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defaultThemeVersion="166925"/>
  <mc:AlternateContent xmlns:mc="http://schemas.openxmlformats.org/markup-compatibility/2006">
    <mc:Choice Requires="x15">
      <x15ac:absPath xmlns:x15ac="http://schemas.microsoft.com/office/spreadsheetml/2010/11/ac" url="/Users/akirsten/Documents/Work/R/UM 17O WostbrockPinned/0000_LabFileFormatting/000_Reactor Spreadsheet Raw/"/>
    </mc:Choice>
  </mc:AlternateContent>
  <xr:revisionPtr revIDLastSave="0" documentId="13_ncr:1_{DAF9F2D0-6E17-9646-9142-EF1F6FE0814D}" xr6:coauthVersionLast="47" xr6:coauthVersionMax="47" xr10:uidLastSave="{00000000-0000-0000-0000-000000000000}"/>
  <bookViews>
    <workbookView xWindow="0" yWindow="500" windowWidth="28800" windowHeight="12300" xr2:uid="{00000000-000D-0000-FFFF-FFFF00000000}"/>
  </bookViews>
  <sheets>
    <sheet name="All Data" sheetId="10" r:id="rId1"/>
    <sheet name="SMOW" sheetId="7" r:id="rId2"/>
    <sheet name="SLAP" sheetId="8" r:id="rId3"/>
    <sheet name="Standards" sheetId="9" r:id="rId4"/>
    <sheet name="Data sorting" sheetId="6" r:id="rId5"/>
  </sheets>
  <definedNames>
    <definedName name="Apatite">#REF!</definedName>
    <definedName name="Carbonate" localSheetId="0">Table47[Carbonate]</definedName>
    <definedName name="Carbonate">Table47[Carbonate]</definedName>
    <definedName name="Carbonate_Standards" localSheetId="0">Table3[CarbonateStd]</definedName>
    <definedName name="Carbonate_Standards">Table3[CarbonateStd]</definedName>
    <definedName name="CarbonateStd" localSheetId="0">Table3[CarbonateStd]</definedName>
    <definedName name="CarbonateStd">Table3[CarbonateStd]</definedName>
    <definedName name="Project" localSheetId="0">Table4[Water]</definedName>
    <definedName name="Project">Table4[Water]</definedName>
    <definedName name="Type" localSheetId="0">Table1[Type]</definedName>
    <definedName name="Type">Table1[Type]</definedName>
    <definedName name="Water" localSheetId="0">Table4[Water]</definedName>
    <definedName name="Water">Table4[Water]</definedName>
    <definedName name="Water_Standards" localSheetId="0">Table2[WaterStd]</definedName>
    <definedName name="Water_Standards">Table2[WaterStd]</definedName>
    <definedName name="WaterStd" localSheetId="0">Table2[WaterStd]</definedName>
    <definedName name="WaterStd">Table2[WaterStd]</definedName>
    <definedName name="Waterstds" localSheetId="0">Table2[WaterStd]</definedName>
    <definedName name="Waterstds">Table2[WaterStd]</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11" i="7" l="1"/>
  <c r="AB4" i="7"/>
  <c r="AA4" i="7"/>
  <c r="Z4" i="7"/>
  <c r="Z284" i="10" l="1"/>
  <c r="Z283" i="10"/>
  <c r="Z16" i="8"/>
  <c r="Z278" i="10"/>
  <c r="Z280" i="10"/>
  <c r="Z282" i="10"/>
  <c r="Z19" i="8"/>
  <c r="Z277" i="10"/>
  <c r="Z18" i="8"/>
  <c r="Z281" i="10"/>
  <c r="Z279" i="10"/>
  <c r="Z17" i="8"/>
  <c r="AA284" i="10"/>
  <c r="AA283" i="10"/>
  <c r="AA279" i="10"/>
  <c r="AA17" i="8"/>
  <c r="AA278" i="10"/>
  <c r="AA16" i="8"/>
  <c r="AA19" i="8"/>
  <c r="AA282" i="10"/>
  <c r="AA280" i="10"/>
  <c r="AA18" i="8"/>
  <c r="AA277" i="10"/>
  <c r="AA281" i="10"/>
  <c r="Z276" i="10"/>
  <c r="Z31" i="7"/>
  <c r="AA276" i="10"/>
  <c r="AA31" i="7"/>
  <c r="Z275" i="10"/>
  <c r="Z29" i="7"/>
  <c r="Z30" i="7"/>
  <c r="Z28" i="7"/>
  <c r="AA29" i="7"/>
  <c r="AA275" i="10"/>
  <c r="AA30" i="7"/>
  <c r="AA28" i="7"/>
  <c r="Z274" i="10"/>
  <c r="AA274" i="10"/>
  <c r="Z273" i="10"/>
  <c r="Z272" i="10"/>
  <c r="Z270" i="10"/>
  <c r="Z269" i="10"/>
  <c r="Z271" i="10"/>
  <c r="Z268" i="10"/>
  <c r="Z266" i="10"/>
  <c r="Z263" i="10"/>
  <c r="Z267" i="10"/>
  <c r="Z264" i="10"/>
  <c r="Z265" i="10"/>
  <c r="Z262" i="10"/>
  <c r="Z259" i="10"/>
  <c r="Z255" i="10"/>
  <c r="Z254" i="10"/>
  <c r="Z261" i="10"/>
  <c r="Z260" i="10"/>
  <c r="Z256" i="10"/>
  <c r="Z253" i="10"/>
  <c r="Z258" i="10"/>
  <c r="Z251" i="10"/>
  <c r="Z257" i="10"/>
  <c r="Z252" i="10"/>
  <c r="Z250" i="10"/>
  <c r="Z247" i="10"/>
  <c r="Z249" i="10"/>
  <c r="Z248" i="10"/>
  <c r="Z246" i="10"/>
  <c r="Z244" i="10"/>
  <c r="Z245" i="10"/>
  <c r="Z243" i="10"/>
  <c r="Z240" i="10"/>
  <c r="Z242" i="10"/>
  <c r="Z241" i="10"/>
  <c r="Z238" i="10"/>
  <c r="Z236" i="10"/>
  <c r="Z234" i="10"/>
  <c r="Z232" i="10"/>
  <c r="Z230" i="10"/>
  <c r="Z228" i="10"/>
  <c r="Z226" i="10"/>
  <c r="Z224" i="10"/>
  <c r="Z220" i="10"/>
  <c r="Z222" i="10"/>
  <c r="Z239" i="10"/>
  <c r="Z237" i="10"/>
  <c r="Z233" i="10"/>
  <c r="Z235" i="10"/>
  <c r="Z229" i="10"/>
  <c r="Z231" i="10"/>
  <c r="Z227" i="10"/>
  <c r="Z225" i="10"/>
  <c r="Z223" i="10"/>
  <c r="Z221" i="10"/>
  <c r="Z219" i="10"/>
  <c r="Z217" i="10"/>
  <c r="Z215" i="10"/>
  <c r="Z218" i="10"/>
  <c r="Z216" i="10"/>
  <c r="Z214" i="10"/>
  <c r="Z212" i="10"/>
  <c r="Z210" i="10"/>
  <c r="Z211" i="10"/>
  <c r="Z213" i="10"/>
  <c r="Z209" i="10"/>
  <c r="Z208" i="10"/>
  <c r="Z205" i="10"/>
  <c r="Z203" i="10"/>
  <c r="Z201" i="10"/>
  <c r="Z179" i="10"/>
  <c r="Z196" i="10"/>
  <c r="Z190" i="10"/>
  <c r="Z187" i="10"/>
  <c r="Z181" i="10"/>
  <c r="Z199" i="10"/>
  <c r="Z198" i="10"/>
  <c r="Z195" i="10"/>
  <c r="Z54" i="10"/>
  <c r="Z192" i="10"/>
  <c r="Z191" i="10"/>
  <c r="Z189" i="10"/>
  <c r="Z186" i="10"/>
  <c r="Z185" i="10"/>
  <c r="Z183" i="10"/>
  <c r="Z180" i="10"/>
  <c r="Z197" i="10"/>
  <c r="Z193" i="10"/>
  <c r="Z184" i="10"/>
  <c r="Z207" i="10"/>
  <c r="Z206" i="10"/>
  <c r="Z204" i="10"/>
  <c r="Z202" i="10"/>
  <c r="Z200" i="10"/>
  <c r="Z194" i="10"/>
  <c r="Z55" i="10"/>
  <c r="Z188" i="10"/>
  <c r="Z182" i="10"/>
  <c r="Z178" i="10"/>
  <c r="Z175" i="10"/>
  <c r="Z173" i="10"/>
  <c r="Z177" i="10"/>
  <c r="Z174" i="10"/>
  <c r="Z176" i="10"/>
  <c r="Z172" i="10"/>
  <c r="Z168" i="10"/>
  <c r="Z170" i="10"/>
  <c r="Z165" i="10"/>
  <c r="Z15" i="8"/>
  <c r="Z13" i="8"/>
  <c r="Z14" i="8"/>
  <c r="Z169" i="10"/>
  <c r="Z171" i="10"/>
  <c r="Z167" i="10"/>
  <c r="Z166" i="10"/>
  <c r="AA273" i="10"/>
  <c r="AA272" i="10"/>
  <c r="AA270" i="10"/>
  <c r="AA269" i="10"/>
  <c r="AA271" i="10"/>
  <c r="AA268" i="10"/>
  <c r="AA266" i="10"/>
  <c r="AA263" i="10"/>
  <c r="AA267" i="10"/>
  <c r="AA265" i="10"/>
  <c r="AA264" i="10"/>
  <c r="AA260" i="10"/>
  <c r="AA257" i="10"/>
  <c r="AA256" i="10"/>
  <c r="AA253" i="10"/>
  <c r="AA252" i="10"/>
  <c r="AA258" i="10"/>
  <c r="AA254" i="10"/>
  <c r="AA251" i="10"/>
  <c r="AA262" i="10"/>
  <c r="AA259" i="10"/>
  <c r="AA255" i="10"/>
  <c r="AA261" i="10"/>
  <c r="AA250" i="10"/>
  <c r="AA249" i="10"/>
  <c r="AA248" i="10"/>
  <c r="AA247" i="10"/>
  <c r="AA246" i="10"/>
  <c r="AA244" i="10"/>
  <c r="AA245" i="10"/>
  <c r="AA243" i="10"/>
  <c r="AA242" i="10"/>
  <c r="AA241" i="10"/>
  <c r="AA240" i="10"/>
  <c r="AA239" i="10"/>
  <c r="AA237" i="10"/>
  <c r="AA233" i="10"/>
  <c r="AA235" i="10"/>
  <c r="AA229" i="10"/>
  <c r="AA231" i="10"/>
  <c r="AA227" i="10"/>
  <c r="AA225" i="10"/>
  <c r="AA223" i="10"/>
  <c r="AA221" i="10"/>
  <c r="AA219" i="10"/>
  <c r="AA217" i="10"/>
  <c r="AA215" i="10"/>
  <c r="AA238" i="10"/>
  <c r="AA234" i="10"/>
  <c r="AA228" i="10"/>
  <c r="AA224" i="10"/>
  <c r="AA218" i="10"/>
  <c r="AA236" i="10"/>
  <c r="AA232" i="10"/>
  <c r="AA230" i="10"/>
  <c r="AA226" i="10"/>
  <c r="AA220" i="10"/>
  <c r="AA222" i="10"/>
  <c r="AA216" i="10"/>
  <c r="AA214" i="10"/>
  <c r="AA212" i="10"/>
  <c r="AA210" i="10"/>
  <c r="AA211" i="10"/>
  <c r="AA209" i="10"/>
  <c r="AA213" i="10"/>
  <c r="AA200" i="10"/>
  <c r="AA197" i="10"/>
  <c r="AA196" i="10"/>
  <c r="AA194" i="10"/>
  <c r="AA55" i="10"/>
  <c r="AA193" i="10"/>
  <c r="AA190" i="10"/>
  <c r="AA188" i="10"/>
  <c r="AA187" i="10"/>
  <c r="AA184" i="10"/>
  <c r="AA182" i="10"/>
  <c r="AA181" i="10"/>
  <c r="AA186" i="10"/>
  <c r="AA180" i="10"/>
  <c r="AA204" i="10"/>
  <c r="AA202" i="10"/>
  <c r="AA208" i="10"/>
  <c r="AA205" i="10"/>
  <c r="AA203" i="10"/>
  <c r="AA201" i="10"/>
  <c r="AA191" i="10"/>
  <c r="AA185" i="10"/>
  <c r="AA207" i="10"/>
  <c r="AA199" i="10"/>
  <c r="AA198" i="10"/>
  <c r="AA195" i="10"/>
  <c r="AA54" i="10"/>
  <c r="AA192" i="10"/>
  <c r="AA189" i="10"/>
  <c r="AA183" i="10"/>
  <c r="AA179" i="10"/>
  <c r="AA206" i="10"/>
  <c r="AA177" i="10"/>
  <c r="AA178" i="10"/>
  <c r="AA175" i="10"/>
  <c r="AA173" i="10"/>
  <c r="AA176" i="10"/>
  <c r="AA174" i="10"/>
  <c r="AA15" i="8"/>
  <c r="AA13" i="8"/>
  <c r="AA169" i="10"/>
  <c r="AA171" i="10"/>
  <c r="AA166" i="10"/>
  <c r="AA172" i="10"/>
  <c r="AA168" i="10"/>
  <c r="AA170" i="10"/>
  <c r="AA165" i="10"/>
  <c r="AA167" i="10"/>
  <c r="AA14" i="8"/>
  <c r="Z27" i="7"/>
  <c r="Z26" i="7"/>
  <c r="Z25" i="7"/>
  <c r="AA27" i="7"/>
  <c r="AA26" i="7"/>
  <c r="AA25" i="7"/>
  <c r="AA85" i="10"/>
  <c r="AA163" i="10"/>
  <c r="AA164" i="10"/>
  <c r="AA161" i="10"/>
  <c r="AA162" i="10"/>
  <c r="AA159" i="10"/>
  <c r="AA160" i="10"/>
  <c r="Z164" i="10"/>
  <c r="Z163" i="10"/>
  <c r="Z161" i="10"/>
  <c r="Z162" i="10"/>
  <c r="Z160" i="10"/>
  <c r="Z159" i="10"/>
  <c r="Z11" i="8"/>
  <c r="AA82" i="10"/>
  <c r="AA84" i="10"/>
  <c r="Z78" i="10"/>
  <c r="Z158" i="10"/>
  <c r="Z155" i="10"/>
  <c r="Z150" i="10"/>
  <c r="Z145" i="10"/>
  <c r="Z144" i="10"/>
  <c r="Z141" i="10"/>
  <c r="Z139" i="10"/>
  <c r="Z135" i="10"/>
  <c r="Z134" i="10"/>
  <c r="Z131" i="10"/>
  <c r="Z124" i="10"/>
  <c r="Z121" i="10"/>
  <c r="Z119" i="10"/>
  <c r="Z117" i="10"/>
  <c r="Z128" i="10"/>
  <c r="Z113" i="10"/>
  <c r="Z157" i="10"/>
  <c r="Z153" i="10"/>
  <c r="Z151" i="10"/>
  <c r="Z140" i="10"/>
  <c r="Z136" i="10"/>
  <c r="Z132" i="10"/>
  <c r="Z129" i="10"/>
  <c r="Z126" i="10"/>
  <c r="Z125" i="10"/>
  <c r="Z116" i="10"/>
  <c r="Z114" i="10"/>
  <c r="Z133" i="10"/>
  <c r="Z130" i="10"/>
  <c r="Z127" i="10"/>
  <c r="Z122" i="10"/>
  <c r="Z115" i="10"/>
  <c r="Z154" i="10"/>
  <c r="Z152" i="10"/>
  <c r="Z149" i="10"/>
  <c r="Z147" i="10"/>
  <c r="Z146" i="10"/>
  <c r="Z143" i="10"/>
  <c r="Z142" i="10"/>
  <c r="Z138" i="10"/>
  <c r="Z123" i="10"/>
  <c r="Z120" i="10"/>
  <c r="Z118" i="10"/>
  <c r="Z156" i="10"/>
  <c r="Z148" i="10"/>
  <c r="Z137" i="10"/>
  <c r="Z110" i="10"/>
  <c r="Z108" i="10"/>
  <c r="Z106" i="10"/>
  <c r="Z104" i="10"/>
  <c r="Z111" i="10"/>
  <c r="Z109" i="10"/>
  <c r="Z105" i="10"/>
  <c r="Z112" i="10"/>
  <c r="Z107" i="10"/>
  <c r="Z103" i="10"/>
  <c r="Z98" i="10"/>
  <c r="Z97" i="10"/>
  <c r="Z95" i="10"/>
  <c r="Z94" i="10"/>
  <c r="Z91" i="10"/>
  <c r="Z88" i="10"/>
  <c r="Z87" i="10"/>
  <c r="Z96" i="10"/>
  <c r="Z90" i="10"/>
  <c r="Z86" i="10"/>
  <c r="Z100" i="10"/>
  <c r="Z102" i="10"/>
  <c r="Z101" i="10"/>
  <c r="Z99" i="10"/>
  <c r="Z93" i="10"/>
  <c r="Z92" i="10"/>
  <c r="Z89" i="10"/>
  <c r="Z9" i="8"/>
  <c r="Z82" i="10"/>
  <c r="Z84" i="10"/>
  <c r="AA11" i="8"/>
  <c r="AA9" i="8"/>
  <c r="AA83" i="10"/>
  <c r="Z10" i="8"/>
  <c r="Z12" i="8"/>
  <c r="AA78" i="10"/>
  <c r="AA156" i="10"/>
  <c r="AA148" i="10"/>
  <c r="AA137" i="10"/>
  <c r="AA133" i="10"/>
  <c r="AA130" i="10"/>
  <c r="AA128" i="10"/>
  <c r="AA127" i="10"/>
  <c r="AA122" i="10"/>
  <c r="AA115" i="10"/>
  <c r="AA113" i="10"/>
  <c r="AA123" i="10"/>
  <c r="AA120" i="10"/>
  <c r="AA158" i="10"/>
  <c r="AA155" i="10"/>
  <c r="AA150" i="10"/>
  <c r="AA145" i="10"/>
  <c r="AA144" i="10"/>
  <c r="AA141" i="10"/>
  <c r="AA139" i="10"/>
  <c r="AA135" i="10"/>
  <c r="AA134" i="10"/>
  <c r="AA131" i="10"/>
  <c r="AA124" i="10"/>
  <c r="AA121" i="10"/>
  <c r="AA119" i="10"/>
  <c r="AA117" i="10"/>
  <c r="AA157" i="10"/>
  <c r="AA153" i="10"/>
  <c r="AA151" i="10"/>
  <c r="AA140" i="10"/>
  <c r="AA136" i="10"/>
  <c r="AA132" i="10"/>
  <c r="AA129" i="10"/>
  <c r="AA126" i="10"/>
  <c r="AA125" i="10"/>
  <c r="AA116" i="10"/>
  <c r="AA114" i="10"/>
  <c r="AA154" i="10"/>
  <c r="AA152" i="10"/>
  <c r="AA149" i="10"/>
  <c r="AA147" i="10"/>
  <c r="AA146" i="10"/>
  <c r="AA143" i="10"/>
  <c r="AA142" i="10"/>
  <c r="AA138" i="10"/>
  <c r="AA118" i="10"/>
  <c r="AA111" i="10"/>
  <c r="AA109" i="10"/>
  <c r="AA107" i="10"/>
  <c r="AA105" i="10"/>
  <c r="AA103" i="10"/>
  <c r="AA110" i="10"/>
  <c r="AA108" i="10"/>
  <c r="AA106" i="10"/>
  <c r="AA104" i="10"/>
  <c r="AA112" i="10"/>
  <c r="AA100" i="10"/>
  <c r="AA101" i="10"/>
  <c r="AA96" i="10"/>
  <c r="AA90" i="10"/>
  <c r="AA86" i="10"/>
  <c r="AA98" i="10"/>
  <c r="AA97" i="10"/>
  <c r="AA95" i="10"/>
  <c r="AA94" i="10"/>
  <c r="AA91" i="10"/>
  <c r="AA88" i="10"/>
  <c r="AA87" i="10"/>
  <c r="AA102" i="10"/>
  <c r="AA99" i="10"/>
  <c r="AA93" i="10"/>
  <c r="AA92" i="10"/>
  <c r="AA89" i="10"/>
  <c r="Z83" i="10"/>
  <c r="AA10" i="8"/>
  <c r="AA12" i="8"/>
  <c r="Z85" i="10"/>
  <c r="Z81" i="10"/>
  <c r="Z24" i="7"/>
  <c r="AA24" i="7"/>
  <c r="AA80" i="10"/>
  <c r="AA81" i="10"/>
  <c r="Z80" i="10"/>
  <c r="Z23" i="7"/>
  <c r="AA23" i="7"/>
  <c r="AA79" i="10"/>
  <c r="Z79" i="10"/>
  <c r="Z22" i="7"/>
  <c r="AA22" i="7"/>
  <c r="AA75" i="10"/>
  <c r="AA72" i="10"/>
  <c r="AA68" i="10"/>
  <c r="AA66" i="10"/>
  <c r="AA77" i="10"/>
  <c r="AA70" i="10"/>
  <c r="AA21" i="7"/>
  <c r="AA76" i="10"/>
  <c r="AA74" i="10"/>
  <c r="AA73" i="10"/>
  <c r="AA69" i="10"/>
  <c r="AA67" i="10"/>
  <c r="AA65" i="10"/>
  <c r="AA71" i="10"/>
  <c r="AA61" i="10"/>
  <c r="AA64" i="10"/>
  <c r="AA60" i="10"/>
  <c r="AA63" i="10"/>
  <c r="AA62" i="10"/>
  <c r="AA59" i="10"/>
  <c r="AA58" i="10"/>
  <c r="AA53" i="10"/>
  <c r="AA50" i="10"/>
  <c r="AA48" i="10"/>
  <c r="AA46" i="10"/>
  <c r="AA43" i="10"/>
  <c r="AA45" i="10"/>
  <c r="AA56" i="10"/>
  <c r="AA52" i="10"/>
  <c r="AA51" i="10"/>
  <c r="AA47" i="10"/>
  <c r="AA42" i="10"/>
  <c r="AA44" i="10"/>
  <c r="AA57" i="10"/>
  <c r="AA49" i="10"/>
  <c r="AA40" i="10"/>
  <c r="AA41" i="10"/>
  <c r="AA39" i="10"/>
  <c r="AA37" i="10"/>
  <c r="AA38" i="10"/>
  <c r="AA8" i="8"/>
  <c r="AA6" i="8"/>
  <c r="AA4" i="8"/>
  <c r="AA26" i="10"/>
  <c r="AA24" i="10"/>
  <c r="AA29" i="10"/>
  <c r="AA36" i="10"/>
  <c r="AA34" i="10"/>
  <c r="AA32" i="10"/>
  <c r="AA30" i="10"/>
  <c r="AA28" i="10"/>
  <c r="AA35" i="10"/>
  <c r="AA31" i="10"/>
  <c r="AA7" i="8"/>
  <c r="AA5" i="8"/>
  <c r="AA18" i="10"/>
  <c r="AA25" i="10"/>
  <c r="AA33" i="10"/>
  <c r="AA27" i="10"/>
  <c r="AA22" i="10"/>
  <c r="AA21" i="10"/>
  <c r="AA23" i="10"/>
  <c r="AA20" i="10"/>
  <c r="AA16" i="10"/>
  <c r="AA19" i="10"/>
  <c r="AA17" i="10"/>
  <c r="Z77" i="10"/>
  <c r="Z70" i="10"/>
  <c r="Z76" i="10"/>
  <c r="Z74" i="10"/>
  <c r="Z73" i="10"/>
  <c r="Z69" i="10"/>
  <c r="Z67" i="10"/>
  <c r="Z65" i="10"/>
  <c r="Z71" i="10"/>
  <c r="Z21" i="7"/>
  <c r="Z75" i="10"/>
  <c r="Z72" i="10"/>
  <c r="Z68" i="10"/>
  <c r="Z66" i="10"/>
  <c r="Z63" i="10"/>
  <c r="Z62" i="10"/>
  <c r="Z64" i="10"/>
  <c r="Z60" i="10"/>
  <c r="Z61" i="10"/>
  <c r="Z59" i="10"/>
  <c r="Z56" i="10"/>
  <c r="Z52" i="10"/>
  <c r="Z51" i="10"/>
  <c r="Z49" i="10"/>
  <c r="Z47" i="10"/>
  <c r="Z42" i="10"/>
  <c r="Z44" i="10"/>
  <c r="Z57" i="10"/>
  <c r="Z50" i="10"/>
  <c r="Z46" i="10"/>
  <c r="Z58" i="10"/>
  <c r="Z48" i="10"/>
  <c r="Z45" i="10"/>
  <c r="Z53" i="10"/>
  <c r="Z43" i="10"/>
  <c r="Z41" i="10"/>
  <c r="Z39" i="10"/>
  <c r="Z37" i="10"/>
  <c r="Z38" i="10"/>
  <c r="Z40" i="10"/>
  <c r="Z36" i="10"/>
  <c r="Z34" i="10"/>
  <c r="Z32" i="10"/>
  <c r="Z30" i="10"/>
  <c r="Z28" i="10"/>
  <c r="Z5" i="8"/>
  <c r="Z8" i="8"/>
  <c r="Z6" i="8"/>
  <c r="Z4" i="8"/>
  <c r="Z25" i="10"/>
  <c r="Z7" i="8"/>
  <c r="Z24" i="10"/>
  <c r="Z35" i="10"/>
  <c r="Z33" i="10"/>
  <c r="Z31" i="10"/>
  <c r="Z29" i="10"/>
  <c r="Z27" i="10"/>
  <c r="Z26" i="10"/>
  <c r="Z23" i="10"/>
  <c r="Z21" i="10"/>
  <c r="Z22" i="10"/>
  <c r="Z20" i="10"/>
  <c r="Z19" i="10"/>
  <c r="Z17" i="10"/>
  <c r="Z16" i="10"/>
  <c r="Z18" i="10"/>
  <c r="Z20" i="7"/>
  <c r="Z19" i="7"/>
  <c r="Z18" i="7"/>
  <c r="Z17" i="7"/>
  <c r="AA20" i="7"/>
  <c r="AA19" i="7"/>
  <c r="AA18" i="7"/>
  <c r="AA17" i="7"/>
  <c r="Z14" i="10"/>
  <c r="Z15" i="10"/>
  <c r="Z13" i="10"/>
  <c r="Z12" i="10"/>
  <c r="AA15" i="10"/>
  <c r="AA14" i="10"/>
  <c r="AA13" i="10"/>
  <c r="AA12" i="10"/>
  <c r="Z11" i="10"/>
  <c r="AA11" i="10"/>
  <c r="Z10" i="10"/>
  <c r="AA10" i="10"/>
  <c r="Z8" i="10"/>
  <c r="Z7" i="10"/>
  <c r="Z9" i="10"/>
  <c r="AA8" i="10"/>
  <c r="AA7" i="10"/>
  <c r="AA9" i="10"/>
  <c r="AA5" i="10"/>
  <c r="AA6" i="10"/>
  <c r="AA3" i="10"/>
  <c r="AA4" i="10"/>
  <c r="Z5" i="10"/>
  <c r="Z6" i="10"/>
  <c r="Z4" i="10"/>
  <c r="Z3" i="10"/>
  <c r="AA28" i="8" l="1"/>
  <c r="Z28" i="8"/>
  <c r="AA46" i="7"/>
  <c r="AM10" i="7" s="1"/>
  <c r="Z46" i="7"/>
  <c r="AM4" i="7" l="1"/>
  <c r="AM11" i="7"/>
  <c r="AM3" i="7" l="1"/>
  <c r="AN4" i="7" l="1"/>
  <c r="AN6" i="7" l="1"/>
  <c r="AB282" i="10" l="1"/>
  <c r="AD282" i="10" s="1"/>
  <c r="AB281" i="10"/>
  <c r="AD281" i="10" s="1"/>
  <c r="AB283" i="10"/>
  <c r="AD283" i="10" s="1"/>
  <c r="AB284" i="10"/>
  <c r="AD284" i="10" s="1"/>
  <c r="AB279" i="10"/>
  <c r="AD279" i="10" s="1"/>
  <c r="AB280" i="10"/>
  <c r="AD280" i="10" s="1"/>
  <c r="AB277" i="10"/>
  <c r="AD277" i="10" s="1"/>
  <c r="AB278" i="10"/>
  <c r="AD278" i="10" s="1"/>
  <c r="AB18" i="8"/>
  <c r="AD18" i="8" s="1"/>
  <c r="AB19" i="8"/>
  <c r="AD19" i="8" s="1"/>
  <c r="AB17" i="8"/>
  <c r="AD17" i="8" s="1"/>
  <c r="AB16" i="8"/>
  <c r="AD16" i="8" s="1"/>
  <c r="AB276" i="10"/>
  <c r="AD276" i="10" s="1"/>
  <c r="AB31" i="7"/>
  <c r="AD31" i="7" s="1"/>
  <c r="AB30" i="7"/>
  <c r="AD30" i="7" s="1"/>
  <c r="AB28" i="7"/>
  <c r="AD28" i="7" s="1"/>
  <c r="AB275" i="10"/>
  <c r="AD275" i="10" s="1"/>
  <c r="AB29" i="7"/>
  <c r="AD29" i="7" s="1"/>
  <c r="AB274" i="10"/>
  <c r="AD274" i="10" s="1"/>
  <c r="AB166" i="10"/>
  <c r="AD166" i="10" s="1"/>
  <c r="AB165" i="10"/>
  <c r="AD165" i="10" s="1"/>
  <c r="AB204" i="10"/>
  <c r="AD204" i="10" s="1"/>
  <c r="AB199" i="10"/>
  <c r="AD199" i="10" s="1"/>
  <c r="AB216" i="10"/>
  <c r="AD216" i="10" s="1"/>
  <c r="AB220" i="10"/>
  <c r="AD220" i="10" s="1"/>
  <c r="AB248" i="10"/>
  <c r="AD248" i="10" s="1"/>
  <c r="AB265" i="10"/>
  <c r="AD265" i="10" s="1"/>
  <c r="AB170" i="10"/>
  <c r="AD170" i="10" s="1"/>
  <c r="AB206" i="10"/>
  <c r="AD206" i="10" s="1"/>
  <c r="AB181" i="10"/>
  <c r="AD181" i="10" s="1"/>
  <c r="AB218" i="10"/>
  <c r="AD218" i="10" s="1"/>
  <c r="AB224" i="10"/>
  <c r="AD224" i="10" s="1"/>
  <c r="AB249" i="10"/>
  <c r="AD249" i="10" s="1"/>
  <c r="AB264" i="10"/>
  <c r="AD264" i="10" s="1"/>
  <c r="AB168" i="10"/>
  <c r="AD168" i="10" s="1"/>
  <c r="AB207" i="10"/>
  <c r="AD207" i="10" s="1"/>
  <c r="AB187" i="10"/>
  <c r="AD187" i="10" s="1"/>
  <c r="AB215" i="10"/>
  <c r="AD215" i="10" s="1"/>
  <c r="AB226" i="10"/>
  <c r="AD226" i="10" s="1"/>
  <c r="AB247" i="10"/>
  <c r="AD247" i="10" s="1"/>
  <c r="AB267" i="10"/>
  <c r="AD267" i="10" s="1"/>
  <c r="AB173" i="10"/>
  <c r="AD173" i="10" s="1"/>
  <c r="AB183" i="10"/>
  <c r="AD183" i="10" s="1"/>
  <c r="AB203" i="10"/>
  <c r="AD203" i="10" s="1"/>
  <c r="AB225" i="10"/>
  <c r="AD225" i="10" s="1"/>
  <c r="AB236" i="10"/>
  <c r="AD236" i="10" s="1"/>
  <c r="AB271" i="10"/>
  <c r="AD271" i="10" s="1"/>
  <c r="AB176" i="10"/>
  <c r="AD176" i="10" s="1"/>
  <c r="AB193" i="10"/>
  <c r="AD193" i="10" s="1"/>
  <c r="AB196" i="10"/>
  <c r="AD196" i="10" s="1"/>
  <c r="AB219" i="10"/>
  <c r="AD219" i="10" s="1"/>
  <c r="AB230" i="10"/>
  <c r="AD230" i="10" s="1"/>
  <c r="AB252" i="10"/>
  <c r="AD252" i="10" s="1"/>
  <c r="AB266" i="10"/>
  <c r="AD266" i="10" s="1"/>
  <c r="AB174" i="10"/>
  <c r="AD174" i="10" s="1"/>
  <c r="AB197" i="10"/>
  <c r="AD197" i="10" s="1"/>
  <c r="AB179" i="10"/>
  <c r="AD179" i="10" s="1"/>
  <c r="AB221" i="10"/>
  <c r="AD221" i="10" s="1"/>
  <c r="AB232" i="10"/>
  <c r="AD232" i="10" s="1"/>
  <c r="AB257" i="10"/>
  <c r="AD257" i="10" s="1"/>
  <c r="AB177" i="10"/>
  <c r="AD177" i="10" s="1"/>
  <c r="AB180" i="10"/>
  <c r="AD180" i="10" s="1"/>
  <c r="AB223" i="10"/>
  <c r="AD223" i="10" s="1"/>
  <c r="AB234" i="10"/>
  <c r="AD234" i="10" s="1"/>
  <c r="AB268" i="10"/>
  <c r="AD268" i="10" s="1"/>
  <c r="AB191" i="10"/>
  <c r="AD191" i="10" s="1"/>
  <c r="AB235" i="10"/>
  <c r="AD235" i="10" s="1"/>
  <c r="AB261" i="10"/>
  <c r="AD261" i="10" s="1"/>
  <c r="AB205" i="10"/>
  <c r="AD205" i="10" s="1"/>
  <c r="AB238" i="10"/>
  <c r="AD238" i="10" s="1"/>
  <c r="AB269" i="10"/>
  <c r="AD269" i="10" s="1"/>
  <c r="AB186" i="10"/>
  <c r="AD186" i="10" s="1"/>
  <c r="AB231" i="10"/>
  <c r="AD231" i="10" s="1"/>
  <c r="AB256" i="10"/>
  <c r="AD256" i="10" s="1"/>
  <c r="AB169" i="10"/>
  <c r="AD169" i="10" s="1"/>
  <c r="AB55" i="10"/>
  <c r="AD55" i="10" s="1"/>
  <c r="AB192" i="10"/>
  <c r="AD192" i="10" s="1"/>
  <c r="AB211" i="10"/>
  <c r="AD211" i="10" s="1"/>
  <c r="AB233" i="10"/>
  <c r="AD233" i="10" s="1"/>
  <c r="AB243" i="10"/>
  <c r="AD243" i="10" s="1"/>
  <c r="AB254" i="10"/>
  <c r="AD254" i="10" s="1"/>
  <c r="AB273" i="10"/>
  <c r="AD273" i="10" s="1"/>
  <c r="AB194" i="10"/>
  <c r="AD194" i="10" s="1"/>
  <c r="AB54" i="10"/>
  <c r="AD54" i="10" s="1"/>
  <c r="AB210" i="10"/>
  <c r="AD210" i="10" s="1"/>
  <c r="AB237" i="10"/>
  <c r="AD237" i="10" s="1"/>
  <c r="AB245" i="10"/>
  <c r="AD245" i="10" s="1"/>
  <c r="AB255" i="10"/>
  <c r="AD255" i="10" s="1"/>
  <c r="AB167" i="10"/>
  <c r="AD167" i="10" s="1"/>
  <c r="AB200" i="10"/>
  <c r="AD200" i="10" s="1"/>
  <c r="AB195" i="10"/>
  <c r="AD195" i="10" s="1"/>
  <c r="AB212" i="10"/>
  <c r="AD212" i="10" s="1"/>
  <c r="AB239" i="10"/>
  <c r="AD239" i="10" s="1"/>
  <c r="AB244" i="10"/>
  <c r="AD244" i="10" s="1"/>
  <c r="AB259" i="10"/>
  <c r="AD259" i="10" s="1"/>
  <c r="AB172" i="10"/>
  <c r="AD172" i="10" s="1"/>
  <c r="AB184" i="10"/>
  <c r="AD184" i="10" s="1"/>
  <c r="AB190" i="10"/>
  <c r="AD190" i="10" s="1"/>
  <c r="AB217" i="10"/>
  <c r="AD217" i="10" s="1"/>
  <c r="AB228" i="10"/>
  <c r="AD228" i="10" s="1"/>
  <c r="AB250" i="10"/>
  <c r="AD250" i="10" s="1"/>
  <c r="AB263" i="10"/>
  <c r="AD263" i="10" s="1"/>
  <c r="AB258" i="10"/>
  <c r="AD258" i="10" s="1"/>
  <c r="AB201" i="10"/>
  <c r="AD201" i="10" s="1"/>
  <c r="AB251" i="10"/>
  <c r="AD251" i="10" s="1"/>
  <c r="AB188" i="10"/>
  <c r="AD188" i="10" s="1"/>
  <c r="AB213" i="10"/>
  <c r="AD213" i="10" s="1"/>
  <c r="AB240" i="10"/>
  <c r="AD240" i="10" s="1"/>
  <c r="AB175" i="10"/>
  <c r="AD175" i="10" s="1"/>
  <c r="AB185" i="10"/>
  <c r="AD185" i="10" s="1"/>
  <c r="AB227" i="10"/>
  <c r="AD227" i="10" s="1"/>
  <c r="AB253" i="10"/>
  <c r="AD253" i="10" s="1"/>
  <c r="AB178" i="10"/>
  <c r="AD178" i="10" s="1"/>
  <c r="AB208" i="10"/>
  <c r="AD208" i="10" s="1"/>
  <c r="AB241" i="10"/>
  <c r="AD241" i="10" s="1"/>
  <c r="AB270" i="10"/>
  <c r="AD270" i="10" s="1"/>
  <c r="AB182" i="10"/>
  <c r="AD182" i="10" s="1"/>
  <c r="AB242" i="10"/>
  <c r="AD242" i="10" s="1"/>
  <c r="AB198" i="10"/>
  <c r="AD198" i="10" s="1"/>
  <c r="AB262" i="10"/>
  <c r="AD262" i="10" s="1"/>
  <c r="AB189" i="10"/>
  <c r="AD189" i="10" s="1"/>
  <c r="AB260" i="10"/>
  <c r="AD260" i="10" s="1"/>
  <c r="AB214" i="10"/>
  <c r="AD214" i="10" s="1"/>
  <c r="AB209" i="10"/>
  <c r="AD209" i="10" s="1"/>
  <c r="AB272" i="10"/>
  <c r="AD272" i="10" s="1"/>
  <c r="AB171" i="10"/>
  <c r="AD171" i="10" s="1"/>
  <c r="AB222" i="10"/>
  <c r="AD222" i="10" s="1"/>
  <c r="AB229" i="10"/>
  <c r="AD229" i="10" s="1"/>
  <c r="AB202" i="10"/>
  <c r="AD202" i="10" s="1"/>
  <c r="AB246" i="10"/>
  <c r="AD246" i="10" s="1"/>
  <c r="AB14" i="8"/>
  <c r="AD14" i="8" s="1"/>
  <c r="AB15" i="8"/>
  <c r="AD15" i="8" s="1"/>
  <c r="AB13" i="8"/>
  <c r="AD13" i="8" s="1"/>
  <c r="AB25" i="7"/>
  <c r="AD25" i="7" s="1"/>
  <c r="AB27" i="7"/>
  <c r="AD27" i="7" s="1"/>
  <c r="AB26" i="7"/>
  <c r="AD26" i="7" s="1"/>
  <c r="AB164" i="10"/>
  <c r="AD164" i="10" s="1"/>
  <c r="AB163" i="10"/>
  <c r="AD163" i="10" s="1"/>
  <c r="AB161" i="10"/>
  <c r="AD161" i="10" s="1"/>
  <c r="AB162" i="10"/>
  <c r="AD162" i="10" s="1"/>
  <c r="AB160" i="10"/>
  <c r="AD160" i="10" s="1"/>
  <c r="AB159" i="10"/>
  <c r="AD159" i="10" s="1"/>
  <c r="AB94" i="10"/>
  <c r="AD94" i="10" s="1"/>
  <c r="AB137" i="10"/>
  <c r="AD137" i="10" s="1"/>
  <c r="AB138" i="10"/>
  <c r="AD138" i="10" s="1"/>
  <c r="AB126" i="10"/>
  <c r="AD126" i="10" s="1"/>
  <c r="AB131" i="10"/>
  <c r="AD131" i="10" s="1"/>
  <c r="AB150" i="10"/>
  <c r="AD150" i="10" s="1"/>
  <c r="AB105" i="10"/>
  <c r="AD105" i="10" s="1"/>
  <c r="AB128" i="10"/>
  <c r="AD128" i="10" s="1"/>
  <c r="AB87" i="10"/>
  <c r="AD87" i="10" s="1"/>
  <c r="AB110" i="10"/>
  <c r="AD110" i="10" s="1"/>
  <c r="AB114" i="10"/>
  <c r="AD114" i="10" s="1"/>
  <c r="AB119" i="10"/>
  <c r="AD119" i="10" s="1"/>
  <c r="AB141" i="10"/>
  <c r="AD141" i="10" s="1"/>
  <c r="AB91" i="10"/>
  <c r="AD91" i="10" s="1"/>
  <c r="AB130" i="10"/>
  <c r="AD130" i="10" s="1"/>
  <c r="AB88" i="10"/>
  <c r="AD88" i="10" s="1"/>
  <c r="AB116" i="10"/>
  <c r="AD116" i="10" s="1"/>
  <c r="AB121" i="10"/>
  <c r="AD121" i="10" s="1"/>
  <c r="AB144" i="10"/>
  <c r="AD144" i="10" s="1"/>
  <c r="AB143" i="10"/>
  <c r="AD143" i="10" s="1"/>
  <c r="AB124" i="10"/>
  <c r="AD124" i="10" s="1"/>
  <c r="AB117" i="10"/>
  <c r="AD117" i="10" s="1"/>
  <c r="AB125" i="10"/>
  <c r="AD125" i="10" s="1"/>
  <c r="AB100" i="10"/>
  <c r="AD100" i="10" s="1"/>
  <c r="AB122" i="10"/>
  <c r="AD122" i="10" s="1"/>
  <c r="AB135" i="10"/>
  <c r="AD135" i="10" s="1"/>
  <c r="AB104" i="10"/>
  <c r="AD104" i="10" s="1"/>
  <c r="AB101" i="10"/>
  <c r="AD101" i="10" s="1"/>
  <c r="AB154" i="10"/>
  <c r="AD154" i="10" s="1"/>
  <c r="AB92" i="10"/>
  <c r="AD92" i="10" s="1"/>
  <c r="AB103" i="10"/>
  <c r="AD103" i="10" s="1"/>
  <c r="AB147" i="10"/>
  <c r="AD147" i="10" s="1"/>
  <c r="AB156" i="10"/>
  <c r="AD156" i="10" s="1"/>
  <c r="AB145" i="10"/>
  <c r="AD145" i="10" s="1"/>
  <c r="AB95" i="10"/>
  <c r="AD95" i="10" s="1"/>
  <c r="AB142" i="10"/>
  <c r="AD142" i="10" s="1"/>
  <c r="AB129" i="10"/>
  <c r="AD129" i="10" s="1"/>
  <c r="AB134" i="10"/>
  <c r="AD134" i="10" s="1"/>
  <c r="AB155" i="10"/>
  <c r="AD155" i="10" s="1"/>
  <c r="AB106" i="10"/>
  <c r="AD106" i="10" s="1"/>
  <c r="AB151" i="10"/>
  <c r="AD151" i="10" s="1"/>
  <c r="AB85" i="10"/>
  <c r="AD85" i="10" s="1"/>
  <c r="AB97" i="10"/>
  <c r="AD97" i="10" s="1"/>
  <c r="AB148" i="10"/>
  <c r="AD148" i="10" s="1"/>
  <c r="AB132" i="10"/>
  <c r="AD132" i="10" s="1"/>
  <c r="AB158" i="10"/>
  <c r="AD158" i="10" s="1"/>
  <c r="AB96" i="10"/>
  <c r="AD96" i="10" s="1"/>
  <c r="AB108" i="10"/>
  <c r="AD108" i="10" s="1"/>
  <c r="AB133" i="10"/>
  <c r="AD133" i="10" s="1"/>
  <c r="AB89" i="10"/>
  <c r="AD89" i="10" s="1"/>
  <c r="AB86" i="10"/>
  <c r="AD86" i="10" s="1"/>
  <c r="AB127" i="10"/>
  <c r="AD127" i="10" s="1"/>
  <c r="AB98" i="10"/>
  <c r="AD98" i="10" s="1"/>
  <c r="AB102" i="10"/>
  <c r="AD102" i="10" s="1"/>
  <c r="AB109" i="10"/>
  <c r="AD109" i="10" s="1"/>
  <c r="AB115" i="10"/>
  <c r="AD115" i="10" s="1"/>
  <c r="AB153" i="10"/>
  <c r="AD153" i="10" s="1"/>
  <c r="AB146" i="10"/>
  <c r="AD146" i="10" s="1"/>
  <c r="AB93" i="10"/>
  <c r="AD93" i="10" s="1"/>
  <c r="AB107" i="10"/>
  <c r="AD107" i="10" s="1"/>
  <c r="AB118" i="10"/>
  <c r="AD118" i="10" s="1"/>
  <c r="AB149" i="10"/>
  <c r="AD149" i="10" s="1"/>
  <c r="AB136" i="10"/>
  <c r="AD136" i="10" s="1"/>
  <c r="AB123" i="10"/>
  <c r="AD123" i="10" s="1"/>
  <c r="AB99" i="10"/>
  <c r="AD99" i="10" s="1"/>
  <c r="AB112" i="10"/>
  <c r="AD112" i="10" s="1"/>
  <c r="AB120" i="10"/>
  <c r="AD120" i="10" s="1"/>
  <c r="AB152" i="10"/>
  <c r="AD152" i="10" s="1"/>
  <c r="AB140" i="10"/>
  <c r="AD140" i="10" s="1"/>
  <c r="AB139" i="10"/>
  <c r="AD139" i="10" s="1"/>
  <c r="AB90" i="10"/>
  <c r="AD90" i="10" s="1"/>
  <c r="AB111" i="10"/>
  <c r="AD111" i="10" s="1"/>
  <c r="AB157" i="10"/>
  <c r="AD157" i="10" s="1"/>
  <c r="AB113" i="10"/>
  <c r="AD113" i="10" s="1"/>
  <c r="AB9" i="8"/>
  <c r="AD9" i="8" s="1"/>
  <c r="AB82" i="10"/>
  <c r="AD82" i="10" s="1"/>
  <c r="AB11" i="8"/>
  <c r="AD11" i="8" s="1"/>
  <c r="AB12" i="8"/>
  <c r="AD12" i="8" s="1"/>
  <c r="AB10" i="8"/>
  <c r="AD10" i="8" s="1"/>
  <c r="AB84" i="10"/>
  <c r="AD84" i="10" s="1"/>
  <c r="AB83" i="10"/>
  <c r="AD83" i="10" s="1"/>
  <c r="AB80" i="10"/>
  <c r="AD80" i="10" s="1"/>
  <c r="AB81" i="10"/>
  <c r="AD81" i="10" s="1"/>
  <c r="AB24" i="7"/>
  <c r="AD24" i="7" s="1"/>
  <c r="AB79" i="10"/>
  <c r="AD79" i="10" s="1"/>
  <c r="AB23" i="7"/>
  <c r="AD23" i="7" s="1"/>
  <c r="AB78" i="10"/>
  <c r="AD78" i="10" s="1"/>
  <c r="AB22" i="7"/>
  <c r="AD22" i="7" s="1"/>
  <c r="AB40" i="10"/>
  <c r="AD40" i="10" s="1"/>
  <c r="AB64" i="10"/>
  <c r="AD64" i="10" s="1"/>
  <c r="AB32" i="10"/>
  <c r="AD32" i="10" s="1"/>
  <c r="AB62" i="10"/>
  <c r="AD62" i="10" s="1"/>
  <c r="AB33" i="10"/>
  <c r="AD33" i="10" s="1"/>
  <c r="AB58" i="10"/>
  <c r="AD58" i="10" s="1"/>
  <c r="AB63" i="10"/>
  <c r="AD63" i="10" s="1"/>
  <c r="AB48" i="10"/>
  <c r="AD48" i="10" s="1"/>
  <c r="AB77" i="10"/>
  <c r="AD77" i="10" s="1"/>
  <c r="AB57" i="10"/>
  <c r="AD57" i="10" s="1"/>
  <c r="AB36" i="10"/>
  <c r="AD36" i="10" s="1"/>
  <c r="AB42" i="10"/>
  <c r="AD42" i="10" s="1"/>
  <c r="AB72" i="10"/>
  <c r="AD72" i="10" s="1"/>
  <c r="AB27" i="10"/>
  <c r="AD27" i="10" s="1"/>
  <c r="AB65" i="10"/>
  <c r="AD65" i="10" s="1"/>
  <c r="AB74" i="10"/>
  <c r="AD74" i="10" s="1"/>
  <c r="AB51" i="10"/>
  <c r="AD51" i="10" s="1"/>
  <c r="AB68" i="10"/>
  <c r="AD68" i="10" s="1"/>
  <c r="AB45" i="10"/>
  <c r="AD45" i="10" s="1"/>
  <c r="AB73" i="10"/>
  <c r="AD73" i="10" s="1"/>
  <c r="AB61" i="10"/>
  <c r="AD61" i="10" s="1"/>
  <c r="AB30" i="10"/>
  <c r="AD30" i="10" s="1"/>
  <c r="AB38" i="10"/>
  <c r="AD38" i="10" s="1"/>
  <c r="AB28" i="10"/>
  <c r="AD28" i="10" s="1"/>
  <c r="AB66" i="10"/>
  <c r="AD66" i="10" s="1"/>
  <c r="AB41" i="10"/>
  <c r="AD41" i="10" s="1"/>
  <c r="AB67" i="10"/>
  <c r="AD67" i="10" s="1"/>
  <c r="AB43" i="10"/>
  <c r="AD43" i="10" s="1"/>
  <c r="AB21" i="7"/>
  <c r="AD21" i="7" s="1"/>
  <c r="AB34" i="10"/>
  <c r="AD34" i="10" s="1"/>
  <c r="AB44" i="10"/>
  <c r="AD44" i="10" s="1"/>
  <c r="AB47" i="10"/>
  <c r="AD47" i="10" s="1"/>
  <c r="AB59" i="10"/>
  <c r="AD59" i="10" s="1"/>
  <c r="AB39" i="10"/>
  <c r="AD39" i="10" s="1"/>
  <c r="AB52" i="10"/>
  <c r="AD52" i="10" s="1"/>
  <c r="AB50" i="10"/>
  <c r="AD50" i="10" s="1"/>
  <c r="AB76" i="10"/>
  <c r="AD76" i="10" s="1"/>
  <c r="AB37" i="10"/>
  <c r="AD37" i="10" s="1"/>
  <c r="AB71" i="10"/>
  <c r="AD71" i="10" s="1"/>
  <c r="AB29" i="10"/>
  <c r="AD29" i="10" s="1"/>
  <c r="AB35" i="10"/>
  <c r="AD35" i="10" s="1"/>
  <c r="AB60" i="10"/>
  <c r="AD60" i="10" s="1"/>
  <c r="AB56" i="10"/>
  <c r="AD56" i="10" s="1"/>
  <c r="AB31" i="10"/>
  <c r="AD31" i="10" s="1"/>
  <c r="AB49" i="10"/>
  <c r="AD49" i="10" s="1"/>
  <c r="AB53" i="10"/>
  <c r="AD53" i="10" s="1"/>
  <c r="AB75" i="10"/>
  <c r="AD75" i="10" s="1"/>
  <c r="AB69" i="10"/>
  <c r="AD69" i="10" s="1"/>
  <c r="AB46" i="10"/>
  <c r="AD46" i="10" s="1"/>
  <c r="AB70" i="10"/>
  <c r="AD70" i="10" s="1"/>
  <c r="AB6" i="8"/>
  <c r="AD6" i="8" s="1"/>
  <c r="AB4" i="8"/>
  <c r="AD4" i="8" s="1"/>
  <c r="AB8" i="8"/>
  <c r="AD8" i="8" s="1"/>
  <c r="AB5" i="8"/>
  <c r="AD5" i="8" s="1"/>
  <c r="AB7" i="8"/>
  <c r="AD7" i="8" s="1"/>
  <c r="AB24" i="10"/>
  <c r="AD24" i="10" s="1"/>
  <c r="AB26" i="10"/>
  <c r="AD26" i="10" s="1"/>
  <c r="AB25" i="10"/>
  <c r="AD25" i="10" s="1"/>
  <c r="AB22" i="10"/>
  <c r="AD22" i="10" s="1"/>
  <c r="AB21" i="10"/>
  <c r="AD21" i="10" s="1"/>
  <c r="AB23" i="10"/>
  <c r="AD23" i="10" s="1"/>
  <c r="AB20" i="10"/>
  <c r="AD20" i="10" s="1"/>
  <c r="AB19" i="10"/>
  <c r="AD19" i="10" s="1"/>
  <c r="AB18" i="10"/>
  <c r="AD18" i="10" s="1"/>
  <c r="AB16" i="10"/>
  <c r="AD16" i="10" s="1"/>
  <c r="AB17" i="10"/>
  <c r="AD17" i="10" s="1"/>
  <c r="AB17" i="7"/>
  <c r="AD17" i="7" s="1"/>
  <c r="AB18" i="7"/>
  <c r="AD18" i="7" s="1"/>
  <c r="AB20" i="7"/>
  <c r="AD20" i="7" s="1"/>
  <c r="AB19" i="7"/>
  <c r="AD19" i="7" s="1"/>
  <c r="AB12" i="10"/>
  <c r="AD12" i="10" s="1"/>
  <c r="AB13" i="10"/>
  <c r="AD13" i="10" s="1"/>
  <c r="AB14" i="10"/>
  <c r="AD14" i="10" s="1"/>
  <c r="AB15" i="10"/>
  <c r="AD15" i="10" s="1"/>
  <c r="AB11" i="10"/>
  <c r="AD11" i="10" s="1"/>
  <c r="AB10" i="10"/>
  <c r="AD10" i="10" s="1"/>
  <c r="AB9" i="10"/>
  <c r="AD9" i="10" s="1"/>
  <c r="AB8" i="10"/>
  <c r="AD8" i="10" s="1"/>
  <c r="AB7" i="10"/>
  <c r="AD7" i="10" s="1"/>
  <c r="AB5" i="10"/>
  <c r="AD5" i="10" s="1"/>
  <c r="AB4" i="10"/>
  <c r="AD4" i="10" s="1"/>
  <c r="AB3" i="10"/>
  <c r="AD3" i="10" s="1"/>
  <c r="AB6" i="10"/>
  <c r="AD6" i="10" s="1"/>
  <c r="AN12" i="7"/>
  <c r="AC281" i="10" l="1"/>
  <c r="AE281" i="10" s="1"/>
  <c r="AC283" i="10"/>
  <c r="AE283" i="10" s="1"/>
  <c r="AF283" i="10" s="1"/>
  <c r="AG283" i="10" s="1"/>
  <c r="AC284" i="10"/>
  <c r="AE284" i="10" s="1"/>
  <c r="AF284" i="10" s="1"/>
  <c r="AG284" i="10" s="1"/>
  <c r="AC282" i="10"/>
  <c r="AE282" i="10" s="1"/>
  <c r="AF282" i="10" s="1"/>
  <c r="AG282" i="10" s="1"/>
  <c r="AF281" i="10"/>
  <c r="AG281" i="10" s="1"/>
  <c r="AC277" i="10"/>
  <c r="AE277" i="10" s="1"/>
  <c r="AF277" i="10" s="1"/>
  <c r="AG277" i="10" s="1"/>
  <c r="AC279" i="10"/>
  <c r="AE279" i="10" s="1"/>
  <c r="AF279" i="10" s="1"/>
  <c r="AG279" i="10" s="1"/>
  <c r="AC278" i="10"/>
  <c r="AE278" i="10" s="1"/>
  <c r="AF278" i="10" s="1"/>
  <c r="AG278" i="10" s="1"/>
  <c r="AC17" i="8"/>
  <c r="AE17" i="8" s="1"/>
  <c r="AF17" i="8" s="1"/>
  <c r="AG17" i="8" s="1"/>
  <c r="AC16" i="8"/>
  <c r="AE16" i="8" s="1"/>
  <c r="AF16" i="8" s="1"/>
  <c r="AG16" i="8" s="1"/>
  <c r="AC19" i="8"/>
  <c r="AE19" i="8" s="1"/>
  <c r="AF19" i="8" s="1"/>
  <c r="AG19" i="8" s="1"/>
  <c r="AC18" i="8"/>
  <c r="AE18" i="8" s="1"/>
  <c r="AC280" i="10"/>
  <c r="AE280" i="10" s="1"/>
  <c r="AF280" i="10"/>
  <c r="AG280" i="10" s="1"/>
  <c r="AF18" i="8"/>
  <c r="AG18" i="8" s="1"/>
  <c r="AC31" i="7"/>
  <c r="AE31" i="7" s="1"/>
  <c r="AF31" i="7" s="1"/>
  <c r="AG31" i="7" s="1"/>
  <c r="AC276" i="10"/>
  <c r="AE276" i="10" s="1"/>
  <c r="AF276" i="10" s="1"/>
  <c r="AG276" i="10" s="1"/>
  <c r="AC28" i="7"/>
  <c r="AE28" i="7" s="1"/>
  <c r="AF28" i="7" s="1"/>
  <c r="AG28" i="7" s="1"/>
  <c r="AC275" i="10"/>
  <c r="AE275" i="10" s="1"/>
  <c r="AF275" i="10" s="1"/>
  <c r="AG275" i="10" s="1"/>
  <c r="AC29" i="7"/>
  <c r="AE29" i="7" s="1"/>
  <c r="AF29" i="7" s="1"/>
  <c r="AG29" i="7" s="1"/>
  <c r="AC30" i="7"/>
  <c r="AE30" i="7" s="1"/>
  <c r="AF30" i="7" s="1"/>
  <c r="AG30" i="7" s="1"/>
  <c r="AC274" i="10"/>
  <c r="AE274" i="10" s="1"/>
  <c r="AF274" i="10" s="1"/>
  <c r="AG274" i="10" s="1"/>
  <c r="AC168" i="10"/>
  <c r="AE168" i="10" s="1"/>
  <c r="AF168" i="10" s="1"/>
  <c r="AG168" i="10" s="1"/>
  <c r="AC189" i="10"/>
  <c r="AE189" i="10" s="1"/>
  <c r="AF189" i="10" s="1"/>
  <c r="AG189" i="10" s="1"/>
  <c r="AC186" i="10"/>
  <c r="AE186" i="10" s="1"/>
  <c r="AF186" i="10" s="1"/>
  <c r="AG186" i="10" s="1"/>
  <c r="AC210" i="10"/>
  <c r="AE210" i="10" s="1"/>
  <c r="AF210" i="10" s="1"/>
  <c r="AG210" i="10" s="1"/>
  <c r="AC217" i="10"/>
  <c r="AE217" i="10" s="1"/>
  <c r="AF217" i="10" s="1"/>
  <c r="AC245" i="10"/>
  <c r="AE245" i="10" s="1"/>
  <c r="AF245" i="10" s="1"/>
  <c r="AG245" i="10" s="1"/>
  <c r="AC256" i="10"/>
  <c r="AE256" i="10" s="1"/>
  <c r="AF256" i="10" s="1"/>
  <c r="AG256" i="10" s="1"/>
  <c r="AC179" i="10"/>
  <c r="AE179" i="10" s="1"/>
  <c r="AF179" i="10" s="1"/>
  <c r="AG179" i="10" s="1"/>
  <c r="AC204" i="10"/>
  <c r="AE204" i="10" s="1"/>
  <c r="AF204" i="10" s="1"/>
  <c r="AG204" i="10" s="1"/>
  <c r="AC209" i="10"/>
  <c r="AE209" i="10" s="1"/>
  <c r="AF209" i="10" s="1"/>
  <c r="AG209" i="10" s="1"/>
  <c r="AC174" i="10"/>
  <c r="AE174" i="10" s="1"/>
  <c r="AF174" i="10" s="1"/>
  <c r="AG174" i="10" s="1"/>
  <c r="AC185" i="10"/>
  <c r="AE185" i="10" s="1"/>
  <c r="AF185" i="10" s="1"/>
  <c r="AG185" i="10" s="1"/>
  <c r="AC193" i="10"/>
  <c r="AE193" i="10" s="1"/>
  <c r="AF193" i="10" s="1"/>
  <c r="AG193" i="10" s="1"/>
  <c r="AC230" i="10"/>
  <c r="AE230" i="10" s="1"/>
  <c r="AF230" i="10" s="1"/>
  <c r="AG230" i="10" s="1"/>
  <c r="AC229" i="10"/>
  <c r="AE229" i="10" s="1"/>
  <c r="AF229" i="10" s="1"/>
  <c r="AG229" i="10" s="1"/>
  <c r="AC261" i="10"/>
  <c r="AE261" i="10" s="1"/>
  <c r="AF261" i="10" s="1"/>
  <c r="AG261" i="10" s="1"/>
  <c r="AC266" i="10"/>
  <c r="AE266" i="10" s="1"/>
  <c r="AF266" i="10" s="1"/>
  <c r="AG266" i="10" s="1"/>
  <c r="AC172" i="10"/>
  <c r="AE172" i="10" s="1"/>
  <c r="AF172" i="10" s="1"/>
  <c r="AG172" i="10" s="1"/>
  <c r="AC199" i="10"/>
  <c r="AE199" i="10" s="1"/>
  <c r="AF199" i="10" s="1"/>
  <c r="AG199" i="10" s="1"/>
  <c r="AC188" i="10"/>
  <c r="AE188" i="10" s="1"/>
  <c r="AF188" i="10" s="1"/>
  <c r="AG188" i="10" s="1"/>
  <c r="AC220" i="10"/>
  <c r="AE220" i="10" s="1"/>
  <c r="AF220" i="10" s="1"/>
  <c r="AG220" i="10" s="1"/>
  <c r="AC227" i="10"/>
  <c r="AE227" i="10" s="1"/>
  <c r="AF227" i="10" s="1"/>
  <c r="AG227" i="10" s="1"/>
  <c r="AC249" i="10"/>
  <c r="AE249" i="10" s="1"/>
  <c r="AF249" i="10" s="1"/>
  <c r="AG249" i="10" s="1"/>
  <c r="AC267" i="10"/>
  <c r="AE267" i="10" s="1"/>
  <c r="AF267" i="10" s="1"/>
  <c r="AG267" i="10" s="1"/>
  <c r="AC218" i="10"/>
  <c r="AE218" i="10" s="1"/>
  <c r="AF218" i="10" s="1"/>
  <c r="AG218" i="10" s="1"/>
  <c r="AC237" i="10"/>
  <c r="AE237" i="10" s="1"/>
  <c r="AF237" i="10" s="1"/>
  <c r="AG237" i="10" s="1"/>
  <c r="AC262" i="10"/>
  <c r="AE262" i="10" s="1"/>
  <c r="AF262" i="10" s="1"/>
  <c r="AG262" i="10" s="1"/>
  <c r="AC269" i="10"/>
  <c r="AE269" i="10" s="1"/>
  <c r="AF269" i="10" s="1"/>
  <c r="AG269" i="10" s="1"/>
  <c r="AC169" i="10"/>
  <c r="AE169" i="10" s="1"/>
  <c r="AF169" i="10" s="1"/>
  <c r="AG169" i="10" s="1"/>
  <c r="AC198" i="10"/>
  <c r="AE198" i="10" s="1"/>
  <c r="AF198" i="10" s="1"/>
  <c r="AG198" i="10" s="1"/>
  <c r="AC187" i="10"/>
  <c r="AE187" i="10" s="1"/>
  <c r="AF187" i="10" s="1"/>
  <c r="AG187" i="10" s="1"/>
  <c r="AC222" i="10"/>
  <c r="AE222" i="10" s="1"/>
  <c r="AF222" i="10" s="1"/>
  <c r="AG222" i="10" s="1"/>
  <c r="AC225" i="10"/>
  <c r="AE225" i="10" s="1"/>
  <c r="AF225" i="10" s="1"/>
  <c r="AG225" i="10" s="1"/>
  <c r="AC248" i="10"/>
  <c r="AE248" i="10" s="1"/>
  <c r="AF248" i="10" s="1"/>
  <c r="AG248" i="10" s="1"/>
  <c r="AC265" i="10"/>
  <c r="AE265" i="10" s="1"/>
  <c r="AF265" i="10" s="1"/>
  <c r="AG265" i="10" s="1"/>
  <c r="AC165" i="10"/>
  <c r="AE165" i="10" s="1"/>
  <c r="AF165" i="10" s="1"/>
  <c r="AG165" i="10" s="1"/>
  <c r="AC54" i="10"/>
  <c r="AE54" i="10" s="1"/>
  <c r="AF54" i="10" s="1"/>
  <c r="AG54" i="10" s="1"/>
  <c r="AC182" i="10"/>
  <c r="AE182" i="10" s="1"/>
  <c r="AF182" i="10" s="1"/>
  <c r="AG182" i="10" s="1"/>
  <c r="AC214" i="10"/>
  <c r="AE214" i="10" s="1"/>
  <c r="AF214" i="10" s="1"/>
  <c r="AG214" i="10" s="1"/>
  <c r="AC178" i="10"/>
  <c r="AE178" i="10" s="1"/>
  <c r="AF178" i="10" s="1"/>
  <c r="AG178" i="10" s="1"/>
  <c r="AC205" i="10"/>
  <c r="AE205" i="10" s="1"/>
  <c r="AF205" i="10" s="1"/>
  <c r="AG205" i="10" s="1"/>
  <c r="AC197" i="10"/>
  <c r="AE197" i="10" s="1"/>
  <c r="AF197" i="10" s="1"/>
  <c r="AG197" i="10" s="1"/>
  <c r="AC224" i="10"/>
  <c r="AE224" i="10" s="1"/>
  <c r="AF224" i="10" s="1"/>
  <c r="AG224" i="10" s="1"/>
  <c r="AC239" i="10"/>
  <c r="AE239" i="10" s="1"/>
  <c r="AF239" i="10" s="1"/>
  <c r="AG239" i="10" s="1"/>
  <c r="AC251" i="10"/>
  <c r="AE251" i="10" s="1"/>
  <c r="AF251" i="10" s="1"/>
  <c r="AG251" i="10" s="1"/>
  <c r="AC173" i="10"/>
  <c r="AE173" i="10" s="1"/>
  <c r="AF173" i="10" s="1"/>
  <c r="AG173" i="10" s="1"/>
  <c r="AC201" i="10"/>
  <c r="AE201" i="10" s="1"/>
  <c r="AF201" i="10" s="1"/>
  <c r="AG201" i="10" s="1"/>
  <c r="AC194" i="10"/>
  <c r="AE194" i="10" s="1"/>
  <c r="AF194" i="10" s="1"/>
  <c r="AG194" i="10" s="1"/>
  <c r="AC236" i="10"/>
  <c r="AE236" i="10" s="1"/>
  <c r="AF236" i="10" s="1"/>
  <c r="AG236" i="10" s="1"/>
  <c r="AC233" i="10"/>
  <c r="AE233" i="10" s="1"/>
  <c r="AF233" i="10" s="1"/>
  <c r="AG233" i="10" s="1"/>
  <c r="AC259" i="10"/>
  <c r="AE259" i="10" s="1"/>
  <c r="AF259" i="10" s="1"/>
  <c r="AG259" i="10" s="1"/>
  <c r="AC271" i="10"/>
  <c r="AE271" i="10" s="1"/>
  <c r="AF271" i="10" s="1"/>
  <c r="AG271" i="10" s="1"/>
  <c r="AC242" i="10"/>
  <c r="AE242" i="10" s="1"/>
  <c r="AC232" i="10"/>
  <c r="AE232" i="10" s="1"/>
  <c r="AF232" i="10" s="1"/>
  <c r="AG232" i="10" s="1"/>
  <c r="AC166" i="10"/>
  <c r="AE166" i="10" s="1"/>
  <c r="AF166" i="10" s="1"/>
  <c r="AG166" i="10" s="1"/>
  <c r="AC190" i="10"/>
  <c r="AE190" i="10" s="1"/>
  <c r="AF190" i="10" s="1"/>
  <c r="AG190" i="10" s="1"/>
  <c r="AC183" i="10"/>
  <c r="AE183" i="10" s="1"/>
  <c r="AF183" i="10" s="1"/>
  <c r="AG183" i="10" s="1"/>
  <c r="AC211" i="10"/>
  <c r="AE211" i="10" s="1"/>
  <c r="AF211" i="10" s="1"/>
  <c r="AG211" i="10" s="1"/>
  <c r="AC243" i="10"/>
  <c r="AE243" i="10" s="1"/>
  <c r="AF243" i="10" s="1"/>
  <c r="AG243" i="10" s="1"/>
  <c r="AC273" i="10"/>
  <c r="AE273" i="10" s="1"/>
  <c r="AF273" i="10" s="1"/>
  <c r="AG273" i="10" s="1"/>
  <c r="AC206" i="10"/>
  <c r="AE206" i="10" s="1"/>
  <c r="AF206" i="10" s="1"/>
  <c r="AG206" i="10" s="1"/>
  <c r="AC213" i="10"/>
  <c r="AE213" i="10" s="1"/>
  <c r="AF213" i="10" s="1"/>
  <c r="AG213" i="10" s="1"/>
  <c r="AC177" i="10"/>
  <c r="AE177" i="10" s="1"/>
  <c r="AF177" i="10" s="1"/>
  <c r="AG177" i="10" s="1"/>
  <c r="AC208" i="10"/>
  <c r="AE208" i="10" s="1"/>
  <c r="AF208" i="10" s="1"/>
  <c r="AG208" i="10" s="1"/>
  <c r="AC200" i="10"/>
  <c r="AE200" i="10" s="1"/>
  <c r="AF200" i="10" s="1"/>
  <c r="AG200" i="10" s="1"/>
  <c r="AC228" i="10"/>
  <c r="AE228" i="10" s="1"/>
  <c r="AF228" i="10" s="1"/>
  <c r="AG228" i="10" s="1"/>
  <c r="AC240" i="10"/>
  <c r="AE240" i="10" s="1"/>
  <c r="AF240" i="10" s="1"/>
  <c r="AG240" i="10" s="1"/>
  <c r="AC254" i="10"/>
  <c r="AE254" i="10" s="1"/>
  <c r="AF254" i="10" s="1"/>
  <c r="AG254" i="10" s="1"/>
  <c r="AC270" i="10"/>
  <c r="AE270" i="10" s="1"/>
  <c r="AF270" i="10" s="1"/>
  <c r="AG270" i="10" s="1"/>
  <c r="AC175" i="10"/>
  <c r="AE175" i="10" s="1"/>
  <c r="AF175" i="10" s="1"/>
  <c r="AG175" i="10" s="1"/>
  <c r="AC203" i="10"/>
  <c r="AE203" i="10" s="1"/>
  <c r="AF203" i="10" s="1"/>
  <c r="AG203" i="10" s="1"/>
  <c r="AC196" i="10"/>
  <c r="AE196" i="10" s="1"/>
  <c r="AF196" i="10" s="1"/>
  <c r="AG196" i="10" s="1"/>
  <c r="AC171" i="10"/>
  <c r="AE171" i="10" s="1"/>
  <c r="AF171" i="10" s="1"/>
  <c r="AG171" i="10" s="1"/>
  <c r="AC195" i="10"/>
  <c r="AE195" i="10" s="1"/>
  <c r="AF195" i="10" s="1"/>
  <c r="AG195" i="10" s="1"/>
  <c r="AC184" i="10"/>
  <c r="AE184" i="10" s="1"/>
  <c r="AF184" i="10" s="1"/>
  <c r="AG184" i="10" s="1"/>
  <c r="AC216" i="10"/>
  <c r="AE216" i="10" s="1"/>
  <c r="AF216" i="10" s="1"/>
  <c r="AG216" i="10" s="1"/>
  <c r="AC223" i="10"/>
  <c r="AE223" i="10" s="1"/>
  <c r="AF223" i="10" s="1"/>
  <c r="AG223" i="10" s="1"/>
  <c r="AC247" i="10"/>
  <c r="AE247" i="10" s="1"/>
  <c r="AF247" i="10" s="1"/>
  <c r="AG247" i="10" s="1"/>
  <c r="AC264" i="10"/>
  <c r="AE264" i="10" s="1"/>
  <c r="AF264" i="10" s="1"/>
  <c r="AG264" i="10" s="1"/>
  <c r="AC167" i="10"/>
  <c r="AE167" i="10" s="1"/>
  <c r="AF167" i="10" s="1"/>
  <c r="AG167" i="10" s="1"/>
  <c r="AC192" i="10"/>
  <c r="AE192" i="10" s="1"/>
  <c r="AF192" i="10" s="1"/>
  <c r="AG192" i="10" s="1"/>
  <c r="AC181" i="10"/>
  <c r="AE181" i="10" s="1"/>
  <c r="AF181" i="10" s="1"/>
  <c r="AG181" i="10" s="1"/>
  <c r="AC212" i="10"/>
  <c r="AE212" i="10" s="1"/>
  <c r="AF212" i="10" s="1"/>
  <c r="AG212" i="10" s="1"/>
  <c r="AC219" i="10"/>
  <c r="AE219" i="10" s="1"/>
  <c r="AF219" i="10" s="1"/>
  <c r="AG219" i="10" s="1"/>
  <c r="AC244" i="10"/>
  <c r="AE244" i="10" s="1"/>
  <c r="AF244" i="10" s="1"/>
  <c r="AG244" i="10" s="1"/>
  <c r="AC257" i="10"/>
  <c r="AE257" i="10" s="1"/>
  <c r="AF257" i="10" s="1"/>
  <c r="AG257" i="10" s="1"/>
  <c r="AC226" i="10"/>
  <c r="AE226" i="10" s="1"/>
  <c r="AF226" i="10" s="1"/>
  <c r="AG226" i="10" s="1"/>
  <c r="AC231" i="10"/>
  <c r="AE231" i="10" s="1"/>
  <c r="AF231" i="10" s="1"/>
  <c r="AG231" i="10" s="1"/>
  <c r="AC250" i="10"/>
  <c r="AE250" i="10" s="1"/>
  <c r="AF250" i="10" s="1"/>
  <c r="AG250" i="10" s="1"/>
  <c r="AC263" i="10"/>
  <c r="AE263" i="10" s="1"/>
  <c r="AF263" i="10" s="1"/>
  <c r="AG263" i="10" s="1"/>
  <c r="AC238" i="10"/>
  <c r="AE238" i="10" s="1"/>
  <c r="AF238" i="10" s="1"/>
  <c r="AG238" i="10" s="1"/>
  <c r="AC252" i="10"/>
  <c r="AE252" i="10" s="1"/>
  <c r="AF252" i="10" s="1"/>
  <c r="AG252" i="10" s="1"/>
  <c r="AC176" i="10"/>
  <c r="AE176" i="10" s="1"/>
  <c r="AF176" i="10" s="1"/>
  <c r="AG176" i="10" s="1"/>
  <c r="AC191" i="10"/>
  <c r="AE191" i="10" s="1"/>
  <c r="AF191" i="10" s="1"/>
  <c r="AG191" i="10" s="1"/>
  <c r="AC55" i="10"/>
  <c r="AE55" i="10" s="1"/>
  <c r="AF55" i="10" s="1"/>
  <c r="AG55" i="10" s="1"/>
  <c r="AC235" i="10"/>
  <c r="AE235" i="10" s="1"/>
  <c r="AF235" i="10" s="1"/>
  <c r="AG235" i="10" s="1"/>
  <c r="AC255" i="10"/>
  <c r="AE255" i="10" s="1"/>
  <c r="AF255" i="10" s="1"/>
  <c r="AG255" i="10" s="1"/>
  <c r="AC268" i="10"/>
  <c r="AE268" i="10" s="1"/>
  <c r="AF268" i="10" s="1"/>
  <c r="AG268" i="10" s="1"/>
  <c r="AC207" i="10"/>
  <c r="AE207" i="10" s="1"/>
  <c r="AF207" i="10" s="1"/>
  <c r="AG207" i="10" s="1"/>
  <c r="AC170" i="10"/>
  <c r="AE170" i="10" s="1"/>
  <c r="AF170" i="10" s="1"/>
  <c r="AG170" i="10" s="1"/>
  <c r="AC180" i="10"/>
  <c r="AE180" i="10" s="1"/>
  <c r="AF180" i="10" s="1"/>
  <c r="AG180" i="10" s="1"/>
  <c r="AC215" i="10"/>
  <c r="AE215" i="10" s="1"/>
  <c r="AF215" i="10" s="1"/>
  <c r="AG215" i="10" s="1"/>
  <c r="AC253" i="10"/>
  <c r="AE253" i="10" s="1"/>
  <c r="AF253" i="10" s="1"/>
  <c r="AG253" i="10" s="1"/>
  <c r="AC202" i="10"/>
  <c r="AE202" i="10" s="1"/>
  <c r="AF202" i="10" s="1"/>
  <c r="AG202" i="10" s="1"/>
  <c r="AC234" i="10"/>
  <c r="AE234" i="10" s="1"/>
  <c r="AF234" i="10" s="1"/>
  <c r="AG234" i="10" s="1"/>
  <c r="AC246" i="10"/>
  <c r="AE246" i="10" s="1"/>
  <c r="AF246" i="10" s="1"/>
  <c r="AG246" i="10" s="1"/>
  <c r="AC241" i="10"/>
  <c r="AE241" i="10" s="1"/>
  <c r="AF241" i="10" s="1"/>
  <c r="AG241" i="10" s="1"/>
  <c r="AC260" i="10"/>
  <c r="AE260" i="10" s="1"/>
  <c r="AF260" i="10" s="1"/>
  <c r="AG260" i="10" s="1"/>
  <c r="AC258" i="10"/>
  <c r="AE258" i="10" s="1"/>
  <c r="AF258" i="10" s="1"/>
  <c r="AG258" i="10" s="1"/>
  <c r="AC272" i="10"/>
  <c r="AE272" i="10" s="1"/>
  <c r="AF272" i="10" s="1"/>
  <c r="AG272" i="10" s="1"/>
  <c r="AC221" i="10"/>
  <c r="AE221" i="10" s="1"/>
  <c r="AF221" i="10" s="1"/>
  <c r="AG221" i="10" s="1"/>
  <c r="AF242" i="10"/>
  <c r="AG242" i="10" s="1"/>
  <c r="AC13" i="8"/>
  <c r="AE13" i="8" s="1"/>
  <c r="AF13" i="8" s="1"/>
  <c r="AG13" i="8" s="1"/>
  <c r="AC15" i="8"/>
  <c r="AE15" i="8" s="1"/>
  <c r="AF15" i="8" s="1"/>
  <c r="AG15" i="8" s="1"/>
  <c r="AC14" i="8"/>
  <c r="AE14" i="8" s="1"/>
  <c r="AF14" i="8" s="1"/>
  <c r="AG14" i="8" s="1"/>
  <c r="AC27" i="7"/>
  <c r="AE27" i="7" s="1"/>
  <c r="AF27" i="7" s="1"/>
  <c r="AG27" i="7" s="1"/>
  <c r="AC26" i="7"/>
  <c r="AE26" i="7" s="1"/>
  <c r="AF26" i="7" s="1"/>
  <c r="AG26" i="7" s="1"/>
  <c r="AC25" i="7"/>
  <c r="AE25" i="7" s="1"/>
  <c r="AF25" i="7" s="1"/>
  <c r="AG25" i="7" s="1"/>
  <c r="AC164" i="10"/>
  <c r="AE164" i="10" s="1"/>
  <c r="AF164" i="10" s="1"/>
  <c r="AG164" i="10" s="1"/>
  <c r="AC163" i="10"/>
  <c r="AE163" i="10" s="1"/>
  <c r="AF163" i="10" s="1"/>
  <c r="AG163" i="10" s="1"/>
  <c r="AC161" i="10"/>
  <c r="AE161" i="10" s="1"/>
  <c r="AF161" i="10" s="1"/>
  <c r="AG161" i="10" s="1"/>
  <c r="AC162" i="10"/>
  <c r="AE162" i="10" s="1"/>
  <c r="AF162" i="10" s="1"/>
  <c r="AG162" i="10" s="1"/>
  <c r="AC160" i="10"/>
  <c r="AE160" i="10" s="1"/>
  <c r="AF160" i="10" s="1"/>
  <c r="AG160" i="10" s="1"/>
  <c r="AC159" i="10"/>
  <c r="AE159" i="10" s="1"/>
  <c r="AF159" i="10" s="1"/>
  <c r="AG159" i="10" s="1"/>
  <c r="AC85" i="10"/>
  <c r="AE85" i="10" s="1"/>
  <c r="AF85" i="10" s="1"/>
  <c r="AG85" i="10" s="1"/>
  <c r="AC92" i="10"/>
  <c r="AE92" i="10" s="1"/>
  <c r="AF92" i="10" s="1"/>
  <c r="AG92" i="10" s="1"/>
  <c r="AC125" i="10"/>
  <c r="AE125" i="10" s="1"/>
  <c r="AF125" i="10" s="1"/>
  <c r="AG125" i="10" s="1"/>
  <c r="AC115" i="10"/>
  <c r="AE115" i="10" s="1"/>
  <c r="AF115" i="10" s="1"/>
  <c r="AG115" i="10" s="1"/>
  <c r="AC96" i="10"/>
  <c r="AE96" i="10" s="1"/>
  <c r="AF96" i="10" s="1"/>
  <c r="AG96" i="10" s="1"/>
  <c r="AC126" i="10"/>
  <c r="AE126" i="10" s="1"/>
  <c r="AC131" i="10"/>
  <c r="AE131" i="10" s="1"/>
  <c r="AF131" i="10" s="1"/>
  <c r="AG131" i="10" s="1"/>
  <c r="AC145" i="10"/>
  <c r="AE145" i="10" s="1"/>
  <c r="AF145" i="10" s="1"/>
  <c r="AG145" i="10" s="1"/>
  <c r="AC148" i="10"/>
  <c r="AE148" i="10" s="1"/>
  <c r="AF148" i="10" s="1"/>
  <c r="AG148" i="10" s="1"/>
  <c r="AC98" i="10"/>
  <c r="AE98" i="10" s="1"/>
  <c r="AF98" i="10" s="1"/>
  <c r="AG98" i="10" s="1"/>
  <c r="AC118" i="10"/>
  <c r="AE118" i="10" s="1"/>
  <c r="AF118" i="10" s="1"/>
  <c r="AG118" i="10" s="1"/>
  <c r="AC114" i="10"/>
  <c r="AE114" i="10" s="1"/>
  <c r="AF114" i="10" s="1"/>
  <c r="AG114" i="10" s="1"/>
  <c r="AC119" i="10"/>
  <c r="AE119" i="10" s="1"/>
  <c r="AF119" i="10" s="1"/>
  <c r="AG119" i="10" s="1"/>
  <c r="AC139" i="10"/>
  <c r="AE139" i="10" s="1"/>
  <c r="AF139" i="10" s="1"/>
  <c r="AG139" i="10" s="1"/>
  <c r="AC135" i="10"/>
  <c r="AE135" i="10" s="1"/>
  <c r="AF135" i="10" s="1"/>
  <c r="AG135" i="10" s="1"/>
  <c r="AC94" i="10"/>
  <c r="AE94" i="10" s="1"/>
  <c r="AF94" i="10" s="1"/>
  <c r="AG94" i="10" s="1"/>
  <c r="AC107" i="10"/>
  <c r="AE107" i="10" s="1"/>
  <c r="AF107" i="10" s="1"/>
  <c r="AG107" i="10" s="1"/>
  <c r="AC149" i="10"/>
  <c r="AE149" i="10" s="1"/>
  <c r="AF149" i="10" s="1"/>
  <c r="AG149" i="10" s="1"/>
  <c r="AC157" i="10"/>
  <c r="AE157" i="10" s="1"/>
  <c r="AF157" i="10" s="1"/>
  <c r="AG157" i="10" s="1"/>
  <c r="AC128" i="10"/>
  <c r="AE128" i="10" s="1"/>
  <c r="AF128" i="10" s="1"/>
  <c r="AG128" i="10" s="1"/>
  <c r="AC154" i="10"/>
  <c r="AE154" i="10" s="1"/>
  <c r="AF154" i="10" s="1"/>
  <c r="AG154" i="10" s="1"/>
  <c r="AC147" i="10"/>
  <c r="AE147" i="10" s="1"/>
  <c r="AF147" i="10" s="1"/>
  <c r="AG147" i="10" s="1"/>
  <c r="AC112" i="10"/>
  <c r="AE112" i="10" s="1"/>
  <c r="AF112" i="10" s="1"/>
  <c r="AG112" i="10" s="1"/>
  <c r="AC108" i="10"/>
  <c r="AE108" i="10" s="1"/>
  <c r="AF108" i="10" s="1"/>
  <c r="AC90" i="10"/>
  <c r="AE90" i="10" s="1"/>
  <c r="AF90" i="10" s="1"/>
  <c r="AG90" i="10" s="1"/>
  <c r="AC140" i="10"/>
  <c r="AE140" i="10" s="1"/>
  <c r="AF140" i="10" s="1"/>
  <c r="AG140" i="10" s="1"/>
  <c r="AC93" i="10"/>
  <c r="AE93" i="10" s="1"/>
  <c r="AF93" i="10" s="1"/>
  <c r="AG93" i="10" s="1"/>
  <c r="AC104" i="10"/>
  <c r="AE104" i="10" s="1"/>
  <c r="AF104" i="10" s="1"/>
  <c r="AG104" i="10" s="1"/>
  <c r="AC120" i="10"/>
  <c r="AE120" i="10" s="1"/>
  <c r="AF120" i="10" s="1"/>
  <c r="AG120" i="10" s="1"/>
  <c r="AC87" i="10"/>
  <c r="AE87" i="10" s="1"/>
  <c r="AF87" i="10" s="1"/>
  <c r="AG87" i="10" s="1"/>
  <c r="AC101" i="10"/>
  <c r="AE101" i="10" s="1"/>
  <c r="AF101" i="10" s="1"/>
  <c r="AG101" i="10" s="1"/>
  <c r="AC129" i="10"/>
  <c r="AE129" i="10" s="1"/>
  <c r="AF129" i="10" s="1"/>
  <c r="AG129" i="10" s="1"/>
  <c r="AC134" i="10"/>
  <c r="AE134" i="10" s="1"/>
  <c r="AF134" i="10" s="1"/>
  <c r="AG134" i="10" s="1"/>
  <c r="AC150" i="10"/>
  <c r="AE150" i="10" s="1"/>
  <c r="AF150" i="10" s="1"/>
  <c r="AG150" i="10" s="1"/>
  <c r="AC156" i="10"/>
  <c r="AE156" i="10" s="1"/>
  <c r="AF156" i="10" s="1"/>
  <c r="AG156" i="10" s="1"/>
  <c r="AC152" i="10"/>
  <c r="AE152" i="10" s="1"/>
  <c r="AF152" i="10" s="1"/>
  <c r="AG152" i="10" s="1"/>
  <c r="AC158" i="10"/>
  <c r="AE158" i="10" s="1"/>
  <c r="AF158" i="10" s="1"/>
  <c r="AG158" i="10" s="1"/>
  <c r="AC86" i="10"/>
  <c r="AE86" i="10" s="1"/>
  <c r="AF86" i="10" s="1"/>
  <c r="AG86" i="10" s="1"/>
  <c r="AC116" i="10"/>
  <c r="AE116" i="10" s="1"/>
  <c r="AF116" i="10" s="1"/>
  <c r="AG116" i="10" s="1"/>
  <c r="AC121" i="10"/>
  <c r="AE121" i="10" s="1"/>
  <c r="AF121" i="10" s="1"/>
  <c r="AG121" i="10" s="1"/>
  <c r="AC141" i="10"/>
  <c r="AE141" i="10" s="1"/>
  <c r="AF141" i="10" s="1"/>
  <c r="AG141" i="10" s="1"/>
  <c r="AC144" i="10"/>
  <c r="AE144" i="10" s="1"/>
  <c r="AF144" i="10" s="1"/>
  <c r="AG144" i="10" s="1"/>
  <c r="AC97" i="10"/>
  <c r="AE97" i="10" s="1"/>
  <c r="AF97" i="10" s="1"/>
  <c r="AG97" i="10" s="1"/>
  <c r="AC111" i="10"/>
  <c r="AE111" i="10" s="1"/>
  <c r="AF111" i="10" s="1"/>
  <c r="AG111" i="10" s="1"/>
  <c r="AC117" i="10"/>
  <c r="AE117" i="10" s="1"/>
  <c r="AF117" i="10" s="1"/>
  <c r="AG117" i="10" s="1"/>
  <c r="AC143" i="10"/>
  <c r="AE143" i="10" s="1"/>
  <c r="AF143" i="10" s="1"/>
  <c r="AG143" i="10" s="1"/>
  <c r="AC91" i="10"/>
  <c r="AE91" i="10" s="1"/>
  <c r="AF91" i="10" s="1"/>
  <c r="AG91" i="10" s="1"/>
  <c r="AC153" i="10"/>
  <c r="AE153" i="10" s="1"/>
  <c r="AF153" i="10" s="1"/>
  <c r="AG153" i="10" s="1"/>
  <c r="AC127" i="10"/>
  <c r="AE127" i="10" s="1"/>
  <c r="AF127" i="10" s="1"/>
  <c r="AG127" i="10" s="1"/>
  <c r="AC102" i="10"/>
  <c r="AE102" i="10" s="1"/>
  <c r="AF102" i="10" s="1"/>
  <c r="AG102" i="10" s="1"/>
  <c r="AC109" i="10"/>
  <c r="AE109" i="10" s="1"/>
  <c r="AF109" i="10" s="1"/>
  <c r="AG109" i="10" s="1"/>
  <c r="AC88" i="10"/>
  <c r="AE88" i="10" s="1"/>
  <c r="AF88" i="10" s="1"/>
  <c r="AG88" i="10" s="1"/>
  <c r="AC103" i="10"/>
  <c r="AE103" i="10" s="1"/>
  <c r="AF103" i="10" s="1"/>
  <c r="AG103" i="10" s="1"/>
  <c r="AC146" i="10"/>
  <c r="AE146" i="10" s="1"/>
  <c r="AF146" i="10" s="1"/>
  <c r="AG146" i="10" s="1"/>
  <c r="AC151" i="10"/>
  <c r="AE151" i="10" s="1"/>
  <c r="AF151" i="10" s="1"/>
  <c r="AG151" i="10" s="1"/>
  <c r="AC122" i="10"/>
  <c r="AE122" i="10" s="1"/>
  <c r="AF122" i="10" s="1"/>
  <c r="AG122" i="10" s="1"/>
  <c r="AC110" i="10"/>
  <c r="AE110" i="10" s="1"/>
  <c r="AF110" i="10" s="1"/>
  <c r="AG110" i="10" s="1"/>
  <c r="AC130" i="10"/>
  <c r="AE130" i="10" s="1"/>
  <c r="AF130" i="10" s="1"/>
  <c r="AG130" i="10" s="1"/>
  <c r="AC99" i="10"/>
  <c r="AE99" i="10" s="1"/>
  <c r="AF99" i="10" s="1"/>
  <c r="AG99" i="10" s="1"/>
  <c r="AC106" i="10"/>
  <c r="AE106" i="10" s="1"/>
  <c r="AF106" i="10" s="1"/>
  <c r="AG106" i="10" s="1"/>
  <c r="AC138" i="10"/>
  <c r="AE138" i="10" s="1"/>
  <c r="AF138" i="10" s="1"/>
  <c r="AG138" i="10" s="1"/>
  <c r="AC136" i="10"/>
  <c r="AE136" i="10" s="1"/>
  <c r="AF136" i="10" s="1"/>
  <c r="AG136" i="10" s="1"/>
  <c r="AC123" i="10"/>
  <c r="AE123" i="10" s="1"/>
  <c r="AF123" i="10" s="1"/>
  <c r="AG123" i="10" s="1"/>
  <c r="AC95" i="10"/>
  <c r="AE95" i="10" s="1"/>
  <c r="AF95" i="10" s="1"/>
  <c r="AG95" i="10" s="1"/>
  <c r="AC137" i="10"/>
  <c r="AE137" i="10" s="1"/>
  <c r="AF137" i="10" s="1"/>
  <c r="AG137" i="10" s="1"/>
  <c r="AC89" i="10"/>
  <c r="AE89" i="10" s="1"/>
  <c r="AF89" i="10" s="1"/>
  <c r="AG89" i="10" s="1"/>
  <c r="AC100" i="10"/>
  <c r="AE100" i="10" s="1"/>
  <c r="AF100" i="10" s="1"/>
  <c r="AG100" i="10" s="1"/>
  <c r="AC132" i="10"/>
  <c r="AE132" i="10" s="1"/>
  <c r="AF132" i="10" s="1"/>
  <c r="AG132" i="10" s="1"/>
  <c r="AC155" i="10"/>
  <c r="AE155" i="10" s="1"/>
  <c r="AF155" i="10" s="1"/>
  <c r="AG155" i="10" s="1"/>
  <c r="AC133" i="10"/>
  <c r="AE133" i="10" s="1"/>
  <c r="AF133" i="10" s="1"/>
  <c r="AG133" i="10" s="1"/>
  <c r="AC105" i="10"/>
  <c r="AE105" i="10" s="1"/>
  <c r="AF105" i="10" s="1"/>
  <c r="AG105" i="10" s="1"/>
  <c r="AC124" i="10"/>
  <c r="AE124" i="10" s="1"/>
  <c r="AF124" i="10" s="1"/>
  <c r="AG124" i="10" s="1"/>
  <c r="AC142" i="10"/>
  <c r="AE142" i="10" s="1"/>
  <c r="AF142" i="10" s="1"/>
  <c r="AG142" i="10" s="1"/>
  <c r="AC113" i="10"/>
  <c r="AE113" i="10" s="1"/>
  <c r="AF113" i="10" s="1"/>
  <c r="AG113" i="10" s="1"/>
  <c r="AF126" i="10"/>
  <c r="AG126" i="10" s="1"/>
  <c r="AC9" i="8"/>
  <c r="AE9" i="8" s="1"/>
  <c r="AF9" i="8" s="1"/>
  <c r="AG9" i="8" s="1"/>
  <c r="AC10" i="8"/>
  <c r="AE10" i="8" s="1"/>
  <c r="AF10" i="8" s="1"/>
  <c r="AG10" i="8" s="1"/>
  <c r="AC82" i="10"/>
  <c r="AE82" i="10" s="1"/>
  <c r="AF82" i="10" s="1"/>
  <c r="AG82" i="10" s="1"/>
  <c r="AC83" i="10"/>
  <c r="AE83" i="10" s="1"/>
  <c r="AF83" i="10" s="1"/>
  <c r="AG83" i="10" s="1"/>
  <c r="AC11" i="8"/>
  <c r="AE11" i="8" s="1"/>
  <c r="AF11" i="8" s="1"/>
  <c r="AG11" i="8" s="1"/>
  <c r="AC12" i="8"/>
  <c r="AE12" i="8" s="1"/>
  <c r="AF12" i="8" s="1"/>
  <c r="AG12" i="8" s="1"/>
  <c r="AC84" i="10"/>
  <c r="AE84" i="10" s="1"/>
  <c r="AF84" i="10" s="1"/>
  <c r="AG84" i="10" s="1"/>
  <c r="AC24" i="7"/>
  <c r="AE24" i="7" s="1"/>
  <c r="AF24" i="7" s="1"/>
  <c r="AG24" i="7" s="1"/>
  <c r="AC81" i="10"/>
  <c r="AE81" i="10" s="1"/>
  <c r="AF81" i="10" s="1"/>
  <c r="AG81" i="10" s="1"/>
  <c r="AC80" i="10"/>
  <c r="AE80" i="10" s="1"/>
  <c r="AF80" i="10" s="1"/>
  <c r="AG80" i="10" s="1"/>
  <c r="AC79" i="10"/>
  <c r="AE79" i="10" s="1"/>
  <c r="AF79" i="10" s="1"/>
  <c r="AG79" i="10" s="1"/>
  <c r="AC23" i="7"/>
  <c r="AE23" i="7" s="1"/>
  <c r="AF23" i="7" s="1"/>
  <c r="AG23" i="7" s="1"/>
  <c r="AC78" i="10"/>
  <c r="AE78" i="10" s="1"/>
  <c r="AF78" i="10" s="1"/>
  <c r="AG78" i="10" s="1"/>
  <c r="AC22" i="7"/>
  <c r="AE22" i="7" s="1"/>
  <c r="AF22" i="7" s="1"/>
  <c r="AG22" i="7" s="1"/>
  <c r="AC49" i="10"/>
  <c r="AE49" i="10" s="1"/>
  <c r="AF49" i="10" s="1"/>
  <c r="AG49" i="10" s="1"/>
  <c r="AC65" i="10"/>
  <c r="AE65" i="10" s="1"/>
  <c r="AF65" i="10" s="1"/>
  <c r="AG65" i="10" s="1"/>
  <c r="AC29" i="10"/>
  <c r="AE29" i="10" s="1"/>
  <c r="AF29" i="10" s="1"/>
  <c r="AG29" i="10" s="1"/>
  <c r="AC43" i="10"/>
  <c r="AE43" i="10" s="1"/>
  <c r="AF43" i="10" s="1"/>
  <c r="AG43" i="10" s="1"/>
  <c r="AC67" i="10"/>
  <c r="AE67" i="10" s="1"/>
  <c r="AF67" i="10" s="1"/>
  <c r="AG67" i="10" s="1"/>
  <c r="AC44" i="10"/>
  <c r="AE44" i="10" s="1"/>
  <c r="AF44" i="10" s="1"/>
  <c r="AG44" i="10" s="1"/>
  <c r="AC63" i="10"/>
  <c r="AE63" i="10" s="1"/>
  <c r="AF63" i="10" s="1"/>
  <c r="AG63" i="10" s="1"/>
  <c r="AC77" i="10"/>
  <c r="AE77" i="10" s="1"/>
  <c r="AF77" i="10" s="1"/>
  <c r="AG77" i="10" s="1"/>
  <c r="AC45" i="10"/>
  <c r="AE45" i="10" s="1"/>
  <c r="AF45" i="10" s="1"/>
  <c r="AG45" i="10" s="1"/>
  <c r="AC30" i="10"/>
  <c r="AE30" i="10" s="1"/>
  <c r="AF30" i="10" s="1"/>
  <c r="AG30" i="10" s="1"/>
  <c r="AC35" i="10"/>
  <c r="AE35" i="10" s="1"/>
  <c r="AF35" i="10" s="1"/>
  <c r="AG35" i="10" s="1"/>
  <c r="AC42" i="10"/>
  <c r="AE42" i="10" s="1"/>
  <c r="AF42" i="10" s="1"/>
  <c r="AG42" i="10" s="1"/>
  <c r="AC60" i="10"/>
  <c r="AE60" i="10" s="1"/>
  <c r="AF60" i="10" s="1"/>
  <c r="AG60" i="10" s="1"/>
  <c r="AC66" i="10"/>
  <c r="AE66" i="10" s="1"/>
  <c r="AF66" i="10" s="1"/>
  <c r="AG66" i="10" s="1"/>
  <c r="AC56" i="10"/>
  <c r="AE56" i="10" s="1"/>
  <c r="AF56" i="10" s="1"/>
  <c r="AG56" i="10" s="1"/>
  <c r="AC75" i="10"/>
  <c r="AE75" i="10" s="1"/>
  <c r="AF75" i="10" s="1"/>
  <c r="AG75" i="10" s="1"/>
  <c r="AC68" i="10"/>
  <c r="AE68" i="10" s="1"/>
  <c r="AF68" i="10" s="1"/>
  <c r="AG68" i="10" s="1"/>
  <c r="AC57" i="10"/>
  <c r="AE57" i="10" s="1"/>
  <c r="AF57" i="10" s="1"/>
  <c r="AG57" i="10" s="1"/>
  <c r="AC70" i="10"/>
  <c r="AE70" i="10" s="1"/>
  <c r="AF70" i="10" s="1"/>
  <c r="AG70" i="10" s="1"/>
  <c r="AC32" i="10"/>
  <c r="AE32" i="10" s="1"/>
  <c r="AF32" i="10" s="1"/>
  <c r="AG32" i="10" s="1"/>
  <c r="AC69" i="10"/>
  <c r="AE69" i="10" s="1"/>
  <c r="AF69" i="10" s="1"/>
  <c r="AG69" i="10" s="1"/>
  <c r="AC21" i="7"/>
  <c r="AE21" i="7" s="1"/>
  <c r="AF21" i="7" s="1"/>
  <c r="AG21" i="7" s="1"/>
  <c r="AC48" i="10"/>
  <c r="AE48" i="10" s="1"/>
  <c r="AF48" i="10" s="1"/>
  <c r="AG48" i="10" s="1"/>
  <c r="AC37" i="10"/>
  <c r="AE37" i="10" s="1"/>
  <c r="AF37" i="10" s="1"/>
  <c r="AG37" i="10" s="1"/>
  <c r="AC40" i="10"/>
  <c r="AE40" i="10" s="1"/>
  <c r="AF40" i="10" s="1"/>
  <c r="AG40" i="10" s="1"/>
  <c r="AC58" i="10"/>
  <c r="AE58" i="10" s="1"/>
  <c r="AF58" i="10" s="1"/>
  <c r="AG58" i="10" s="1"/>
  <c r="AC47" i="10"/>
  <c r="AE47" i="10" s="1"/>
  <c r="AF47" i="10" s="1"/>
  <c r="AG47" i="10" s="1"/>
  <c r="AC39" i="10"/>
  <c r="AE39" i="10" s="1"/>
  <c r="AF39" i="10" s="1"/>
  <c r="AG39" i="10" s="1"/>
  <c r="AC53" i="10"/>
  <c r="AE53" i="10" s="1"/>
  <c r="AF53" i="10" s="1"/>
  <c r="AG53" i="10" s="1"/>
  <c r="AC73" i="10"/>
  <c r="AE73" i="10" s="1"/>
  <c r="AF73" i="10" s="1"/>
  <c r="AG73" i="10" s="1"/>
  <c r="AC31" i="10"/>
  <c r="AE31" i="10" s="1"/>
  <c r="AF31" i="10" s="1"/>
  <c r="AG31" i="10" s="1"/>
  <c r="AC52" i="10"/>
  <c r="AE52" i="10" s="1"/>
  <c r="AF52" i="10" s="1"/>
  <c r="AG52" i="10" s="1"/>
  <c r="AC72" i="10"/>
  <c r="AE72" i="10" s="1"/>
  <c r="AF72" i="10" s="1"/>
  <c r="AG72" i="10" s="1"/>
  <c r="AC27" i="10"/>
  <c r="AE27" i="10" s="1"/>
  <c r="AF27" i="10" s="1"/>
  <c r="AG27" i="10" s="1"/>
  <c r="AC64" i="10"/>
  <c r="AE64" i="10" s="1"/>
  <c r="AF64" i="10" s="1"/>
  <c r="AG64" i="10" s="1"/>
  <c r="AC34" i="10"/>
  <c r="AE34" i="10" s="1"/>
  <c r="AF34" i="10" s="1"/>
  <c r="AG34" i="10" s="1"/>
  <c r="AC71" i="10"/>
  <c r="AE71" i="10" s="1"/>
  <c r="AF71" i="10" s="1"/>
  <c r="AG71" i="10" s="1"/>
  <c r="AC50" i="10"/>
  <c r="AE50" i="10" s="1"/>
  <c r="AF50" i="10" s="1"/>
  <c r="AG50" i="10" s="1"/>
  <c r="AC62" i="10"/>
  <c r="AE62" i="10" s="1"/>
  <c r="AF62" i="10" s="1"/>
  <c r="AG62" i="10" s="1"/>
  <c r="AC46" i="10"/>
  <c r="AE46" i="10" s="1"/>
  <c r="AF46" i="10" s="1"/>
  <c r="AG46" i="10" s="1"/>
  <c r="AC36" i="10"/>
  <c r="AE36" i="10" s="1"/>
  <c r="AF36" i="10" s="1"/>
  <c r="AG36" i="10" s="1"/>
  <c r="AC38" i="10"/>
  <c r="AE38" i="10" s="1"/>
  <c r="AF38" i="10" s="1"/>
  <c r="AG38" i="10" s="1"/>
  <c r="AC28" i="10"/>
  <c r="AE28" i="10" s="1"/>
  <c r="AF28" i="10" s="1"/>
  <c r="AG28" i="10" s="1"/>
  <c r="AC59" i="10"/>
  <c r="AE59" i="10" s="1"/>
  <c r="AF59" i="10" s="1"/>
  <c r="AG59" i="10" s="1"/>
  <c r="AC33" i="10"/>
  <c r="AE33" i="10" s="1"/>
  <c r="AF33" i="10" s="1"/>
  <c r="AG33" i="10" s="1"/>
  <c r="AC51" i="10"/>
  <c r="AE51" i="10" s="1"/>
  <c r="AF51" i="10" s="1"/>
  <c r="AG51" i="10" s="1"/>
  <c r="AC61" i="10"/>
  <c r="AE61" i="10" s="1"/>
  <c r="AF61" i="10" s="1"/>
  <c r="AG61" i="10" s="1"/>
  <c r="AC41" i="10"/>
  <c r="AE41" i="10" s="1"/>
  <c r="AF41" i="10" s="1"/>
  <c r="AG41" i="10" s="1"/>
  <c r="AC74" i="10"/>
  <c r="AE74" i="10" s="1"/>
  <c r="AF74" i="10" s="1"/>
  <c r="AG74" i="10" s="1"/>
  <c r="AC76" i="10"/>
  <c r="AE76" i="10" s="1"/>
  <c r="AF76" i="10" s="1"/>
  <c r="AG76" i="10" s="1"/>
  <c r="AC7" i="8"/>
  <c r="AE7" i="8" s="1"/>
  <c r="AF7" i="8" s="1"/>
  <c r="AG7" i="8" s="1"/>
  <c r="AC6" i="8"/>
  <c r="AE6" i="8" s="1"/>
  <c r="AF6" i="8" s="1"/>
  <c r="AG6" i="8" s="1"/>
  <c r="AC4" i="8"/>
  <c r="AC8" i="8"/>
  <c r="AE8" i="8" s="1"/>
  <c r="AF8" i="8" s="1"/>
  <c r="AG8" i="8" s="1"/>
  <c r="AC5" i="8"/>
  <c r="AE5" i="8" s="1"/>
  <c r="AF5" i="8" s="1"/>
  <c r="AG5" i="8" s="1"/>
  <c r="AC26" i="10"/>
  <c r="AE26" i="10" s="1"/>
  <c r="AF26" i="10" s="1"/>
  <c r="AG26" i="10" s="1"/>
  <c r="AC18" i="10"/>
  <c r="AE18" i="10" s="1"/>
  <c r="AF18" i="10" s="1"/>
  <c r="AG18" i="10" s="1"/>
  <c r="AC25" i="10"/>
  <c r="AE25" i="10" s="1"/>
  <c r="AF25" i="10" s="1"/>
  <c r="AG25" i="10" s="1"/>
  <c r="AC24" i="10"/>
  <c r="AE24" i="10" s="1"/>
  <c r="AF24" i="10" s="1"/>
  <c r="AG24" i="10" s="1"/>
  <c r="AC22" i="10"/>
  <c r="AE22" i="10" s="1"/>
  <c r="AF22" i="10" s="1"/>
  <c r="AG22" i="10" s="1"/>
  <c r="AC21" i="10"/>
  <c r="AE21" i="10" s="1"/>
  <c r="AF21" i="10" s="1"/>
  <c r="AG21" i="10" s="1"/>
  <c r="AC23" i="10"/>
  <c r="AE23" i="10" s="1"/>
  <c r="AF23" i="10" s="1"/>
  <c r="AG23" i="10" s="1"/>
  <c r="AC20" i="10"/>
  <c r="AE20" i="10" s="1"/>
  <c r="AF20" i="10" s="1"/>
  <c r="AG20" i="10" s="1"/>
  <c r="AC19" i="10"/>
  <c r="AE19" i="10" s="1"/>
  <c r="AF19" i="10" s="1"/>
  <c r="AG19" i="10" s="1"/>
  <c r="AB28" i="8"/>
  <c r="AC17" i="10"/>
  <c r="AE17" i="10" s="1"/>
  <c r="AF17" i="10" s="1"/>
  <c r="AG17" i="10" s="1"/>
  <c r="AC16" i="10"/>
  <c r="AE16" i="10" s="1"/>
  <c r="AF16" i="10" s="1"/>
  <c r="AG16" i="10" s="1"/>
  <c r="AD28" i="8"/>
  <c r="AC17" i="7"/>
  <c r="AE17" i="7" s="1"/>
  <c r="AF17" i="7" s="1"/>
  <c r="AG17" i="7" s="1"/>
  <c r="AC18" i="7"/>
  <c r="AE18" i="7" s="1"/>
  <c r="AF18" i="7" s="1"/>
  <c r="AG18" i="7" s="1"/>
  <c r="AC20" i="7"/>
  <c r="AE20" i="7" s="1"/>
  <c r="AF20" i="7" s="1"/>
  <c r="AG20" i="7" s="1"/>
  <c r="AC19" i="7"/>
  <c r="AE19" i="7" s="1"/>
  <c r="AF19" i="7" s="1"/>
  <c r="AG19" i="7" s="1"/>
  <c r="AC13" i="10"/>
  <c r="AE13" i="10" s="1"/>
  <c r="AF13" i="10" s="1"/>
  <c r="AG13" i="10" s="1"/>
  <c r="AC14" i="10"/>
  <c r="AE14" i="10" s="1"/>
  <c r="AF14" i="10" s="1"/>
  <c r="AG14" i="10" s="1"/>
  <c r="AC15" i="10"/>
  <c r="AE15" i="10" s="1"/>
  <c r="AF15" i="10" s="1"/>
  <c r="AG15" i="10" s="1"/>
  <c r="AC12" i="10"/>
  <c r="AE12" i="10" s="1"/>
  <c r="AF12" i="10" s="1"/>
  <c r="AG12" i="10" s="1"/>
  <c r="AB46" i="7"/>
  <c r="AD46" i="7"/>
  <c r="AC11" i="10"/>
  <c r="AE11" i="10" s="1"/>
  <c r="AF11" i="10" s="1"/>
  <c r="AG11" i="10" s="1"/>
  <c r="AC10" i="10"/>
  <c r="AE10" i="10" s="1"/>
  <c r="AF10" i="10" s="1"/>
  <c r="AG10" i="10" s="1"/>
  <c r="AC8" i="10"/>
  <c r="AE8" i="10" s="1"/>
  <c r="AF8" i="10" s="1"/>
  <c r="AG8" i="10" s="1"/>
  <c r="AC7" i="10"/>
  <c r="AE7" i="10" s="1"/>
  <c r="AF7" i="10" s="1"/>
  <c r="AG7" i="10" s="1"/>
  <c r="AC9" i="10"/>
  <c r="AE9" i="10" s="1"/>
  <c r="AF9" i="10" s="1"/>
  <c r="AG9" i="10" s="1"/>
  <c r="AC6" i="10"/>
  <c r="AE6" i="10" s="1"/>
  <c r="AF6" i="10" s="1"/>
  <c r="AG6" i="10" s="1"/>
  <c r="AC3" i="10"/>
  <c r="AE3" i="10" s="1"/>
  <c r="AF3" i="10" s="1"/>
  <c r="AG3" i="10" s="1"/>
  <c r="AC4" i="10"/>
  <c r="AE4" i="10" s="1"/>
  <c r="AF4" i="10" s="1"/>
  <c r="AG4" i="10" s="1"/>
  <c r="AC5" i="10"/>
  <c r="AE5" i="10" s="1"/>
  <c r="AF5" i="10" s="1"/>
  <c r="AG5" i="10" s="1"/>
  <c r="AI280" i="10" l="1"/>
  <c r="AH280" i="10"/>
  <c r="AI276" i="10"/>
  <c r="AH276" i="10"/>
  <c r="AH261" i="10"/>
  <c r="AI261" i="10"/>
  <c r="AH184" i="10"/>
  <c r="AI184" i="10"/>
  <c r="AH188" i="10"/>
  <c r="AI188" i="10"/>
  <c r="AH200" i="10"/>
  <c r="AI200" i="10"/>
  <c r="AH198" i="10"/>
  <c r="AI198" i="10"/>
  <c r="AH173" i="10"/>
  <c r="AI173" i="10"/>
  <c r="AH190" i="10"/>
  <c r="AI190" i="10"/>
  <c r="AI222" i="10"/>
  <c r="AH222" i="10"/>
  <c r="AH242" i="10"/>
  <c r="AI242" i="10"/>
  <c r="AH254" i="10"/>
  <c r="AI254" i="10"/>
  <c r="AI244" i="10"/>
  <c r="AH244" i="10"/>
  <c r="AI206" i="10"/>
  <c r="AH206" i="10"/>
  <c r="AH226" i="10"/>
  <c r="AI226" i="10"/>
  <c r="AI169" i="10"/>
  <c r="AH169" i="10"/>
  <c r="AH177" i="10"/>
  <c r="AI177" i="10"/>
  <c r="AH250" i="10"/>
  <c r="AI250" i="10"/>
  <c r="AH230" i="10"/>
  <c r="AI230" i="10"/>
  <c r="AH228" i="10"/>
  <c r="AI228" i="10"/>
  <c r="AI210" i="10"/>
  <c r="AH210" i="10"/>
  <c r="AH218" i="10"/>
  <c r="AI218" i="10"/>
  <c r="AH193" i="10"/>
  <c r="AI193" i="10"/>
  <c r="AI258" i="10"/>
  <c r="AH258" i="10"/>
  <c r="AI182" i="10"/>
  <c r="AH182" i="10"/>
  <c r="AH248" i="10"/>
  <c r="AI248" i="10"/>
  <c r="AH212" i="10"/>
  <c r="AI212" i="10"/>
  <c r="AH202" i="10"/>
  <c r="AI202" i="10"/>
  <c r="AI240" i="10"/>
  <c r="AH240" i="10"/>
  <c r="AH186" i="10"/>
  <c r="AI186" i="10"/>
  <c r="AI224" i="10"/>
  <c r="AH224" i="10"/>
  <c r="AI234" i="10"/>
  <c r="AH234" i="10"/>
  <c r="AI171" i="10"/>
  <c r="AH171" i="10"/>
  <c r="AH214" i="10"/>
  <c r="AI214" i="10"/>
  <c r="AH238" i="10"/>
  <c r="AI238" i="10"/>
  <c r="AH232" i="10"/>
  <c r="AI232" i="10"/>
  <c r="AI167" i="10"/>
  <c r="AH167" i="10"/>
  <c r="AI208" i="10"/>
  <c r="AH208" i="10"/>
  <c r="AH220" i="10"/>
  <c r="AI220" i="10"/>
  <c r="AH236" i="10"/>
  <c r="AI236" i="10"/>
  <c r="AH195" i="10"/>
  <c r="AI195" i="10"/>
  <c r="AI204" i="10"/>
  <c r="AH204" i="10"/>
  <c r="AI256" i="10"/>
  <c r="AH256" i="10"/>
  <c r="AI252" i="10"/>
  <c r="AH252" i="10"/>
  <c r="AI175" i="10"/>
  <c r="AH175" i="10"/>
  <c r="AH246" i="10"/>
  <c r="AI246" i="10"/>
  <c r="AH84" i="10"/>
  <c r="AI84" i="10"/>
  <c r="AH157" i="10"/>
  <c r="AI157" i="10"/>
  <c r="AH165" i="10"/>
  <c r="AI165" i="10"/>
  <c r="AH163" i="10"/>
  <c r="AI15" i="8"/>
  <c r="AH15" i="8"/>
  <c r="AI27" i="7"/>
  <c r="AH27" i="7"/>
  <c r="AI163" i="10"/>
  <c r="AC28" i="8"/>
  <c r="AI149" i="10"/>
  <c r="AG46" i="7"/>
  <c r="AI132" i="10"/>
  <c r="AH124" i="10"/>
  <c r="AH128" i="10"/>
  <c r="AI160" i="10"/>
  <c r="AH160" i="10"/>
  <c r="AH116" i="10"/>
  <c r="AI116" i="10"/>
  <c r="AH122" i="10"/>
  <c r="AI122" i="10"/>
  <c r="AI151" i="10"/>
  <c r="AH151" i="10"/>
  <c r="AH147" i="10"/>
  <c r="AI147" i="10"/>
  <c r="AI12" i="8"/>
  <c r="AH12" i="8"/>
  <c r="AI112" i="10"/>
  <c r="AH112" i="10"/>
  <c r="AH149" i="10"/>
  <c r="AI136" i="10"/>
  <c r="AH136" i="10"/>
  <c r="AH130" i="10"/>
  <c r="AI130" i="10"/>
  <c r="AI91" i="10"/>
  <c r="AH91" i="10"/>
  <c r="AH141" i="10"/>
  <c r="AI141" i="10"/>
  <c r="AI96" i="10"/>
  <c r="AH96" i="10"/>
  <c r="AI145" i="10"/>
  <c r="AH145" i="10"/>
  <c r="AH134" i="10"/>
  <c r="AI134" i="10"/>
  <c r="AH114" i="10"/>
  <c r="AI114" i="10"/>
  <c r="AH120" i="10"/>
  <c r="AI120" i="10"/>
  <c r="AI126" i="10"/>
  <c r="AH126" i="10"/>
  <c r="AI155" i="10"/>
  <c r="AH155" i="10"/>
  <c r="AH105" i="10"/>
  <c r="AI105" i="10"/>
  <c r="AI153" i="10"/>
  <c r="AH153" i="10"/>
  <c r="AE4" i="8"/>
  <c r="AH101" i="10"/>
  <c r="AI101" i="10"/>
  <c r="AH118" i="10"/>
  <c r="AI118" i="10"/>
  <c r="AI124" i="10"/>
  <c r="AI139" i="10"/>
  <c r="AH139" i="10"/>
  <c r="AI128" i="10"/>
  <c r="AH132" i="10"/>
  <c r="AI80" i="10"/>
  <c r="AH80" i="10"/>
  <c r="AI20" i="7"/>
  <c r="AH20" i="7"/>
  <c r="AH56" i="10"/>
  <c r="AH49" i="10"/>
  <c r="AH30" i="10"/>
  <c r="AI40" i="10"/>
  <c r="AH67" i="10"/>
  <c r="AI64" i="10"/>
  <c r="AI30" i="10"/>
  <c r="AH47" i="10"/>
  <c r="AI65" i="10"/>
  <c r="AH65" i="10"/>
  <c r="AI60" i="10"/>
  <c r="AH60" i="10"/>
  <c r="AH71" i="10"/>
  <c r="AI71" i="10"/>
  <c r="AH32" i="10"/>
  <c r="AI32" i="10"/>
  <c r="AI75" i="10"/>
  <c r="AH75" i="10"/>
  <c r="AI56" i="10"/>
  <c r="AI35" i="10"/>
  <c r="AH35" i="10"/>
  <c r="AI67" i="10"/>
  <c r="AH64" i="10"/>
  <c r="AH51" i="10"/>
  <c r="AI51" i="10"/>
  <c r="AI38" i="10"/>
  <c r="AH38" i="10"/>
  <c r="AI43" i="10"/>
  <c r="AH43" i="10"/>
  <c r="AH40" i="10"/>
  <c r="AI49" i="10"/>
  <c r="AH73" i="10"/>
  <c r="AI73" i="10"/>
  <c r="AI69" i="10"/>
  <c r="AH69" i="10"/>
  <c r="AI28" i="10"/>
  <c r="AH28" i="10"/>
  <c r="AH22" i="10"/>
  <c r="AH25" i="10"/>
  <c r="AI18" i="10"/>
  <c r="AH18" i="10"/>
  <c r="AC46" i="7"/>
  <c r="AI13" i="10"/>
  <c r="AH13" i="10"/>
  <c r="AI9" i="10"/>
  <c r="AH9" i="10"/>
  <c r="AE46" i="7"/>
  <c r="AF4" i="8" l="1"/>
  <c r="AE28" i="8"/>
  <c r="AG47" i="7"/>
  <c r="AF46" i="7"/>
  <c r="AG4" i="8" l="1"/>
  <c r="AF28" i="8"/>
  <c r="AI8" i="8" l="1"/>
  <c r="AG29" i="8"/>
  <c r="AH8" i="8"/>
  <c r="AG28" i="8"/>
</calcChain>
</file>

<file path=xl/sharedStrings.xml><?xml version="1.0" encoding="utf-8"?>
<sst xmlns="http://schemas.openxmlformats.org/spreadsheetml/2006/main" count="1591" uniqueCount="483">
  <si>
    <t>IPL num</t>
  </si>
  <si>
    <t>NAME</t>
  </si>
  <si>
    <t>d17O</t>
  </si>
  <si>
    <t>d'17O</t>
  </si>
  <si>
    <t>d17O err</t>
  </si>
  <si>
    <t>d18O</t>
  </si>
  <si>
    <t>d'18O</t>
  </si>
  <si>
    <t>d18O err</t>
  </si>
  <si>
    <t>CAP 17O</t>
  </si>
  <si>
    <t>CAP17O err</t>
  </si>
  <si>
    <t>d33</t>
  </si>
  <si>
    <t>d33 err</t>
  </si>
  <si>
    <t>d34</t>
  </si>
  <si>
    <t>d34 err</t>
  </si>
  <si>
    <t>d35</t>
  </si>
  <si>
    <t>d35 err</t>
  </si>
  <si>
    <t>d36</t>
  </si>
  <si>
    <t>d36 err</t>
  </si>
  <si>
    <t>Date Time</t>
  </si>
  <si>
    <t>version</t>
  </si>
  <si>
    <t>33 mismatch R2</t>
  </si>
  <si>
    <t>34 mismatch R2</t>
  </si>
  <si>
    <t>SMOW</t>
  </si>
  <si>
    <t>SMOW-SLAP transfer functions</t>
  </si>
  <si>
    <t>SLAP</t>
  </si>
  <si>
    <t>normalized to SMOW</t>
    <phoneticPr fontId="0" type="noConversion"/>
  </si>
  <si>
    <t>stretched to SLAP</t>
    <phoneticPr fontId="0" type="noConversion"/>
  </si>
  <si>
    <t>d17O SMOW</t>
    <phoneticPr fontId="0" type="noConversion"/>
  </si>
  <si>
    <t>d18O SMOW</t>
    <phoneticPr fontId="0" type="noConversion"/>
  </si>
  <si>
    <t>d17O SMOW-SLAP</t>
    <phoneticPr fontId="0" type="noConversion"/>
  </si>
  <si>
    <t>d18O SMOW-SLAP</t>
    <phoneticPr fontId="0" type="noConversion"/>
  </si>
  <si>
    <t>d'17O Final</t>
  </si>
  <si>
    <t>d'18O Final</t>
  </si>
  <si>
    <t>D17O Final</t>
  </si>
  <si>
    <t>D17O per meg</t>
  </si>
  <si>
    <t>AVG</t>
  </si>
  <si>
    <t>d17O SLAP</t>
    <phoneticPr fontId="0" type="noConversion"/>
  </si>
  <si>
    <t>d18O SLAP</t>
    <phoneticPr fontId="0" type="noConversion"/>
  </si>
  <si>
    <t>Observed</t>
    <phoneticPr fontId="0" type="noConversion"/>
  </si>
  <si>
    <t>Accepted</t>
    <phoneticPr fontId="0" type="noConversion"/>
  </si>
  <si>
    <t>slope</t>
    <phoneticPr fontId="0" type="noConversion"/>
  </si>
  <si>
    <t>intercept</t>
    <phoneticPr fontId="0" type="noConversion"/>
  </si>
  <si>
    <t>d33 SMOW-REF</t>
  </si>
  <si>
    <t>d34 SMOW-REF</t>
  </si>
  <si>
    <t>Type</t>
  </si>
  <si>
    <t>Turkana</t>
  </si>
  <si>
    <t>Serengeti Soils</t>
  </si>
  <si>
    <t>Atacama</t>
  </si>
  <si>
    <t>Carbonate</t>
  </si>
  <si>
    <t>Woranso-Mille</t>
  </si>
  <si>
    <t>102-GC-AZ01</t>
  </si>
  <si>
    <t>Mollusks</t>
  </si>
  <si>
    <t>NBS-19</t>
  </si>
  <si>
    <t>Ian's Samples</t>
  </si>
  <si>
    <t>K-Pg</t>
  </si>
  <si>
    <t>GON06-OES</t>
  </si>
  <si>
    <t>Uncategorized</t>
  </si>
  <si>
    <t>Type 2</t>
  </si>
  <si>
    <t>Furnace</t>
  </si>
  <si>
    <t>GISP</t>
  </si>
  <si>
    <t>NBS-18</t>
  </si>
  <si>
    <t>from website: www.contextures.com/xlDataVal02.html</t>
  </si>
  <si>
    <t>WaterStd</t>
  </si>
  <si>
    <t>Water</t>
  </si>
  <si>
    <t>CarbonateStd</t>
  </si>
  <si>
    <t xml:space="preserve">Type 1 </t>
  </si>
  <si>
    <t>House DI</t>
  </si>
  <si>
    <t>USGS45</t>
  </si>
  <si>
    <t>USGS46</t>
  </si>
  <si>
    <t>USGS47</t>
  </si>
  <si>
    <t>USGS48</t>
  </si>
  <si>
    <t>USGS50</t>
  </si>
  <si>
    <t>Crowdsource</t>
  </si>
  <si>
    <t>Average</t>
  </si>
  <si>
    <t>Stdev</t>
  </si>
  <si>
    <t>DO NOT PASTE OVER OR IT WILL MESS UP CALCULATIONS!!</t>
  </si>
  <si>
    <t>*should equal zero</t>
  </si>
  <si>
    <t>slope MWL</t>
  </si>
  <si>
    <t>Serengeti Waters</t>
  </si>
  <si>
    <t>User</t>
  </si>
  <si>
    <t>Sarah's Waters</t>
  </si>
  <si>
    <t>Comments</t>
  </si>
  <si>
    <t>Rejected</t>
  </si>
  <si>
    <t>IPL Laser CO2</t>
  </si>
  <si>
    <t>O2 Injection</t>
  </si>
  <si>
    <t>O2 Reduction</t>
  </si>
  <si>
    <t>start pasting data here to avoid pasting over equations</t>
  </si>
  <si>
    <t>Phoebe's Waters</t>
  </si>
  <si>
    <t>CME</t>
  </si>
  <si>
    <t>Joonas' Samples</t>
  </si>
  <si>
    <t>Apatite</t>
  </si>
  <si>
    <t>ETH-4</t>
  </si>
  <si>
    <t>Soil Waters</t>
  </si>
  <si>
    <t>d18O SLAP</t>
  </si>
  <si>
    <t>Natalie's Waters</t>
  </si>
  <si>
    <t xml:space="preserve">Ty's Waters </t>
  </si>
  <si>
    <t>Vincent's Samples</t>
  </si>
  <si>
    <t>Peru2019</t>
  </si>
  <si>
    <t>***changed CoF3 reactor***</t>
  </si>
  <si>
    <t>Bear Lake Core</t>
  </si>
  <si>
    <t>IAEA-C1</t>
  </si>
  <si>
    <t>GREECO</t>
  </si>
  <si>
    <t>Reagent Carbonate</t>
  </si>
  <si>
    <t>Dentine</t>
  </si>
  <si>
    <t>Enamel</t>
  </si>
  <si>
    <t>Speleothem</t>
  </si>
  <si>
    <t>USGS49</t>
  </si>
  <si>
    <t>IAEA</t>
  </si>
  <si>
    <t>USNIP</t>
  </si>
  <si>
    <t>ETH-2</t>
  </si>
  <si>
    <t>Julia's Samples</t>
  </si>
  <si>
    <t>Tyler's Samples</t>
  </si>
  <si>
    <t>tehuth</t>
  </si>
  <si>
    <t>d17O SLAP</t>
    <phoneticPr fontId="0" type="noConversion"/>
  </si>
  <si>
    <t>IAEA-603</t>
  </si>
  <si>
    <t>ReactorID</t>
  </si>
  <si>
    <t>primes</t>
  </si>
  <si>
    <t>flag.major</t>
  </si>
  <si>
    <t>flag.analysis</t>
  </si>
  <si>
    <t>O2 Zero Enrichment</t>
  </si>
  <si>
    <t>ETH-1</t>
  </si>
  <si>
    <t>WICO 2020</t>
  </si>
  <si>
    <t>nmellis</t>
  </si>
  <si>
    <t>Data_508 IPL-17O-2670 House DI#1-R17-4</t>
  </si>
  <si>
    <t>Data_510 IPL-17O-2672 House DI#1-R17-6</t>
  </si>
  <si>
    <t>Data_515 IPL-17O-2673 House DI#1-R17-7</t>
  </si>
  <si>
    <t>Data_516 IPL-17O-2674 House DI#1-R17-8</t>
  </si>
  <si>
    <t>Data_517 IPL-17O-2675 House DI#1-R17-9</t>
  </si>
  <si>
    <t>Data_509 IPL-17O-2671 House DI#1-R17-5</t>
  </si>
  <si>
    <t>Data_507 IPL-17O-2669 House DI#1-R17-3</t>
  </si>
  <si>
    <t>Data_518 IPL-17O-2676 VSMOW2-B5-R17-1</t>
  </si>
  <si>
    <t>Data_519 IPL-17O-2677 VSMOW2-B5-R17-2</t>
  </si>
  <si>
    <t>Data_520 IPL-17O-2678 VSMOW2-B5-R17-3</t>
  </si>
  <si>
    <t>Data_521 IPL-17O-2679 VSMOW2-B5-R17-4</t>
  </si>
  <si>
    <t>Data_522 IPL-17O-2680 SLAP2-B6-R17-1</t>
  </si>
  <si>
    <t>Data_523 IPL-17O-2681 SLAP2-B6-R17-2</t>
  </si>
  <si>
    <t>Data_524 IPL-17O-2682 SLAP2-B6-R17-3</t>
  </si>
  <si>
    <t>Data_525 IPL-17O-2685 SLAP2-B6-R17-6</t>
  </si>
  <si>
    <t>Data_526 IPL-17O-2686 SLAP2-B6-R17-7</t>
  </si>
  <si>
    <t>new Fe catalyst; run only 1 hour after replacing; discovered heat tape C was off</t>
  </si>
  <si>
    <t>Data_527 IPL-17O-2689 102-GC-AZ01-R17-3</t>
  </si>
  <si>
    <t>Extremely small sample - ignore. Only analyzed to get a sense of how the reduction loop is conditioning.</t>
  </si>
  <si>
    <t>Data_530 IPL-17O-2696 102-GC-AZ01-R17-10</t>
  </si>
  <si>
    <t>Data_532 IPL-17O-2698 IAEA-C1-R17-1</t>
  </si>
  <si>
    <t>Sample maxed out bellows; had to send some to waste</t>
  </si>
  <si>
    <t>Data_531 IPL-17O-2697 102-GC-AZ01-R17-11</t>
  </si>
  <si>
    <t>Data_528 IPL-17O-2690 102-GC-AZ01-R17-4</t>
  </si>
  <si>
    <t>Data_533 IPL-17O-2699 IAEA-603-R17-1</t>
  </si>
  <si>
    <t>Data_534 IPL-17O-2700 IAEA-603-R17-2</t>
  </si>
  <si>
    <t>PhosphateStd</t>
  </si>
  <si>
    <t>USGS81</t>
  </si>
  <si>
    <t>Data_535 IPL-17O-2701 USGS81-R17-1</t>
  </si>
  <si>
    <t>USGS80</t>
  </si>
  <si>
    <t>B2207</t>
  </si>
  <si>
    <t>Data_536 IPL-17O-2702 USGS81-R17-2</t>
  </si>
  <si>
    <t>Data_537 IPL-17O-2703 USGS81-R17-3</t>
  </si>
  <si>
    <t>Transfer to T3 may have been incomplete, found high phosphate blank after IPL-17O-2703)</t>
  </si>
  <si>
    <t>Found high phosphate blank after IPL-17O-2703)</t>
  </si>
  <si>
    <t>jrk</t>
  </si>
  <si>
    <t>Data_538 IPL-17O-2704 IAEA-C1-R17-2</t>
  </si>
  <si>
    <t>sample nearly maxed out bellows</t>
  </si>
  <si>
    <t>cc-w</t>
  </si>
  <si>
    <t>Data_539 IPL-17O-2705 ScottCreek-Shell-R17-1</t>
  </si>
  <si>
    <t>Data_540 IPL-17O-2706 ScottCreek-Shell-R17-2</t>
  </si>
  <si>
    <t>Data_541 IPL-17O-2707 SanSimeon-Shell-R17-1</t>
  </si>
  <si>
    <t>Data_542 IPL-17O-2708 SanSimeon-Shell-R17-2</t>
  </si>
  <si>
    <t>Sample was mislabled on mass spec run (labeled as ScottCreek, changed all output files to be SanSimeon)</t>
  </si>
  <si>
    <t>Data_543 IPL-17O-2709 IAEA-603-R17-3</t>
  </si>
  <si>
    <t>Julia's samples</t>
  </si>
  <si>
    <t>Data_544 IPL-17O-2710 PDJ 4055b-115a-R17-1</t>
  </si>
  <si>
    <t>surprising value</t>
  </si>
  <si>
    <t>MS re-run of the same gas don't need to include on final reactor spredsheet</t>
  </si>
  <si>
    <t>nme</t>
  </si>
  <si>
    <t>Data_547 IPL-17O-2712 LC-2-R17-1</t>
  </si>
  <si>
    <t>Data_546 IPL-17O-2711 PDJ 4055b-115a-R17-2</t>
  </si>
  <si>
    <t>Data_545 IPL-17O-2710 PDJ 4055b-115a-R17-1</t>
  </si>
  <si>
    <t>Data_549 IPL-17O-2713 LC-2-R17-2</t>
  </si>
  <si>
    <t>nrp</t>
  </si>
  <si>
    <t>Data_550 IPL-17O-2714 MOJ-righthand-100x2-R17-1</t>
  </si>
  <si>
    <t>Data_551 IPL-17O-2715 MOJ-righthand-100x2-R17-2</t>
  </si>
  <si>
    <t>Data_552 IPL-17O-2716 Silver Lake Clam-R17-1</t>
  </si>
  <si>
    <t>Data_560  IPL-17O-2720 102-GC-AZ01-R17-12</t>
  </si>
  <si>
    <t>Data_562 IPL-17O-2721 102-GC-AZ01-R17-13</t>
  </si>
  <si>
    <t>Coldfinger was having trouble staying at temp during transfer and T9 pump - likely lost some sample during pump</t>
  </si>
  <si>
    <t>Data_566 IPL-17O-2725 Pumacocha A-05 38.75-R17-2</t>
  </si>
  <si>
    <t>high background in acid bath</t>
  </si>
  <si>
    <t>big jump in d33</t>
  </si>
  <si>
    <t>big jump in d33 may also need to flag but D17O looks ok</t>
  </si>
  <si>
    <t>very small peaks and yield despite being pure carbonate</t>
  </si>
  <si>
    <t>robot threw a fake error during reduction</t>
  </si>
  <si>
    <t>Data_581 IPL-17O-2739 cp3-5-7cm-R17-2</t>
  </si>
  <si>
    <t>Data_580 IPL-17O-2738 cp3-5-7cm-R17-1</t>
  </si>
  <si>
    <t>Data_579 IPL-17O-2737 Silver Lake Clam-R17-3</t>
  </si>
  <si>
    <t>Data_577 IPL-17O-2735 20MOJ-righthand-50-R17-2</t>
  </si>
  <si>
    <t>Data_576 IPL-17O-2734 20MOJ-righthand-50-R17-1</t>
  </si>
  <si>
    <t>Data_575 IPL-17O-2733 ScottCreek-Shell-R17-3</t>
  </si>
  <si>
    <t>Data_574 IPL-17O-2732 IAEA-C1-R17-5</t>
  </si>
  <si>
    <t>Data_573 IPL-17O-2731 IAEA-C1-R17-4</t>
  </si>
  <si>
    <t>Data_572 IPL-17O-2730 IAEA-C1-R17-3</t>
  </si>
  <si>
    <t>Data_569 IPL-17O-2728 cp4-75-R17-1</t>
  </si>
  <si>
    <t>Data_568 IPL-17O-2727 CP3-65-R17-2</t>
  </si>
  <si>
    <t>Data_567 IPL-17O-2726 CP3-65-R17-1</t>
  </si>
  <si>
    <t>Data_565 IPL-17O-2724 Pumacocha A-05 38.75-R17-1</t>
  </si>
  <si>
    <t>Data_563 IPL-17O-2722 102-GC-AZ01-R17-14</t>
  </si>
  <si>
    <t>Data_583 IPL-17O-2741 20ESGR-50-R17-2</t>
  </si>
  <si>
    <t>Natalie Green River</t>
  </si>
  <si>
    <t>Data_595 IPL-17O-2753 VSMOW2-B5-R17-5 1</t>
  </si>
  <si>
    <t>Data_596 IPL-17O-2754 VSMOW2-B5-R17-6</t>
  </si>
  <si>
    <t>Data_597 IPL-17O-2755 VSMOW2-B5-R17-7 1</t>
  </si>
  <si>
    <t>Data_600 IPL-17O-2758 SLAP2-B6-R17-9 1</t>
  </si>
  <si>
    <t>Data_598 IPL-17O-2756 VSMOW2-B5-R17-8 1</t>
  </si>
  <si>
    <t>Data_601 IPL-17O-2759 SLAP2-B6-R17-10 1</t>
  </si>
  <si>
    <t>Data_602 IPL-17O-2760 SLAP2-B6-R17-11 1</t>
  </si>
  <si>
    <t>Data_603 IPL-17O-2761 SLAP2-B6-R17-12 1</t>
  </si>
  <si>
    <t>Data_603 IPL-17O-2761 SLAP2-B6-R17-12</t>
  </si>
  <si>
    <t>Data_602 IPL-17O-2760 SLAP2-B6-R17-11</t>
  </si>
  <si>
    <t>Data_601 IPL-17O-2759 SLAP2-B6-R17-10</t>
  </si>
  <si>
    <t>Data_600 IPL-17O-2758 SLAP2-B6-R17-9</t>
  </si>
  <si>
    <t>Data_598 IPL-17O-2756 VSMOW2-B5-R17-8</t>
  </si>
  <si>
    <t>Data_597 IPL-17O-2755 VSMOW2-B5-R17-7</t>
  </si>
  <si>
    <t>Data_595 IPL-17O-2753 VSMOW2-B5-R17-5</t>
  </si>
  <si>
    <t xml:space="preserve">Data_594 IPL-17O-2752 102-GC-AZ01-R17-16 </t>
  </si>
  <si>
    <t>Data_593 IPL-17O-2751 102-GC-AZ01-R17-15</t>
  </si>
  <si>
    <t>Data_592 IPL-17O-2750 14WSHB15-R17-2</t>
  </si>
  <si>
    <t>Data_591 IPL-17O-2749 14WSHB15-R17-1</t>
  </si>
  <si>
    <t>Data_590 IPL-17O-2748 14WSHB13-R17-2</t>
  </si>
  <si>
    <t>Data_589 IPL-17O-2747 14WSHB13-R17-1</t>
  </si>
  <si>
    <t>Data_588 IPL-17O-2746 14WSHB12-R17-2</t>
  </si>
  <si>
    <t>Data_587 IPL-17O-2745 14WSHB12-R17-1</t>
  </si>
  <si>
    <t>Data_586 IPL-17O-2744 14WSHB11-R17-2</t>
  </si>
  <si>
    <t>Data_585 IPL-17O-2743 14WSHB11-R17-1</t>
  </si>
  <si>
    <t>Data_605 IPL-17O-2762 B2207-R17-2</t>
  </si>
  <si>
    <t>Data_606 IPL-17O-2764 B2207-R17-3</t>
  </si>
  <si>
    <t>Data_607 IPL-17O-2765 B2207-R17-4</t>
  </si>
  <si>
    <t>Data_608 IPL-17O-2766 B2207-R17-5</t>
  </si>
  <si>
    <t>Data_609 IPL-17O-2767 B2207-R17-6</t>
  </si>
  <si>
    <t>Data_611 IPL-17O-2769 USGS80-R17-2</t>
  </si>
  <si>
    <t>Data_616 IPL-17O-2777 USGS81-R17-4</t>
  </si>
  <si>
    <t>Data_617 IPL-17O-2778 USGS81-R17-5</t>
  </si>
  <si>
    <t>Data_618 IPL-17O-2779 USGS81-R17-6</t>
  </si>
  <si>
    <t>Samples are incorrectly named in files (we did not see earlier USGS81 runs) as replicates 1-5. The names are only corrected in this spreadsheet with a note in the lab books. They are not corrected in the original data files or the yield screenshots.</t>
  </si>
  <si>
    <t>Data_615 IPL-17O-2776 USGS80-R17-8</t>
  </si>
  <si>
    <t>Data_614 IPL-17O-2775 USGS80-R17-7</t>
  </si>
  <si>
    <t>Data_613 IPL-17O-2771 USGS80-R17-4</t>
  </si>
  <si>
    <t>Data_612 IPL-17O-2770 USGS80-R17-3</t>
  </si>
  <si>
    <t>Data_619 IPL-17O-2780 USGS81-R17-7</t>
  </si>
  <si>
    <t>Data_620 IPL-17O-2781 USGS81-R17-8</t>
  </si>
  <si>
    <t>Data_621 IPL-17O-2782 RSP-1-R17-1</t>
  </si>
  <si>
    <t>RSP-1</t>
  </si>
  <si>
    <t>Data_604 IPL-17O-2761 USGS80-R17-1</t>
  </si>
  <si>
    <t>Data_610 IPL-17O-2768 B2207-R17-7</t>
  </si>
  <si>
    <t>This is actually a USGS80! Was originally recorded as a B2207-R17-1 (samples got swapped), but name has been changed here. Part of the sample tail was not collected, due to lower than expected flow rate and or insufficient collection time, primed with two furnace waters, is this actually a USGS80?</t>
  </si>
  <si>
    <t>This is actually B2207! Was originally recorded as a USGS80-R17-1 (samples got swapped), but name has been changed here.</t>
  </si>
  <si>
    <t>Phosphate</t>
  </si>
  <si>
    <t>POX</t>
  </si>
  <si>
    <t>flagged likely low due to memory effect</t>
  </si>
  <si>
    <t>Data_622 IPL-17O-2783 RSP-1-R17-2</t>
  </si>
  <si>
    <t>Data_623 IPL-17O-2784 RSP-1-R17-3</t>
  </si>
  <si>
    <t>Data_624 IPL-17O-2785 RSP-1-R17-4</t>
  </si>
  <si>
    <t>Data_625 IPL-17O-2786 POX-0918-R17-1</t>
  </si>
  <si>
    <t>Data_626 IPL-17O-2787 POX-0918-R17-2</t>
  </si>
  <si>
    <t>Data_627 IPL-17O-2788 POX-0918-R17-3</t>
  </si>
  <si>
    <t>Data_628 IPL-17O-2789 POX-0921-R17-1</t>
  </si>
  <si>
    <t>Data_629 IPL-17O-2790 POX-0921-R17-2</t>
  </si>
  <si>
    <t>Data_630 IPL-17O-2791 102-GC-AZ01-R17-17</t>
  </si>
  <si>
    <t>Data_631 IPL-17O-2792 102-GC-AZ01-R17-18</t>
  </si>
  <si>
    <t>Data are completely nonsense for this sample… Small contamination peak before main O2 peak. Appears that some contaminant created isobars that completely destroyed the sample's mass 33 signal</t>
  </si>
  <si>
    <t>Data_632 IPL-17O-2793 U815-1173-R17-1</t>
  </si>
  <si>
    <t>Big d18O jump - likely memory effect issue here</t>
  </si>
  <si>
    <t>Data_636 IPL-17O-2797 B433-11067.5-R17-1</t>
  </si>
  <si>
    <t>Data_635 IPL-17O-2796 B433-17967.5-R17-2</t>
  </si>
  <si>
    <t>Data_634 IPL-17O-2795 B433-17967.5-R17-1</t>
  </si>
  <si>
    <t>Data_633 IPL-17O-2794 U815-1173-R17-2</t>
  </si>
  <si>
    <t>Data_637 IPL-17O-2798 B433-11067.5-R17-2</t>
  </si>
  <si>
    <t>Data_638 IPL-17O-2799 PAR01-411-R17-1</t>
  </si>
  <si>
    <t>Robot arm shut off at 7:41 PM. Natalie restarted at 8:43. Sequence completed as normal.</t>
  </si>
  <si>
    <t>Data_641 IPL-17O-2802 B433-7391.5-R17-2</t>
  </si>
  <si>
    <t>Data_640 IPL-17O-2801 B433-7391.5-R17-1</t>
  </si>
  <si>
    <t>Data_639 IPL-17O-2800 PAR01-411-R17-2</t>
  </si>
  <si>
    <t>GC1 was too cold (-40 C) and the sample did not completely transit before the next step automatically started. Analysis should probably be flagged.</t>
  </si>
  <si>
    <t>Robot kept messing up due to software update during this run. May have been incomplete reduction or fluorination.</t>
  </si>
  <si>
    <t>Data_658 IPL-17O-2819 IAEA-C1-R17-10</t>
  </si>
  <si>
    <t>Data_657 IPL-17O-2818 IAEA-C1-R17-9</t>
  </si>
  <si>
    <t>Data_656 IPL-17O-2817 IAEA-C1-R17-8</t>
  </si>
  <si>
    <t>Data_655 IPL-17O-2816 U814-2303.3-R17-2</t>
  </si>
  <si>
    <t>Data_654 IPL-17O-2815 U814-2303.3-R17-1</t>
  </si>
  <si>
    <t>Data_653 IPL-17O-2814 PAR07-52-R17-2</t>
  </si>
  <si>
    <t>Data_652 IPL-17O-2813 PAR07-52-R17-1</t>
  </si>
  <si>
    <t>Data_651 IPL-17O-2812 U814-510-R17-2</t>
  </si>
  <si>
    <t>Data_650 IPL-17O-2811 U814-510-R17-1</t>
  </si>
  <si>
    <t>Data_649 IPL-17O-2810 PAR36-445-R17-2</t>
  </si>
  <si>
    <t>Data_648 IPL-17O-2809 PAR36-445-R17-1</t>
  </si>
  <si>
    <t>Data_647 IPL-17O-2808 IAEA-C1-R17-7</t>
  </si>
  <si>
    <t>Data_646 IPL-17O-2807 IAEA-C1-R17-6</t>
  </si>
  <si>
    <t>Data_645 IPL-17O-2806 PAR01-54-R17-2</t>
  </si>
  <si>
    <t>Data_644 IPL-17O-2805 PAR01-54-R17-1</t>
  </si>
  <si>
    <t>Data_643 IPL-17O-2804 U814-2807.5-R17-2</t>
  </si>
  <si>
    <t>Data_642 IPL-17O-2803 U814-2807.5-R17-1</t>
  </si>
  <si>
    <t>Data_661 IPL-17O-2822 PAR36-445-R17-3</t>
  </si>
  <si>
    <t>Data_660 IPL-17O-2821 PAR07-52-R17-4</t>
  </si>
  <si>
    <t>Analysis misnamed "Data_659 IPL-2820 PAR07-52-R17-3 1" - TEHuth renamed IPL number as IPL-17O-2820</t>
  </si>
  <si>
    <t>Data_659 IPL-17O-2820 PAR07-52-R17-3</t>
  </si>
  <si>
    <t>There were no peaks and no sample yield - this is a blank.</t>
  </si>
  <si>
    <t>ignore apparent memory affect - last sample was effectively a blank, so no change in reactor state. TEHuth flagged the sample as having 2 primes, which is needed for the data reduction R code</t>
  </si>
  <si>
    <t>Was using mouse when it tried to close V8 (i.e., potential for sample loss during the initial acid digestion), but CO2, O2, and CF yields all look reasonable. Analysis should be good to use</t>
  </si>
  <si>
    <t>Data_662 IPL-17O-2823 PAR36-445-R17-4</t>
  </si>
  <si>
    <t>Data_663 IPL-17O-2824 PAR01-54-R17-3</t>
  </si>
  <si>
    <t>Data_664 IPL-17O-2825 PAR01-54-R17-4</t>
  </si>
  <si>
    <t>Data_665 IPL-17O-2826 U815-621.7-R17-1</t>
  </si>
  <si>
    <t>Data_666 IPL-17O-2827 U815-621.7-R17-2</t>
  </si>
  <si>
    <t>Data_564 IPL-17O-2723 EPM019-R17-1</t>
  </si>
  <si>
    <t>TEHuth added missing "IPL-17O-2723" to sample name 3/31/2021</t>
  </si>
  <si>
    <t>Data_584 IPL-17O-2742 20ESGR-50-R17-3</t>
  </si>
  <si>
    <t>TEHuth fixed sample name (no space in 20ESGR-50) and added "R17-3", 3/31/2021</t>
  </si>
  <si>
    <t>Data_669 IPL-17O-2830 PAR01-411-R17-3</t>
  </si>
  <si>
    <t>Data_668 IPL-17O-2829 U814-2807.5-R17-4</t>
  </si>
  <si>
    <t>Data_667 IPL-17O-2828 U814-2807.5-R17-3</t>
  </si>
  <si>
    <t>Data_670 IPL-17O-2831 PAR01-411-R17-4</t>
  </si>
  <si>
    <t>Data_677 IPL-17O-2838 VSMOW2-B5-R17-9 1</t>
  </si>
  <si>
    <t>Data_679 IPL-17O-2840 VSMOW2-B5-R17-11 1</t>
  </si>
  <si>
    <t>Data_678 IPL-17O-2839 VSMOW2-B5-R17-9 2</t>
  </si>
  <si>
    <t>Data_680 IPL-17O-2841 SLAP2-B6-R17-13</t>
  </si>
  <si>
    <t>Data_682 IPL-17O-2842 SLAP2-B6-R17-14 b</t>
  </si>
  <si>
    <t xml:space="preserve">comp restarted during run, re-ran &amp; named 14 b </t>
  </si>
  <si>
    <t>Data_683 IPL-17O-2843 SLAP2-B6-R17-15</t>
  </si>
  <si>
    <t>Data_684 IPL-17O-2844 D17OEQ 5-3 3.17.2020-R17-1</t>
  </si>
  <si>
    <t>Data_685 IPL-17O-2846 D17OEQ 5-3 3.17.2020-R17-3</t>
  </si>
  <si>
    <t>Data_686 IPL-17O-2847 D17OEQ 5-4 3.17.2020-R17-1</t>
  </si>
  <si>
    <t>Data_687 IPL-17O-2848 D17OEQ 5-4 3.17.2020-R17-2</t>
  </si>
  <si>
    <t>Data_693 IPL-17O-2854 5 Floor Tap 11.12.2019-R17-2</t>
  </si>
  <si>
    <t>Data_692 IPL-17O-2853 5 Floor Tap 11.12.2019-R17-1</t>
  </si>
  <si>
    <t>Data_691 IPL-17O-2852 D17OEQ 35-1 3.4.2020-R17-2</t>
  </si>
  <si>
    <t>Data_690 IPL-17O-2851 D17OEQ 35-1 3.4.2020-R17-1</t>
  </si>
  <si>
    <t>Data_689 IPL-17O-2850 D17OEQ 15-1 3.2.2020-R17-2</t>
  </si>
  <si>
    <t>Data_688 IPL-17O-2849 D17OEQ 15-1 3.2.2020-R17-1</t>
  </si>
  <si>
    <t xml:space="preserve">Data_694 IPL-17O-2855 Drip 20 11.12.2019-R17-1 </t>
  </si>
  <si>
    <t xml:space="preserve">Data_695 IPL-17O-2856 Drip 20 11.12.2019-R17-2 </t>
  </si>
  <si>
    <t>Data_679 IPL-17O-2840 VSMOW2-B5-R17-11</t>
  </si>
  <si>
    <t>Data_677 IPL-17O-2838 VSMOW2-B5-R17-9</t>
  </si>
  <si>
    <t>Data_676 IPL-17O-2837 102-GC-AZ01-R17-20</t>
  </si>
  <si>
    <t>Data_675 IPL-17O-2836 102-GC-AZ01-R17-19</t>
  </si>
  <si>
    <t>Data_674 IPL-17O-2835 U815-977F-R17-2</t>
  </si>
  <si>
    <t>Data_673 IPL-17O-2834 U815-977F-R17-1</t>
  </si>
  <si>
    <t>Data_672 IPL-17O-2833 U815-977-R17-2</t>
  </si>
  <si>
    <t>Data_671 IPL-17O-2832 U815-977-R17-1</t>
  </si>
  <si>
    <t>Nick's Waters</t>
  </si>
  <si>
    <t>Primes were done with IPL-17O-2858 (Nick's POX-Water) so this sample is coming from far away - ignore it</t>
  </si>
  <si>
    <t>Sample is to prime</t>
  </si>
  <si>
    <t>Data_707 IPL-17O-2868 Drip1-fast-R17-1</t>
  </si>
  <si>
    <t>Data_706 IPL-17O-2867 EQ17O-15-1-R17-2</t>
  </si>
  <si>
    <t>Data_705 IPL-17O-2866 EQ17O-15-1-R17-1</t>
  </si>
  <si>
    <t>Data_704 IPL-17O-2865 EQ17O-5-4-R17-2</t>
  </si>
  <si>
    <t>Data_703 IPL-17O-2864 EQ17O-5-4-R17-1</t>
  </si>
  <si>
    <t>Data_702 IPL-17O-2863 EQ17O-5-3-R17-2</t>
  </si>
  <si>
    <t>Data_701 IPL-17O-2862 EQ17O-5-3-R17-1</t>
  </si>
  <si>
    <t>Data_700 IPL-17O-2861 IAEA-C1-R17-13</t>
  </si>
  <si>
    <t>Data_699 IPL-17O-2860 IAEA-C1-R17-12</t>
  </si>
  <si>
    <t>Data_698 IPL-17O-2859 IAEA-C1-R17-11</t>
  </si>
  <si>
    <t>Data_697 IPL-17O-2858 POX-Water-R17-2</t>
  </si>
  <si>
    <t>Data_696 IPL-17O-2857 POX-Water-R17-1</t>
  </si>
  <si>
    <t>Data_708 IPL-17O-2869 Drip1-fast-R17-2</t>
  </si>
  <si>
    <t>Data_711 IPL-17O-2872 Drip1-slow-R17-1</t>
  </si>
  <si>
    <t>Data_710 IPL-17O-2871 Drip1-med-R17-2</t>
  </si>
  <si>
    <t>Data_709 IPL-17O-2870 Drip1-med-R17-1</t>
  </si>
  <si>
    <t>Data_712 IPL-17O-2873 Drip1-slow-R17-2</t>
  </si>
  <si>
    <t>Data_713 IPL-17O-2874 Drip1-slow-R17-3</t>
  </si>
  <si>
    <t>Data_571 IPL-17O-2729 cp4-75-R17-2</t>
  </si>
  <si>
    <t>Data_716 IPL-17O-2877 IAEA-C1-R17-14</t>
  </si>
  <si>
    <t>Data_717 IPL-17O-2878 IAEA-C1-R17-15</t>
  </si>
  <si>
    <t>Data_718 IPL-17O-2879 IAEA-C1-R17-16</t>
  </si>
  <si>
    <t>Data_721 IPL-17O-2882 U814-510-R17-3</t>
  </si>
  <si>
    <t>Data_720 IPL-17O-2881 U814-2303.3-R17-4</t>
  </si>
  <si>
    <t>Data_719 IPL-17O-2880 U814-2303.3-R17-3</t>
  </si>
  <si>
    <t>Data_722 IPL-17O-2883 U814-510-R17-4</t>
  </si>
  <si>
    <t>Data_723 IPL-17O-2884 EQ17O-5-4-R17-3</t>
  </si>
  <si>
    <t>Data_724 IPL-17O-2885 EQ17O-5-4-R17-4</t>
  </si>
  <si>
    <t>Data_725 IPL-17O-2886 EQ17O-5-3-R17-3</t>
  </si>
  <si>
    <t>Data_728 IPL-17O-2889 EQ17O-15-1-R17-4</t>
  </si>
  <si>
    <t>Data_727 IPL-17O-2888 EQ17O-15-1-R17-3</t>
  </si>
  <si>
    <t>Data_726 IPL-17O-2887 EQ17O-5-3-R17-4</t>
  </si>
  <si>
    <t>Data_715 IPL-17O-2876 EQ17O-35-1-R17-2</t>
  </si>
  <si>
    <t>Data_714 IPL-17O-2875 EQ17O-35-1-R17-1</t>
  </si>
  <si>
    <t>tehuth 4/15/2021, fixed name from 'EQ-17O' to 'EQ17O'</t>
  </si>
  <si>
    <t>Data_730 IPL-17O-2891 U815-621.7-R17-4</t>
  </si>
  <si>
    <t>Data_729 IPL-17O-2890 U815-621.7-R17-3</t>
  </si>
  <si>
    <t>yield tiny - 7%, tehuth flagged sample</t>
  </si>
  <si>
    <t>low yield - 22%, be careful, tehuth flagged sample</t>
  </si>
  <si>
    <t>Data_732 IPL-17O-2893 B433-17967.5-R17-4</t>
  </si>
  <si>
    <t>Data_731 IPL-17O-2892 B433-17967.5-R17-3</t>
  </si>
  <si>
    <t>Data_733 IPL-17O-2894 EQ17O-35-1-R17-3</t>
  </si>
  <si>
    <t>Data_734 IPL-17O-2895 EQ17O-35-1-R17-4</t>
  </si>
  <si>
    <t>tehuth fixed name from "EQ-17O" to "EQ17O"</t>
  </si>
  <si>
    <t>Contamination peak preceding O2 peak</t>
  </si>
  <si>
    <t>Data_736 IPL-17O-2898 102-GC-AZ01-R17-23</t>
  </si>
  <si>
    <t>Data_737 IPL-17O-2899 102-GC-AZ01-R17-24</t>
  </si>
  <si>
    <t>Data_738 IPL-17O-2900 102-GC-AZ01-R17-25</t>
  </si>
  <si>
    <t>Data_739 IPL-17O-2901 102-GC-AZ01-R17-26</t>
  </si>
  <si>
    <t>Data_740 IPL-17O-2902 14WSHB15-R17-3</t>
  </si>
  <si>
    <t>Data_743 IPL-17O-2905 14WSHB13-R17-4</t>
  </si>
  <si>
    <t>Data_742 IPL-17O-2904 14WSHB13-R17-3</t>
  </si>
  <si>
    <t>Data_744 IPL-17O-2906 U815-1173-R17-3</t>
  </si>
  <si>
    <t>Data_745 IPL-17O-2907 U815-1173-R17-4</t>
  </si>
  <si>
    <t>Data_746 IPL-17O-2908 14WSHB12-R17-3</t>
  </si>
  <si>
    <t>Data_741 IPL-17O-2903 14WSHB15-R17-4</t>
  </si>
  <si>
    <t>Data_747 IPL-17O-2909 14WSHB12-R17-4</t>
  </si>
  <si>
    <t>Data_748 IPL-17O-2910 14WSHB11-R17-3</t>
  </si>
  <si>
    <t>Data_749 IPL-17O-2911 14WSHB11-R17-4</t>
  </si>
  <si>
    <t>Data_750 IPL-17O-2912 B433-17967.5-R17-5</t>
  </si>
  <si>
    <t>Data_751 IPL-17O-2913 B433-17967.5-R17-6</t>
  </si>
  <si>
    <t>Data_753 IPL-17O-2915 IAEA-C1-R17-18</t>
  </si>
  <si>
    <t>Data_752 IPL-17O-2914 IAEA-C1-R17-17</t>
  </si>
  <si>
    <t>Data_754 IPL-17O-2916 CC4-13-R17-1</t>
  </si>
  <si>
    <t>Data_755 IPL-17O-2917 CC4-13-R17-2</t>
  </si>
  <si>
    <t>Data_756 IPL-17O-2918 PVO-g-R17-1</t>
  </si>
  <si>
    <t>Data_757 IPL-17O-2919 PVO-g-R17-2</t>
  </si>
  <si>
    <t>Data_758 IPL-17O-2920 SIB7-R17-1</t>
  </si>
  <si>
    <t>Data_759 IPL-17O-2921 SIB7-R17-2</t>
  </si>
  <si>
    <t>Data_760 IPL-17O-2922 PVO-g-R17-3</t>
  </si>
  <si>
    <t>Data_761 IPL-17O-2923 PVO-g-R17-4</t>
  </si>
  <si>
    <t>Data_762 IPL-17O-2924 CC4-13-R17-3</t>
  </si>
  <si>
    <t>Data_763 IPL-17O-2925 CC4-13-R17-4</t>
  </si>
  <si>
    <t>Data_766 IPL-17O-2928 SM7-370-R17-1</t>
  </si>
  <si>
    <t>Data_765 IPL-17O-2927 SIB7-R17-4</t>
  </si>
  <si>
    <t>Data_764 IPL-17O-2926 SIB7-R17-3</t>
  </si>
  <si>
    <t>Data_767 IPL-17O-2929 SM7-370-R17-2</t>
  </si>
  <si>
    <t>added missing "IPL-17O-" to name, but did not change original file names (tehuth 4/27/2021)</t>
  </si>
  <si>
    <t>Peru Holocene</t>
  </si>
  <si>
    <t>Data_768 IPL-17O-2930 SM7-449-R17-1</t>
  </si>
  <si>
    <t>Data_769 IPL-17O-2931 SM7-449-R17-2</t>
  </si>
  <si>
    <t>Data_770 IPL-17O-2932 SM7-184-R17-1</t>
  </si>
  <si>
    <t>Data_771 IPL-17O-2933 SM7-184-R17-2</t>
  </si>
  <si>
    <t>sak</t>
  </si>
  <si>
    <t>Data_777 IPL-17O-2937 Pumacocha A-05 38.75-R17-4</t>
  </si>
  <si>
    <t>Data_776 IPL-17O-2936 Pumacocha A-05 38.75-R17-3</t>
  </si>
  <si>
    <t>Data_775 IPL-17O-2935 102-GC-AZ01-R17-28</t>
  </si>
  <si>
    <t>Data_774 IPL-17O-2934 102-GC-AZ01-R17-27</t>
  </si>
  <si>
    <t>Data_778 IPL-17O-2938 Pumacocha A-05 49.65-R17-1</t>
  </si>
  <si>
    <t>Data_779 IPL-17O-2939 Pumacocha A-05 49.65-R17-2</t>
  </si>
  <si>
    <t>Data_780 IPL-17O-2940 Pumacocha A-05 26.25-R17-1</t>
  </si>
  <si>
    <t>Data_781 IPL-17O-2941 Pumacocha A-05 26.25-R17-2</t>
  </si>
  <si>
    <t>Data_782 IPL-17O-2942 Pumacocha A-05 11.0-R17-1</t>
  </si>
  <si>
    <t>Data_783 IPL-17O-2943 Pumacocha A-05 11.0-R17-2</t>
  </si>
  <si>
    <t>Data_784 IPL-17O-2944 Pumacocha A-05 11.0-R17-3</t>
  </si>
  <si>
    <t>Data_786 IPL-17O-2946 RSP-1-R17-6</t>
  </si>
  <si>
    <t>furnace at 1200 C</t>
  </si>
  <si>
    <t>furnace at 1420 C</t>
  </si>
  <si>
    <t>Data_788 IPL-17O-2948 POX-0922-R17-1</t>
  </si>
  <si>
    <t>Data_789 IPL-17O-2949 POX-0922-R17-2</t>
  </si>
  <si>
    <t>Data_791 IPL-17O-2951 RSP-1-R17-9</t>
  </si>
  <si>
    <t>Data_678 IPL-17O-2839 VSMOW2-B5-R17-10</t>
  </si>
  <si>
    <t>tehuth fixed replicate number to 10 (was 9), 5/6/2021</t>
  </si>
  <si>
    <t>RSP-12</t>
  </si>
  <si>
    <t>Nick's Samples</t>
  </si>
  <si>
    <t>Data_801 IPL-17O-2960 VSMOW-B5-R17-12</t>
  </si>
  <si>
    <t>Data_799 IPL-17O-2958 POX-1122-R17-2</t>
  </si>
  <si>
    <t>Data_803 IPL-17O-2962 VSMOW-B5-R17-14</t>
  </si>
  <si>
    <t>Data_802 IPL-17O-2961 VSMOW-B5-R17-13</t>
  </si>
  <si>
    <t>Data_804 IPL-17O-2963 VSMOW-B5-R17-15</t>
  </si>
  <si>
    <t>Data_805 IPL-17O-2964 SLAP2-B6-R17-16 1</t>
  </si>
  <si>
    <t>Data_806 IPL-17O-2965 SLAP2-B6-R17-17 1</t>
  </si>
  <si>
    <t>Data_807 IPL-17O-2966 SLAP2-B6-R17-18 1</t>
  </si>
  <si>
    <t>Data_808 IPL-17O-2967 SLAP2-B6-R17-19 1</t>
  </si>
  <si>
    <t>Data_805 IPL-17O-2964 SLAP2-B6-R17-16</t>
  </si>
  <si>
    <t>Data_806 IPL-17O-2965 SLAP2-B6-R17-17</t>
  </si>
  <si>
    <t>Data_807 IPL-17O-2966 SLAP2-B6-R17-18</t>
  </si>
  <si>
    <t>Data_808 IPL-17O-2967 SLAP2-B6-R17-19</t>
  </si>
  <si>
    <t>Data_809 IPL-17O-2968 CE1-carb-R17-1</t>
  </si>
  <si>
    <t>Data_810 IPL-17O-2969 CE1-carb-R17-2</t>
  </si>
  <si>
    <t>Data_811 IPL-17O-2970 CE1-carb-R17-3</t>
  </si>
  <si>
    <t>Data_812 IPL-17O-2971 CE1-carb-R17-4</t>
  </si>
  <si>
    <t>Data_578 IPL-10O-2736 ScottCreek-Shell-R17-4</t>
  </si>
  <si>
    <t>tehuth and jrk 7/12/2021, corrected sample name from "Scott Creek-Shell" to "ScottCreek-Shell"</t>
  </si>
  <si>
    <t>Data_558 IPL-17O-2718 SanSimeon-Shell-R17-3</t>
  </si>
  <si>
    <t>tehuth and jrk 7/12/2021, corrected sample name from "San Simeon-Shell" to "SanSimeon-Shell"</t>
  </si>
  <si>
    <t>Data_556 IPL-17O-2717 Silver Lake Clam-R17-2</t>
  </si>
  <si>
    <t>tehuth and jrk 7/12/2021, corrected sample name from "Silver Lake Clam" to "Silver Lake Clam"</t>
  </si>
  <si>
    <t>pseudo prime added to keep data point</t>
  </si>
  <si>
    <t>Data_792  IPL-17O-2953 RSP yield test 1250 C + graphite-R17-1</t>
  </si>
  <si>
    <t>Data_793 IPL-17O-2952 RSP yield test 1250 C-R17-2</t>
  </si>
  <si>
    <t>Data_794 IPL-17O-2954 RSP yield test 1300 C-R17-1</t>
  </si>
  <si>
    <t>Data_795 IPL-17O-2955 RSP yield test 1350 C-R17-1</t>
  </si>
  <si>
    <t>Data_796 IPL-17O-2956 RSP yield test 1400C-R17-1</t>
  </si>
  <si>
    <t>Data_800 IPL-17O-2959 RSP Yield Test 1200 C-R17-1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</si>
</sst>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0E+00"/>
  </numFmts>
  <fonts count="29" x14ac:knownFonts="1">
    <font>
      <sz val="11"/>
      <color theme="1"/>
      <name val="Calibri"/>
      <family val="2"/>
      <scheme val="minor"/>
    </font>
    <font>
      <b/>
      <sz val="11"/>
      <color theme="0"/>
      <name val="Calibri"/>
      <family val="2"/>
      <scheme val="minor"/>
    </font>
    <font>
      <b/>
      <sz val="11"/>
      <color theme="1"/>
      <name val="Calibri"/>
      <family val="2"/>
      <scheme val="minor"/>
    </font>
    <font>
      <sz val="10"/>
      <name val="Verdana"/>
      <family val="2"/>
    </font>
    <font>
      <sz val="11"/>
      <name val="Calibri"/>
      <family val="2"/>
      <scheme val="minor"/>
    </font>
    <font>
      <sz val="10"/>
      <name val="Arial"/>
      <family val="2"/>
    </font>
    <font>
      <b/>
      <sz val="10"/>
      <name val="Arial"/>
      <family val="2"/>
    </font>
    <font>
      <b/>
      <sz val="11"/>
      <name val="Calibri"/>
      <family val="2"/>
      <scheme val="minor"/>
    </font>
    <font>
      <sz val="11"/>
      <color rgb="FFFF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sz val="11"/>
      <color rgb="FFFF0000"/>
      <name val="Calibri"/>
      <family val="2"/>
      <scheme val="minor"/>
    </font>
    <font>
      <sz val="11"/>
      <color theme="0" tint="-0.499984740745262"/>
      <name val="Calibri"/>
      <family val="2"/>
      <scheme val="minor"/>
    </font>
    <font>
      <sz val="11"/>
      <color theme="0" tint="-0.14999847407452621"/>
      <name val="Calibri"/>
      <family val="2"/>
      <scheme val="minor"/>
    </font>
    <font>
      <sz val="11"/>
      <color theme="0" tint="-0.34998626667073579"/>
      <name val="Calibri"/>
      <family val="2"/>
      <scheme val="minor"/>
    </font>
    <font>
      <b/>
      <sz val="11"/>
      <color rgb="FF000000"/>
      <name val="Calibri"/>
      <family val="2"/>
    </font>
    <font>
      <sz val="11"/>
      <color theme="1"/>
      <name val="Calibri"/>
      <family val="2"/>
    </font>
  </fonts>
  <fills count="41">
    <fill>
      <patternFill patternType="none"/>
    </fill>
    <fill>
      <patternFill patternType="gray125"/>
    </fill>
    <fill>
      <patternFill patternType="solid">
        <fgColor theme="4" tint="-0.249977111117893"/>
        <bgColor indexed="64"/>
      </patternFill>
    </fill>
    <fill>
      <patternFill patternType="solid">
        <fgColor rgb="FF00B0F0"/>
        <bgColor indexed="64"/>
      </patternFill>
    </fill>
    <fill>
      <patternFill patternType="solid">
        <fgColor indexed="41"/>
        <bgColor indexed="64"/>
      </patternFill>
    </fill>
    <fill>
      <patternFill patternType="solid">
        <fgColor indexed="44"/>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rgb="FFFFFF00"/>
        <bgColor indexed="64"/>
      </patternFill>
    </fill>
    <fill>
      <patternFill patternType="solid">
        <fgColor theme="0" tint="-0.14999847407452621"/>
        <bgColor theme="0" tint="-0.14999847407452621"/>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4" applyNumberFormat="0" applyAlignment="0" applyProtection="0"/>
    <xf numFmtId="0" fontId="18" fillId="11" borderId="5" applyNumberFormat="0" applyAlignment="0" applyProtection="0"/>
    <xf numFmtId="0" fontId="19" fillId="11" borderId="4" applyNumberFormat="0" applyAlignment="0" applyProtection="0"/>
    <xf numFmtId="0" fontId="20" fillId="0" borderId="6" applyNumberFormat="0" applyFill="0" applyAlignment="0" applyProtection="0"/>
    <xf numFmtId="0" fontId="1" fillId="12" borderId="7" applyNumberFormat="0" applyAlignment="0" applyProtection="0"/>
    <xf numFmtId="0" fontId="8" fillId="0" borderId="0" applyNumberFormat="0" applyFill="0" applyBorder="0" applyAlignment="0" applyProtection="0"/>
    <xf numFmtId="0" fontId="9" fillId="13" borderId="8" applyNumberFormat="0" applyFont="0" applyAlignment="0" applyProtection="0"/>
    <xf numFmtId="0" fontId="21" fillId="0" borderId="0" applyNumberFormat="0" applyFill="0" applyBorder="0" applyAlignment="0" applyProtection="0"/>
    <xf numFmtId="0" fontId="2" fillId="0" borderId="9" applyNumberFormat="0" applyFill="0" applyAlignment="0" applyProtection="0"/>
    <xf numFmtId="0" fontId="22"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2"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2"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2"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2"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cellStyleXfs>
  <cellXfs count="81">
    <xf numFmtId="0" fontId="0" fillId="0" borderId="0" xfId="0"/>
    <xf numFmtId="0" fontId="1" fillId="2" borderId="0" xfId="0" applyFont="1" applyFill="1"/>
    <xf numFmtId="1" fontId="0" fillId="0" borderId="0" xfId="0" applyNumberFormat="1"/>
    <xf numFmtId="164" fontId="0" fillId="0" borderId="0" xfId="0" applyNumberFormat="1"/>
    <xf numFmtId="0" fontId="1" fillId="3" borderId="0" xfId="0" applyFont="1" applyFill="1"/>
    <xf numFmtId="0" fontId="6" fillId="0" borderId="0" xfId="1" applyFont="1" applyAlignment="1">
      <alignment horizontal="center"/>
    </xf>
    <xf numFmtId="2" fontId="6" fillId="0" borderId="0" xfId="1" applyNumberFormat="1" applyFont="1" applyAlignment="1">
      <alignment horizontal="center"/>
    </xf>
    <xf numFmtId="164" fontId="6" fillId="0" borderId="0" xfId="1" applyNumberFormat="1" applyFont="1" applyAlignment="1">
      <alignment horizontal="center" vertical="center"/>
    </xf>
    <xf numFmtId="0" fontId="4" fillId="6" borderId="0" xfId="1" applyFont="1" applyFill="1" applyAlignment="1">
      <alignment horizontal="center"/>
    </xf>
    <xf numFmtId="0" fontId="7" fillId="6" borderId="0" xfId="1" applyFont="1" applyFill="1" applyAlignment="1">
      <alignment horizontal="center"/>
    </xf>
    <xf numFmtId="2" fontId="4" fillId="6" borderId="0" xfId="1" applyNumberFormat="1" applyFont="1" applyFill="1" applyAlignment="1">
      <alignment horizontal="center"/>
    </xf>
    <xf numFmtId="164" fontId="4" fillId="6" borderId="0" xfId="1" applyNumberFormat="1" applyFont="1" applyFill="1" applyAlignment="1">
      <alignment horizontal="center"/>
    </xf>
    <xf numFmtId="22" fontId="8" fillId="0" borderId="0" xfId="0" applyNumberFormat="1" applyFont="1"/>
    <xf numFmtId="0" fontId="2" fillId="0" borderId="10" xfId="0" applyFont="1" applyBorder="1"/>
    <xf numFmtId="22" fontId="0" fillId="0" borderId="0" xfId="0" applyNumberFormat="1"/>
    <xf numFmtId="165" fontId="0" fillId="0" borderId="0" xfId="0" applyNumberFormat="1"/>
    <xf numFmtId="2" fontId="0" fillId="0" borderId="0" xfId="0" applyNumberFormat="1"/>
    <xf numFmtId="0" fontId="8" fillId="0" borderId="0" xfId="0" applyFont="1"/>
    <xf numFmtId="0" fontId="2" fillId="0" borderId="0" xfId="0" applyFont="1"/>
    <xf numFmtId="166" fontId="0" fillId="0" borderId="0" xfId="0" applyNumberFormat="1"/>
    <xf numFmtId="0" fontId="0" fillId="0" borderId="0" xfId="0" applyAlignment="1">
      <alignment horizontal="center"/>
    </xf>
    <xf numFmtId="1" fontId="2" fillId="0" borderId="0" xfId="0" applyNumberFormat="1" applyFont="1" applyAlignment="1">
      <alignment horizontal="center"/>
    </xf>
    <xf numFmtId="0" fontId="2" fillId="0" borderId="0" xfId="0" applyFont="1" applyAlignment="1">
      <alignment horizontal="center"/>
    </xf>
    <xf numFmtId="0" fontId="2" fillId="38" borderId="0" xfId="0" applyFont="1" applyFill="1"/>
    <xf numFmtId="0" fontId="0" fillId="6" borderId="0" xfId="0" applyFill="1"/>
    <xf numFmtId="0" fontId="0" fillId="39" borderId="0" xfId="0" applyFill="1"/>
    <xf numFmtId="0" fontId="0" fillId="39" borderId="0" xfId="0" applyFill="1" applyAlignment="1">
      <alignment horizontal="center"/>
    </xf>
    <xf numFmtId="0" fontId="8" fillId="0" borderId="0" xfId="0" applyFont="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2" fontId="1" fillId="3" borderId="0" xfId="0" applyNumberFormat="1" applyFont="1" applyFill="1"/>
    <xf numFmtId="2" fontId="2" fillId="0" borderId="0" xfId="0" applyNumberFormat="1" applyFont="1"/>
    <xf numFmtId="0" fontId="5" fillId="4" borderId="0" xfId="1" applyFont="1" applyFill="1" applyAlignment="1">
      <alignment horizontal="center"/>
    </xf>
    <xf numFmtId="0" fontId="5" fillId="5" borderId="0" xfId="1" applyFont="1" applyFill="1" applyAlignment="1">
      <alignment horizontal="center"/>
    </xf>
    <xf numFmtId="165" fontId="8" fillId="0" borderId="0" xfId="0" applyNumberFormat="1" applyFont="1"/>
    <xf numFmtId="1" fontId="8" fillId="0" borderId="0" xfId="0" applyNumberFormat="1" applyFont="1"/>
    <xf numFmtId="2" fontId="8" fillId="0" borderId="0" xfId="0" applyNumberFormat="1" applyFont="1"/>
    <xf numFmtId="2" fontId="4" fillId="0" borderId="0" xfId="0" applyNumberFormat="1" applyFont="1"/>
    <xf numFmtId="165" fontId="4" fillId="0" borderId="0" xfId="0" applyNumberFormat="1" applyFont="1"/>
    <xf numFmtId="1" fontId="4" fillId="0" borderId="0" xfId="0" applyNumberFormat="1" applyFont="1"/>
    <xf numFmtId="165" fontId="1" fillId="3" borderId="0" xfId="0" applyNumberFormat="1" applyFont="1" applyFill="1"/>
    <xf numFmtId="165" fontId="2" fillId="0" borderId="0" xfId="0" applyNumberFormat="1" applyFont="1"/>
    <xf numFmtId="0" fontId="0" fillId="0" borderId="0" xfId="0" applyAlignment="1">
      <alignment horizontal="left"/>
    </xf>
    <xf numFmtId="0" fontId="23" fillId="0" borderId="0" xfId="0" applyFont="1"/>
    <xf numFmtId="165"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right"/>
    </xf>
    <xf numFmtId="165" fontId="0" fillId="0" borderId="0" xfId="0" applyNumberFormat="1" applyAlignment="1">
      <alignment horizontal="right"/>
    </xf>
    <xf numFmtId="2" fontId="0" fillId="0" borderId="0" xfId="0" applyNumberFormat="1" applyAlignment="1">
      <alignment horizontal="right"/>
    </xf>
    <xf numFmtId="1" fontId="0" fillId="0" borderId="0" xfId="0" applyNumberFormat="1" applyAlignment="1">
      <alignment horizontal="right"/>
    </xf>
    <xf numFmtId="165" fontId="2" fillId="0" borderId="0" xfId="0" applyNumberFormat="1" applyFont="1" applyAlignment="1">
      <alignment horizontal="right"/>
    </xf>
    <xf numFmtId="1" fontId="24" fillId="0" borderId="0" xfId="0" applyNumberFormat="1" applyFont="1" applyAlignment="1">
      <alignment horizontal="right"/>
    </xf>
    <xf numFmtId="166" fontId="2" fillId="0" borderId="0" xfId="0" applyNumberFormat="1" applyFont="1"/>
    <xf numFmtId="1" fontId="24" fillId="0" borderId="0" xfId="0" applyNumberFormat="1" applyFont="1"/>
    <xf numFmtId="1" fontId="4" fillId="0" borderId="0" xfId="0" applyNumberFormat="1" applyFont="1" applyAlignment="1">
      <alignment horizontal="right"/>
    </xf>
    <xf numFmtId="1" fontId="25" fillId="0" borderId="0" xfId="0" applyNumberFormat="1" applyFont="1"/>
    <xf numFmtId="1" fontId="26" fillId="0" borderId="0" xfId="0" applyNumberFormat="1" applyFont="1"/>
    <xf numFmtId="0" fontId="2" fillId="0" borderId="0" xfId="0" applyFont="1" applyAlignment="1">
      <alignment horizontal="left"/>
    </xf>
    <xf numFmtId="1" fontId="0" fillId="0" borderId="0" xfId="0" applyNumberFormat="1" applyAlignment="1">
      <alignment horizontal="left"/>
    </xf>
    <xf numFmtId="0" fontId="0" fillId="40" borderId="11" xfId="0" applyFill="1" applyBorder="1"/>
    <xf numFmtId="0" fontId="27" fillId="0" borderId="0" xfId="0" applyFont="1"/>
    <xf numFmtId="0" fontId="27" fillId="0" borderId="0" xfId="0" applyFont="1" applyAlignment="1">
      <alignment horizontal="center"/>
    </xf>
    <xf numFmtId="0" fontId="28" fillId="0" borderId="0" xfId="0" applyFont="1"/>
    <xf numFmtId="0" fontId="28" fillId="0" borderId="0" xfId="0" applyFont="1" applyAlignment="1">
      <alignment horizontal="center"/>
    </xf>
    <xf numFmtId="0" fontId="4" fillId="0" borderId="0" xfId="0" applyFont="1" applyAlignment="1">
      <alignment horizontal="left"/>
    </xf>
    <xf numFmtId="1" fontId="2" fillId="0" borderId="0" xfId="0" applyNumberFormat="1" applyFont="1" applyAlignment="1">
      <alignment horizontal="left"/>
    </xf>
    <xf numFmtId="1" fontId="2" fillId="0" borderId="0" xfId="0" applyNumberFormat="1" applyFont="1" applyAlignment="1">
      <alignment horizontal="center" vertical="center"/>
    </xf>
    <xf numFmtId="1" fontId="0" fillId="0" borderId="0" xfId="0" applyNumberFormat="1" applyAlignment="1">
      <alignment horizontal="center" vertical="center"/>
    </xf>
    <xf numFmtId="167" fontId="0" fillId="0" borderId="0" xfId="0" applyNumberFormat="1"/>
    <xf numFmtId="11" fontId="0" fillId="0" borderId="0" xfId="0" applyNumberFormat="1"/>
    <xf numFmtId="165" fontId="2" fillId="0" borderId="0" xfId="0" applyNumberFormat="1" applyFont="1" applyAlignment="1">
      <alignment horizontal="center"/>
    </xf>
    <xf numFmtId="166" fontId="2" fillId="0" borderId="0" xfId="0"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166" fontId="0" fillId="0" borderId="0" xfId="0" applyNumberFormat="1" applyAlignment="1">
      <alignment horizontal="center"/>
    </xf>
    <xf numFmtId="165" fontId="23" fillId="0" borderId="0" xfId="0" applyNumberFormat="1" applyFont="1" applyAlignment="1">
      <alignment horizontal="center"/>
    </xf>
    <xf numFmtId="1" fontId="23" fillId="0" borderId="0" xfId="0" applyNumberFormat="1" applyFont="1" applyAlignment="1">
      <alignment horizontal="center"/>
    </xf>
    <xf numFmtId="1" fontId="0" fillId="0" borderId="0" xfId="0" applyNumberFormat="1" applyAlignment="1">
      <alignment vertical="center"/>
    </xf>
    <xf numFmtId="1" fontId="0" fillId="0" borderId="0" xfId="0" applyNumberFormat="1" applyAlignment="1">
      <alignment horizontal="right" vertical="center"/>
    </xf>
    <xf numFmtId="0" fontId="5" fillId="4" borderId="0" xfId="1" applyFont="1" applyFill="1" applyAlignment="1">
      <alignment horizontal="center"/>
    </xf>
    <xf numFmtId="0" fontId="5" fillId="5" borderId="0" xfId="1"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1" xr:uid="{00000000-0005-0000-0000-000025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0">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border diagonalUp="0" diagonalDown="0">
        <left/>
        <right/>
        <top/>
        <bottom style="thin">
          <color theme="1"/>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border diagonalUp="0" diagonalDown="0">
        <left/>
        <right/>
        <top/>
        <bottom style="thin">
          <color theme="1"/>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color auto="1"/>
      </font>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Reactor 12 </a:t>
            </a:r>
          </a:p>
          <a:p>
            <a:pPr>
              <a:defRPr/>
            </a:pPr>
            <a:r>
              <a:rPr lang="en-GB"/>
              <a:t>d33 errors through</a:t>
            </a:r>
            <a:r>
              <a:rPr lang="en-GB" baseline="0"/>
              <a:t>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15531496062992"/>
          <c:y val="0.14898148148148149"/>
          <c:w val="0.59989339794989915"/>
          <c:h val="0.74361913094196552"/>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'All Data'!$V$3:$V$274</c:f>
              <c:numCache>
                <c:formatCode>m/d/yy\ h:mm</c:formatCode>
                <c:ptCount val="272"/>
                <c:pt idx="0">
                  <c:v>44225.745104166665</c:v>
                </c:pt>
                <c:pt idx="1">
                  <c:v>44228.678506944445</c:v>
                </c:pt>
                <c:pt idx="2">
                  <c:v>44228.795972222222</c:v>
                </c:pt>
                <c:pt idx="3">
                  <c:v>44229.370381944442</c:v>
                </c:pt>
                <c:pt idx="4">
                  <c:v>44229.564386574071</c:v>
                </c:pt>
                <c:pt idx="5">
                  <c:v>44229.670486111114</c:v>
                </c:pt>
                <c:pt idx="6">
                  <c:v>44229.769224537034</c:v>
                </c:pt>
                <c:pt idx="7">
                  <c:v>44231.388148148151</c:v>
                </c:pt>
                <c:pt idx="8">
                  <c:v>44231.466770833336</c:v>
                </c:pt>
                <c:pt idx="9">
                  <c:v>44231.547233796293</c:v>
                </c:pt>
                <c:pt idx="10">
                  <c:v>44231.661631944444</c:v>
                </c:pt>
                <c:pt idx="11">
                  <c:v>44231.803124999999</c:v>
                </c:pt>
                <c:pt idx="12">
                  <c:v>44232.604548611111</c:v>
                </c:pt>
                <c:pt idx="13">
                  <c:v>44232.702581018515</c:v>
                </c:pt>
                <c:pt idx="14">
                  <c:v>44235.688576388886</c:v>
                </c:pt>
                <c:pt idx="15">
                  <c:v>44235.779189814813</c:v>
                </c:pt>
                <c:pt idx="16">
                  <c:v>44239.720509259256</c:v>
                </c:pt>
                <c:pt idx="17">
                  <c:v>44242.661273148151</c:v>
                </c:pt>
                <c:pt idx="18">
                  <c:v>44245.707708333335</c:v>
                </c:pt>
                <c:pt idx="19">
                  <c:v>44245.887824074074</c:v>
                </c:pt>
                <c:pt idx="20">
                  <c:v>44246.785543981481</c:v>
                </c:pt>
                <c:pt idx="21">
                  <c:v>44248.609965277778</c:v>
                </c:pt>
                <c:pt idx="22">
                  <c:v>44249.536504629628</c:v>
                </c:pt>
                <c:pt idx="23">
                  <c:v>44249.64266203704</c:v>
                </c:pt>
                <c:pt idx="24">
                  <c:v>44249.754849537036</c:v>
                </c:pt>
                <c:pt idx="25">
                  <c:v>44250.532395833332</c:v>
                </c:pt>
                <c:pt idx="26">
                  <c:v>44252.597430555557</c:v>
                </c:pt>
                <c:pt idx="27">
                  <c:v>44252.73337962963</c:v>
                </c:pt>
                <c:pt idx="28">
                  <c:v>44253.544999999998</c:v>
                </c:pt>
                <c:pt idx="29">
                  <c:v>44253.681493055556</c:v>
                </c:pt>
                <c:pt idx="30">
                  <c:v>44253.796967592592</c:v>
                </c:pt>
                <c:pt idx="31">
                  <c:v>44254.713148148148</c:v>
                </c:pt>
                <c:pt idx="32">
                  <c:v>44254.90121527778</c:v>
                </c:pt>
                <c:pt idx="33">
                  <c:v>44255.439826388887</c:v>
                </c:pt>
                <c:pt idx="34">
                  <c:v>44255.715092592596</c:v>
                </c:pt>
                <c:pt idx="35">
                  <c:v>44256.652395833335</c:v>
                </c:pt>
                <c:pt idx="36">
                  <c:v>44256.650300925925</c:v>
                </c:pt>
                <c:pt idx="37">
                  <c:v>44256.792685185188</c:v>
                </c:pt>
                <c:pt idx="38">
                  <c:v>44256.903819444444</c:v>
                </c:pt>
                <c:pt idx="39">
                  <c:v>44257.517395833333</c:v>
                </c:pt>
                <c:pt idx="40">
                  <c:v>44258.615277777775</c:v>
                </c:pt>
                <c:pt idx="41">
                  <c:v>44258.737500000003</c:v>
                </c:pt>
                <c:pt idx="42">
                  <c:v>44259.35</c:v>
                </c:pt>
                <c:pt idx="43">
                  <c:v>44259.490763888891</c:v>
                </c:pt>
                <c:pt idx="44">
                  <c:v>44259.606504629628</c:v>
                </c:pt>
                <c:pt idx="45">
                  <c:v>44259.719907407409</c:v>
                </c:pt>
                <c:pt idx="46">
                  <c:v>44259.888888888891</c:v>
                </c:pt>
                <c:pt idx="47">
                  <c:v>44260.512326388889</c:v>
                </c:pt>
                <c:pt idx="48">
                  <c:v>44260.666365740741</c:v>
                </c:pt>
                <c:pt idx="49">
                  <c:v>44260.786111111112</c:v>
                </c:pt>
                <c:pt idx="50">
                  <c:v>44260.895856481482</c:v>
                </c:pt>
                <c:pt idx="51">
                  <c:v>44261.575231481482</c:v>
                </c:pt>
                <c:pt idx="52">
                  <c:v>44261.680937500001</c:v>
                </c:pt>
                <c:pt idx="53">
                  <c:v>44261.798530092594</c:v>
                </c:pt>
                <c:pt idx="54">
                  <c:v>44261.913101851853</c:v>
                </c:pt>
                <c:pt idx="55">
                  <c:v>44262.023784722223</c:v>
                </c:pt>
                <c:pt idx="56">
                  <c:v>44262.676296296297</c:v>
                </c:pt>
                <c:pt idx="57">
                  <c:v>44263.513356481482</c:v>
                </c:pt>
                <c:pt idx="58">
                  <c:v>44263.628020833334</c:v>
                </c:pt>
                <c:pt idx="59">
                  <c:v>44263.753425925926</c:v>
                </c:pt>
                <c:pt idx="60">
                  <c:v>44263.878240740742</c:v>
                </c:pt>
                <c:pt idx="61">
                  <c:v>44263.989201388889</c:v>
                </c:pt>
                <c:pt idx="62">
                  <c:v>44264.672743055555</c:v>
                </c:pt>
                <c:pt idx="63">
                  <c:v>44264.802627314813</c:v>
                </c:pt>
                <c:pt idx="64">
                  <c:v>44264.91642361111</c:v>
                </c:pt>
                <c:pt idx="65">
                  <c:v>44265.52244212963</c:v>
                </c:pt>
                <c:pt idx="66">
                  <c:v>44265.668819444443</c:v>
                </c:pt>
                <c:pt idx="67">
                  <c:v>44265.805243055554</c:v>
                </c:pt>
                <c:pt idx="68">
                  <c:v>44265.946111111109</c:v>
                </c:pt>
                <c:pt idx="69">
                  <c:v>44266.452870370369</c:v>
                </c:pt>
                <c:pt idx="70">
                  <c:v>44266.63417824074</c:v>
                </c:pt>
                <c:pt idx="71">
                  <c:v>44266.758402777778</c:v>
                </c:pt>
                <c:pt idx="72">
                  <c:v>44266.89329861111</c:v>
                </c:pt>
                <c:pt idx="73">
                  <c:v>44267.021377314813</c:v>
                </c:pt>
                <c:pt idx="74">
                  <c:v>44267.4765625</c:v>
                </c:pt>
                <c:pt idx="75">
                  <c:v>44267.551666666666</c:v>
                </c:pt>
                <c:pt idx="76">
                  <c:v>44267.65861111111</c:v>
                </c:pt>
                <c:pt idx="77">
                  <c:v>44267.737824074073</c:v>
                </c:pt>
                <c:pt idx="78">
                  <c:v>44267.86755787037</c:v>
                </c:pt>
                <c:pt idx="79">
                  <c:v>44268.44736111111</c:v>
                </c:pt>
                <c:pt idx="80">
                  <c:v>44268.590358796297</c:v>
                </c:pt>
                <c:pt idx="81">
                  <c:v>44268.686909722222</c:v>
                </c:pt>
                <c:pt idx="82">
                  <c:v>44270.498472222222</c:v>
                </c:pt>
                <c:pt idx="83">
                  <c:v>44270.701319444444</c:v>
                </c:pt>
                <c:pt idx="84">
                  <c:v>44270.812245370369</c:v>
                </c:pt>
                <c:pt idx="85">
                  <c:v>44270.906215277777</c:v>
                </c:pt>
                <c:pt idx="86">
                  <c:v>44270.99622685185</c:v>
                </c:pt>
                <c:pt idx="87">
                  <c:v>44271.434849537036</c:v>
                </c:pt>
                <c:pt idx="88">
                  <c:v>44271.528043981481</c:v>
                </c:pt>
                <c:pt idx="89">
                  <c:v>44271.61824074074</c:v>
                </c:pt>
                <c:pt idx="90">
                  <c:v>44271.773495370369</c:v>
                </c:pt>
                <c:pt idx="91">
                  <c:v>44271.861828703702</c:v>
                </c:pt>
                <c:pt idx="92">
                  <c:v>44272.65902777778</c:v>
                </c:pt>
                <c:pt idx="93">
                  <c:v>44272.756689814814</c:v>
                </c:pt>
                <c:pt idx="94">
                  <c:v>44272.8590625</c:v>
                </c:pt>
                <c:pt idx="95">
                  <c:v>44272.948333333334</c:v>
                </c:pt>
                <c:pt idx="96">
                  <c:v>44273.064803240741</c:v>
                </c:pt>
                <c:pt idx="97">
                  <c:v>44273.412476851852</c:v>
                </c:pt>
                <c:pt idx="98">
                  <c:v>44273.50199074074</c:v>
                </c:pt>
                <c:pt idx="99">
                  <c:v>44273.591504629629</c:v>
                </c:pt>
                <c:pt idx="100">
                  <c:v>44273.680902777778</c:v>
                </c:pt>
                <c:pt idx="101">
                  <c:v>44273.76966435185</c:v>
                </c:pt>
                <c:pt idx="102">
                  <c:v>44273.870138888888</c:v>
                </c:pt>
                <c:pt idx="103">
                  <c:v>44273.957476851851</c:v>
                </c:pt>
                <c:pt idx="104">
                  <c:v>44274.519976851851</c:v>
                </c:pt>
                <c:pt idx="105">
                  <c:v>44274.608078703706</c:v>
                </c:pt>
                <c:pt idx="106">
                  <c:v>44274.699826388889</c:v>
                </c:pt>
                <c:pt idx="107">
                  <c:v>44274.803564814814</c:v>
                </c:pt>
                <c:pt idx="108">
                  <c:v>44276.791550925926</c:v>
                </c:pt>
                <c:pt idx="109">
                  <c:v>44276.907708333332</c:v>
                </c:pt>
                <c:pt idx="110">
                  <c:v>44277.545034722221</c:v>
                </c:pt>
                <c:pt idx="111">
                  <c:v>44277.70417824074</c:v>
                </c:pt>
                <c:pt idx="112">
                  <c:v>44277.814212962963</c:v>
                </c:pt>
                <c:pt idx="113">
                  <c:v>44277.928310185183</c:v>
                </c:pt>
                <c:pt idx="114">
                  <c:v>44278.049178240741</c:v>
                </c:pt>
                <c:pt idx="115">
                  <c:v>44278.446273148147</c:v>
                </c:pt>
                <c:pt idx="116">
                  <c:v>44278.564236111109</c:v>
                </c:pt>
                <c:pt idx="117">
                  <c:v>44278.671620370369</c:v>
                </c:pt>
                <c:pt idx="118">
                  <c:v>44278.788344907407</c:v>
                </c:pt>
                <c:pt idx="119">
                  <c:v>44278.938240740739</c:v>
                </c:pt>
                <c:pt idx="120">
                  <c:v>44279.484305555554</c:v>
                </c:pt>
                <c:pt idx="121">
                  <c:v>44279.651388888888</c:v>
                </c:pt>
                <c:pt idx="122">
                  <c:v>44279.761736111112</c:v>
                </c:pt>
                <c:pt idx="123">
                  <c:v>44279.871041666665</c:v>
                </c:pt>
                <c:pt idx="124">
                  <c:v>44279.993773148148</c:v>
                </c:pt>
                <c:pt idx="125">
                  <c:v>44280.42769675926</c:v>
                </c:pt>
                <c:pt idx="126">
                  <c:v>44280.535416666666</c:v>
                </c:pt>
                <c:pt idx="127">
                  <c:v>44280.643831018519</c:v>
                </c:pt>
                <c:pt idx="128">
                  <c:v>44280.752708333333</c:v>
                </c:pt>
                <c:pt idx="129">
                  <c:v>44280.863634259258</c:v>
                </c:pt>
                <c:pt idx="130">
                  <c:v>44281.512476851851</c:v>
                </c:pt>
                <c:pt idx="131">
                  <c:v>44281.628391203703</c:v>
                </c:pt>
                <c:pt idx="132">
                  <c:v>44281.75582175926</c:v>
                </c:pt>
                <c:pt idx="133">
                  <c:v>44281.866006944445</c:v>
                </c:pt>
                <c:pt idx="134">
                  <c:v>44281.968680555554</c:v>
                </c:pt>
                <c:pt idx="135">
                  <c:v>44282.785509259258</c:v>
                </c:pt>
                <c:pt idx="136">
                  <c:v>44284.618645833332</c:v>
                </c:pt>
                <c:pt idx="137">
                  <c:v>44284.819965277777</c:v>
                </c:pt>
                <c:pt idx="138">
                  <c:v>44284.931145833332</c:v>
                </c:pt>
                <c:pt idx="139">
                  <c:v>44285.039525462962</c:v>
                </c:pt>
                <c:pt idx="140">
                  <c:v>44285.545532407406</c:v>
                </c:pt>
                <c:pt idx="141">
                  <c:v>44285.673611111109</c:v>
                </c:pt>
                <c:pt idx="142">
                  <c:v>44285.784548611111</c:v>
                </c:pt>
                <c:pt idx="143">
                  <c:v>44285.89298611111</c:v>
                </c:pt>
                <c:pt idx="144">
                  <c:v>44286.529687499999</c:v>
                </c:pt>
                <c:pt idx="145">
                  <c:v>44286.641435185185</c:v>
                </c:pt>
                <c:pt idx="146">
                  <c:v>44286.753391203703</c:v>
                </c:pt>
                <c:pt idx="147">
                  <c:v>44286.872511574074</c:v>
                </c:pt>
                <c:pt idx="148">
                  <c:v>44287.449664351851</c:v>
                </c:pt>
                <c:pt idx="149">
                  <c:v>44287.560624999998</c:v>
                </c:pt>
                <c:pt idx="150">
                  <c:v>44287.670474537037</c:v>
                </c:pt>
                <c:pt idx="151">
                  <c:v>44287.778263888889</c:v>
                </c:pt>
                <c:pt idx="152">
                  <c:v>44287.886018518519</c:v>
                </c:pt>
                <c:pt idx="153">
                  <c:v>44288.520289351851</c:v>
                </c:pt>
                <c:pt idx="154">
                  <c:v>44288.628263888888</c:v>
                </c:pt>
                <c:pt idx="155">
                  <c:v>44288.705335648148</c:v>
                </c:pt>
                <c:pt idx="156">
                  <c:v>44290.752546296295</c:v>
                </c:pt>
                <c:pt idx="157">
                  <c:v>44290.828530092593</c:v>
                </c:pt>
                <c:pt idx="158">
                  <c:v>44291.556192129632</c:v>
                </c:pt>
                <c:pt idx="159">
                  <c:v>44291.699479166666</c:v>
                </c:pt>
                <c:pt idx="160">
                  <c:v>44291.776493055557</c:v>
                </c:pt>
                <c:pt idx="161">
                  <c:v>44291.876863425925</c:v>
                </c:pt>
                <c:pt idx="162">
                  <c:v>44292.407372685186</c:v>
                </c:pt>
                <c:pt idx="163">
                  <c:v>44292.484305555554</c:v>
                </c:pt>
                <c:pt idx="164">
                  <c:v>44292.561018518521</c:v>
                </c:pt>
                <c:pt idx="165">
                  <c:v>44292.641493055555</c:v>
                </c:pt>
                <c:pt idx="166">
                  <c:v>44292.718564814815</c:v>
                </c:pt>
                <c:pt idx="167">
                  <c:v>44292.795567129629</c:v>
                </c:pt>
                <c:pt idx="168">
                  <c:v>44292.896909722222</c:v>
                </c:pt>
                <c:pt idx="169">
                  <c:v>44293.458194444444</c:v>
                </c:pt>
                <c:pt idx="170">
                  <c:v>44293.537129629629</c:v>
                </c:pt>
                <c:pt idx="171">
                  <c:v>44293.614201388889</c:v>
                </c:pt>
                <c:pt idx="172">
                  <c:v>44293.692824074074</c:v>
                </c:pt>
                <c:pt idx="173">
                  <c:v>44293.772280092591</c:v>
                </c:pt>
                <c:pt idx="174">
                  <c:v>44293.855671296296</c:v>
                </c:pt>
                <c:pt idx="175">
                  <c:v>44294.041018518517</c:v>
                </c:pt>
                <c:pt idx="176">
                  <c:v>44294.45349537037</c:v>
                </c:pt>
                <c:pt idx="177">
                  <c:v>44294.565208333333</c:v>
                </c:pt>
                <c:pt idx="178">
                  <c:v>44294.677314814813</c:v>
                </c:pt>
                <c:pt idx="179">
                  <c:v>44294.784733796296</c:v>
                </c:pt>
                <c:pt idx="180">
                  <c:v>44294.899618055555</c:v>
                </c:pt>
                <c:pt idx="181">
                  <c:v>44295.567824074074</c:v>
                </c:pt>
                <c:pt idx="182">
                  <c:v>44295.680462962962</c:v>
                </c:pt>
                <c:pt idx="183">
                  <c:v>44295.792824074073</c:v>
                </c:pt>
                <c:pt idx="184">
                  <c:v>44295.94085648148</c:v>
                </c:pt>
                <c:pt idx="185">
                  <c:v>44296.448946759258</c:v>
                </c:pt>
                <c:pt idx="186">
                  <c:v>44296.623506944445</c:v>
                </c:pt>
                <c:pt idx="187">
                  <c:v>44296.73642361111</c:v>
                </c:pt>
                <c:pt idx="188">
                  <c:v>44296.847141203703</c:v>
                </c:pt>
                <c:pt idx="189">
                  <c:v>44297.322546296295</c:v>
                </c:pt>
                <c:pt idx="190">
                  <c:v>44297.459317129629</c:v>
                </c:pt>
                <c:pt idx="191">
                  <c:v>44298.523252314815</c:v>
                </c:pt>
                <c:pt idx="192">
                  <c:v>44298.648310185185</c:v>
                </c:pt>
                <c:pt idx="193">
                  <c:v>44298.75582175926</c:v>
                </c:pt>
                <c:pt idx="194">
                  <c:v>44298.863946759258</c:v>
                </c:pt>
                <c:pt idx="195">
                  <c:v>44298.973819444444</c:v>
                </c:pt>
                <c:pt idx="196">
                  <c:v>44299.453993055555</c:v>
                </c:pt>
                <c:pt idx="197">
                  <c:v>44299.564988425926</c:v>
                </c:pt>
                <c:pt idx="198">
                  <c:v>44299.67523148148</c:v>
                </c:pt>
                <c:pt idx="199">
                  <c:v>44299.792233796295</c:v>
                </c:pt>
                <c:pt idx="200">
                  <c:v>44299.901828703703</c:v>
                </c:pt>
                <c:pt idx="201">
                  <c:v>44300.525613425925</c:v>
                </c:pt>
                <c:pt idx="202">
                  <c:v>44300.644791666666</c:v>
                </c:pt>
                <c:pt idx="203">
                  <c:v>44300.75068287037</c:v>
                </c:pt>
                <c:pt idx="204">
                  <c:v>44300.875775462962</c:v>
                </c:pt>
                <c:pt idx="205">
                  <c:v>44300.984965277778</c:v>
                </c:pt>
                <c:pt idx="206">
                  <c:v>44301.471238425926</c:v>
                </c:pt>
                <c:pt idx="207">
                  <c:v>44301.581643518519</c:v>
                </c:pt>
                <c:pt idx="208">
                  <c:v>44301.688645833332</c:v>
                </c:pt>
                <c:pt idx="209">
                  <c:v>44301.800856481481</c:v>
                </c:pt>
                <c:pt idx="210">
                  <c:v>44302.513344907406</c:v>
                </c:pt>
                <c:pt idx="211">
                  <c:v>44302.621076388888</c:v>
                </c:pt>
                <c:pt idx="212">
                  <c:v>44304.605451388888</c:v>
                </c:pt>
                <c:pt idx="213">
                  <c:v>44305.395381944443</c:v>
                </c:pt>
                <c:pt idx="214">
                  <c:v>44305.520451388889</c:v>
                </c:pt>
                <c:pt idx="215">
                  <c:v>44305.640127314815</c:v>
                </c:pt>
                <c:pt idx="216">
                  <c:v>44305.756655092591</c:v>
                </c:pt>
                <c:pt idx="217">
                  <c:v>44305.867407407408</c:v>
                </c:pt>
                <c:pt idx="218">
                  <c:v>44305.99019675926</c:v>
                </c:pt>
                <c:pt idx="219">
                  <c:v>44306.549641203703</c:v>
                </c:pt>
                <c:pt idx="220">
                  <c:v>44306.664398148147</c:v>
                </c:pt>
                <c:pt idx="221">
                  <c:v>44306.773993055554</c:v>
                </c:pt>
                <c:pt idx="222">
                  <c:v>44306.886979166666</c:v>
                </c:pt>
                <c:pt idx="223">
                  <c:v>44307.542638888888</c:v>
                </c:pt>
                <c:pt idx="224">
                  <c:v>44307.653321759259</c:v>
                </c:pt>
                <c:pt idx="225">
                  <c:v>44307.768020833333</c:v>
                </c:pt>
                <c:pt idx="226">
                  <c:v>44307.889444444445</c:v>
                </c:pt>
                <c:pt idx="227">
                  <c:v>44308.002893518518</c:v>
                </c:pt>
                <c:pt idx="228">
                  <c:v>44308.114293981482</c:v>
                </c:pt>
                <c:pt idx="229">
                  <c:v>44308.502523148149</c:v>
                </c:pt>
                <c:pt idx="230">
                  <c:v>44308.628668981481</c:v>
                </c:pt>
                <c:pt idx="231">
                  <c:v>44308.740937499999</c:v>
                </c:pt>
                <c:pt idx="232">
                  <c:v>44308.854108796295</c:v>
                </c:pt>
                <c:pt idx="233">
                  <c:v>44308.963703703703</c:v>
                </c:pt>
                <c:pt idx="234">
                  <c:v>44309.571620370371</c:v>
                </c:pt>
                <c:pt idx="235">
                  <c:v>44309.677534722221</c:v>
                </c:pt>
                <c:pt idx="236">
                  <c:v>44309.785543981481</c:v>
                </c:pt>
                <c:pt idx="237">
                  <c:v>44309.912314814814</c:v>
                </c:pt>
                <c:pt idx="238">
                  <c:v>44310.020601851851</c:v>
                </c:pt>
                <c:pt idx="239">
                  <c:v>44310.768113425926</c:v>
                </c:pt>
                <c:pt idx="240">
                  <c:v>44310.876458333332</c:v>
                </c:pt>
                <c:pt idx="241">
                  <c:v>44310.99318287037</c:v>
                </c:pt>
                <c:pt idx="242">
                  <c:v>44312.555092592593</c:v>
                </c:pt>
                <c:pt idx="243">
                  <c:v>44312.675636574073</c:v>
                </c:pt>
                <c:pt idx="244">
                  <c:v>44312.80023148148</c:v>
                </c:pt>
                <c:pt idx="245">
                  <c:v>44312.981724537036</c:v>
                </c:pt>
                <c:pt idx="246">
                  <c:v>44313.590358796297</c:v>
                </c:pt>
                <c:pt idx="247">
                  <c:v>44313.716446759259</c:v>
                </c:pt>
                <c:pt idx="248">
                  <c:v>44314.676944444444</c:v>
                </c:pt>
                <c:pt idx="249">
                  <c:v>44314.79005787037</c:v>
                </c:pt>
                <c:pt idx="250">
                  <c:v>44314.900266203702</c:v>
                </c:pt>
                <c:pt idx="251">
                  <c:v>44315.008773148147</c:v>
                </c:pt>
                <c:pt idx="252">
                  <c:v>44315.516273148147</c:v>
                </c:pt>
                <c:pt idx="253">
                  <c:v>44315.62023148148</c:v>
                </c:pt>
                <c:pt idx="254">
                  <c:v>44315.727465277778</c:v>
                </c:pt>
                <c:pt idx="255">
                  <c:v>44315.834907407407</c:v>
                </c:pt>
                <c:pt idx="256">
                  <c:v>44316.49324074074</c:v>
                </c:pt>
                <c:pt idx="257">
                  <c:v>44316.613981481481</c:v>
                </c:pt>
                <c:pt idx="258">
                  <c:v>44316.734930555554</c:v>
                </c:pt>
                <c:pt idx="259">
                  <c:v>44319.557893518519</c:v>
                </c:pt>
                <c:pt idx="260">
                  <c:v>44319.742592592593</c:v>
                </c:pt>
                <c:pt idx="261">
                  <c:v>44319.857662037037</c:v>
                </c:pt>
                <c:pt idx="262">
                  <c:v>44320.617025462961</c:v>
                </c:pt>
                <c:pt idx="263">
                  <c:v>44320.741875</c:v>
                </c:pt>
                <c:pt idx="264">
                  <c:v>44320.83798611111</c:v>
                </c:pt>
                <c:pt idx="265">
                  <c:v>44321.495138888888</c:v>
                </c:pt>
                <c:pt idx="266">
                  <c:v>44321.587581018517</c:v>
                </c:pt>
                <c:pt idx="267">
                  <c:v>44321.72042824074</c:v>
                </c:pt>
                <c:pt idx="268">
                  <c:v>44321.923275462963</c:v>
                </c:pt>
                <c:pt idx="269">
                  <c:v>44322.0003125</c:v>
                </c:pt>
                <c:pt idx="270">
                  <c:v>44322.433668981481</c:v>
                </c:pt>
                <c:pt idx="271">
                  <c:v>44322.519976851851</c:v>
                </c:pt>
              </c:numCache>
            </c:numRef>
          </c:xVal>
          <c:yVal>
            <c:numRef>
              <c:f>'All Data'!$O$3:$O$274</c:f>
              <c:numCache>
                <c:formatCode>General</c:formatCode>
                <c:ptCount val="272"/>
                <c:pt idx="0">
                  <c:v>4.4579465482617597E-3</c:v>
                </c:pt>
                <c:pt idx="1">
                  <c:v>3.5727304016306498E-3</c:v>
                </c:pt>
                <c:pt idx="2">
                  <c:v>3.9574483904979202E-3</c:v>
                </c:pt>
                <c:pt idx="3">
                  <c:v>4.5596552985699597E-3</c:v>
                </c:pt>
                <c:pt idx="4">
                  <c:v>4.5652877833063897E-3</c:v>
                </c:pt>
                <c:pt idx="5">
                  <c:v>3.9098779333906E-3</c:v>
                </c:pt>
                <c:pt idx="6">
                  <c:v>4.1458376145994203E-3</c:v>
                </c:pt>
                <c:pt idx="7">
                  <c:v>4.2985065302975304E-3</c:v>
                </c:pt>
                <c:pt idx="8">
                  <c:v>4.2250747147780003E-3</c:v>
                </c:pt>
                <c:pt idx="9">
                  <c:v>3.8679267355235902E-3</c:v>
                </c:pt>
                <c:pt idx="10">
                  <c:v>4.0936171032321103E-3</c:v>
                </c:pt>
                <c:pt idx="11">
                  <c:v>4.8907412465660502E-3</c:v>
                </c:pt>
                <c:pt idx="12">
                  <c:v>6.9903674561585796E-3</c:v>
                </c:pt>
                <c:pt idx="13">
                  <c:v>3.4249646728753899E-3</c:v>
                </c:pt>
                <c:pt idx="14">
                  <c:v>5.3179150321599998E-3</c:v>
                </c:pt>
                <c:pt idx="15">
                  <c:v>3.9350306135654996E-3</c:v>
                </c:pt>
                <c:pt idx="16">
                  <c:v>3.6370213992157801E-3</c:v>
                </c:pt>
                <c:pt idx="17">
                  <c:v>4.1529315578134902E-3</c:v>
                </c:pt>
                <c:pt idx="18">
                  <c:v>3.5548183791270101E-3</c:v>
                </c:pt>
                <c:pt idx="19">
                  <c:v>3.6134873471418598E-3</c:v>
                </c:pt>
                <c:pt idx="20">
                  <c:v>4.01972665522656E-3</c:v>
                </c:pt>
                <c:pt idx="21">
                  <c:v>2.98360849295729E-3</c:v>
                </c:pt>
                <c:pt idx="22">
                  <c:v>4.03954760732631E-3</c:v>
                </c:pt>
                <c:pt idx="23">
                  <c:v>3.0773031004386301E-3</c:v>
                </c:pt>
                <c:pt idx="24">
                  <c:v>4.1197177021279402E-3</c:v>
                </c:pt>
                <c:pt idx="25">
                  <c:v>3.4032174157757802E-3</c:v>
                </c:pt>
                <c:pt idx="26">
                  <c:v>4.0451261876151504E-3</c:v>
                </c:pt>
                <c:pt idx="27">
                  <c:v>3.27365196991642E-3</c:v>
                </c:pt>
                <c:pt idx="28">
                  <c:v>4.2161727974380303E-3</c:v>
                </c:pt>
                <c:pt idx="29">
                  <c:v>3.9223712652075599E-3</c:v>
                </c:pt>
                <c:pt idx="30">
                  <c:v>4.0543655792238996E-3</c:v>
                </c:pt>
                <c:pt idx="31">
                  <c:v>3.9968698391103299E-3</c:v>
                </c:pt>
                <c:pt idx="32">
                  <c:v>3.24455991962209E-3</c:v>
                </c:pt>
                <c:pt idx="33">
                  <c:v>4.3627873849571E-3</c:v>
                </c:pt>
                <c:pt idx="34">
                  <c:v>4.2128529297808803E-3</c:v>
                </c:pt>
                <c:pt idx="35">
                  <c:v>4.5707934203375201E-3</c:v>
                </c:pt>
                <c:pt idx="36">
                  <c:v>3.2210238735761601E-3</c:v>
                </c:pt>
                <c:pt idx="37">
                  <c:v>3.61890141375096E-3</c:v>
                </c:pt>
                <c:pt idx="38">
                  <c:v>3.9740546249367901E-3</c:v>
                </c:pt>
                <c:pt idx="39">
                  <c:v>4.3715241133128703E-3</c:v>
                </c:pt>
                <c:pt idx="40">
                  <c:v>3.9180969999999997E-3</c:v>
                </c:pt>
                <c:pt idx="41">
                  <c:v>3.938492E-3</c:v>
                </c:pt>
                <c:pt idx="42">
                  <c:v>3.2511910000000001E-3</c:v>
                </c:pt>
                <c:pt idx="43">
                  <c:v>4.4205675830358299E-3</c:v>
                </c:pt>
                <c:pt idx="44">
                  <c:v>4.1292660348082703E-3</c:v>
                </c:pt>
                <c:pt idx="45">
                  <c:v>3.9306851311211302E-3</c:v>
                </c:pt>
                <c:pt idx="46">
                  <c:v>4.0588050000000004E-3</c:v>
                </c:pt>
                <c:pt idx="47">
                  <c:v>3.4802122753987601E-3</c:v>
                </c:pt>
                <c:pt idx="48">
                  <c:v>3.9839046518934601E-3</c:v>
                </c:pt>
                <c:pt idx="49">
                  <c:v>3.3720951423508198E-3</c:v>
                </c:pt>
                <c:pt idx="50">
                  <c:v>4.73812002773903E-3</c:v>
                </c:pt>
                <c:pt idx="51">
                  <c:v>3.82376572041228E-3</c:v>
                </c:pt>
                <c:pt idx="52">
                  <c:v>3.7882425338567698E-3</c:v>
                </c:pt>
                <c:pt idx="53">
                  <c:v>5.3673986044815098E-3</c:v>
                </c:pt>
                <c:pt idx="54">
                  <c:v>3.83012300603077E-3</c:v>
                </c:pt>
                <c:pt idx="55">
                  <c:v>8.74270661628118E-3</c:v>
                </c:pt>
                <c:pt idx="56">
                  <c:v>3.2685877225614199E-3</c:v>
                </c:pt>
                <c:pt idx="57">
                  <c:v>3.4205626381501302E-3</c:v>
                </c:pt>
                <c:pt idx="58">
                  <c:v>3.88513948947778E-3</c:v>
                </c:pt>
                <c:pt idx="59">
                  <c:v>3.03917053964311E-3</c:v>
                </c:pt>
                <c:pt idx="60">
                  <c:v>4.1089877514780999E-3</c:v>
                </c:pt>
                <c:pt idx="61">
                  <c:v>3.52196674131205E-3</c:v>
                </c:pt>
                <c:pt idx="62">
                  <c:v>4.6988842459620497E-3</c:v>
                </c:pt>
                <c:pt idx="63">
                  <c:v>3.7266036441954702E-3</c:v>
                </c:pt>
                <c:pt idx="64">
                  <c:v>4.5506920596977297E-3</c:v>
                </c:pt>
                <c:pt idx="65">
                  <c:v>4.7846100138346304E-3</c:v>
                </c:pt>
                <c:pt idx="66">
                  <c:v>3.93699904753512E-3</c:v>
                </c:pt>
                <c:pt idx="67">
                  <c:v>5.3583046916824096E-3</c:v>
                </c:pt>
                <c:pt idx="68">
                  <c:v>5.4735641300991096E-3</c:v>
                </c:pt>
                <c:pt idx="69">
                  <c:v>4.7347739893802403E-3</c:v>
                </c:pt>
                <c:pt idx="70">
                  <c:v>4.2025134408400196E-3</c:v>
                </c:pt>
                <c:pt idx="71">
                  <c:v>3.9355424444136901E-3</c:v>
                </c:pt>
                <c:pt idx="72">
                  <c:v>3.9868619146726601E-3</c:v>
                </c:pt>
                <c:pt idx="73">
                  <c:v>3.7280806809507098E-3</c:v>
                </c:pt>
                <c:pt idx="74">
                  <c:v>5.3384257481383498E-3</c:v>
                </c:pt>
                <c:pt idx="75">
                  <c:v>4.4135012521366902E-3</c:v>
                </c:pt>
                <c:pt idx="76">
                  <c:v>4.1833924980339797E-3</c:v>
                </c:pt>
                <c:pt idx="77">
                  <c:v>3.9178366574644597E-3</c:v>
                </c:pt>
                <c:pt idx="78">
                  <c:v>3.8299848946314898E-3</c:v>
                </c:pt>
                <c:pt idx="79">
                  <c:v>4.5625648572600796E-3</c:v>
                </c:pt>
                <c:pt idx="80">
                  <c:v>4.4268283086172904E-3</c:v>
                </c:pt>
                <c:pt idx="81">
                  <c:v>3.8254699345877901E-3</c:v>
                </c:pt>
                <c:pt idx="82">
                  <c:v>3.6528187671677299E-3</c:v>
                </c:pt>
                <c:pt idx="83">
                  <c:v>4.0721021904842501E-3</c:v>
                </c:pt>
                <c:pt idx="84">
                  <c:v>4.8727381785761701E-3</c:v>
                </c:pt>
                <c:pt idx="85">
                  <c:v>4.1184454043936601E-3</c:v>
                </c:pt>
                <c:pt idx="86">
                  <c:v>4.0108914495084799E-3</c:v>
                </c:pt>
                <c:pt idx="87">
                  <c:v>4.4348451103162602E-3</c:v>
                </c:pt>
                <c:pt idx="88">
                  <c:v>3.39915826862519E-3</c:v>
                </c:pt>
                <c:pt idx="89">
                  <c:v>3.1260317935171201E-3</c:v>
                </c:pt>
                <c:pt idx="90">
                  <c:v>3.7085476576784299E-3</c:v>
                </c:pt>
                <c:pt idx="91">
                  <c:v>3.71881509271672E-3</c:v>
                </c:pt>
                <c:pt idx="92">
                  <c:v>3.3353240000000002E-3</c:v>
                </c:pt>
                <c:pt idx="93">
                  <c:v>4.1927827102466201E-3</c:v>
                </c:pt>
                <c:pt idx="94">
                  <c:v>3.7716337971597002E-3</c:v>
                </c:pt>
                <c:pt idx="95">
                  <c:v>4.1101694760635804E-3</c:v>
                </c:pt>
                <c:pt idx="96">
                  <c:v>3.4711876276846002E-3</c:v>
                </c:pt>
                <c:pt idx="97">
                  <c:v>3.9421388566013597E-3</c:v>
                </c:pt>
                <c:pt idx="98">
                  <c:v>4.0623645332469403E-3</c:v>
                </c:pt>
                <c:pt idx="99">
                  <c:v>3.8336407755137801E-3</c:v>
                </c:pt>
                <c:pt idx="100">
                  <c:v>3.77619735005105E-3</c:v>
                </c:pt>
                <c:pt idx="101">
                  <c:v>3.9264575848915097E-3</c:v>
                </c:pt>
                <c:pt idx="102">
                  <c:v>4.3370740265804304E-3</c:v>
                </c:pt>
                <c:pt idx="103">
                  <c:v>3.6341364169318502E-3</c:v>
                </c:pt>
                <c:pt idx="104">
                  <c:v>3.2033127133485602E-3</c:v>
                </c:pt>
                <c:pt idx="105">
                  <c:v>4.4029038290418897E-2</c:v>
                </c:pt>
                <c:pt idx="106">
                  <c:v>4.1889729525357699E-3</c:v>
                </c:pt>
                <c:pt idx="107">
                  <c:v>3.8913743032718399E-3</c:v>
                </c:pt>
                <c:pt idx="108">
                  <c:v>3.6903933551138001E-3</c:v>
                </c:pt>
                <c:pt idx="109">
                  <c:v>3.6499688484877501E-3</c:v>
                </c:pt>
                <c:pt idx="110">
                  <c:v>3.4782301180569801E-3</c:v>
                </c:pt>
                <c:pt idx="111">
                  <c:v>4.9131615303385501E-3</c:v>
                </c:pt>
                <c:pt idx="112">
                  <c:v>3.9719515959370597E-3</c:v>
                </c:pt>
                <c:pt idx="113">
                  <c:v>4.2310714298559602E-3</c:v>
                </c:pt>
                <c:pt idx="114">
                  <c:v>3.6077361978078802E-3</c:v>
                </c:pt>
                <c:pt idx="115">
                  <c:v>4.1258684300833001E-3</c:v>
                </c:pt>
                <c:pt idx="116">
                  <c:v>4.8981992510933499E-3</c:v>
                </c:pt>
                <c:pt idx="117">
                  <c:v>4.6923905166923203E-3</c:v>
                </c:pt>
                <c:pt idx="118">
                  <c:v>3.6444294717984499E-3</c:v>
                </c:pt>
                <c:pt idx="119">
                  <c:v>3.9757696273140701E-3</c:v>
                </c:pt>
                <c:pt idx="120">
                  <c:v>4.6736314884919198E-3</c:v>
                </c:pt>
                <c:pt idx="121">
                  <c:v>3.5633382519822199E-3</c:v>
                </c:pt>
                <c:pt idx="122">
                  <c:v>3.7260508886036701E-3</c:v>
                </c:pt>
                <c:pt idx="123">
                  <c:v>4.3767699992402799E-3</c:v>
                </c:pt>
                <c:pt idx="124">
                  <c:v>4.2315085570564896E-3</c:v>
                </c:pt>
                <c:pt idx="125">
                  <c:v>3.8786109583029298E-3</c:v>
                </c:pt>
                <c:pt idx="126">
                  <c:v>4.83329372273674E-3</c:v>
                </c:pt>
                <c:pt idx="127">
                  <c:v>4.8912002202488002E-3</c:v>
                </c:pt>
                <c:pt idx="128">
                  <c:v>3.6290700147643801E-3</c:v>
                </c:pt>
                <c:pt idx="129">
                  <c:v>4.0791346231882899E-3</c:v>
                </c:pt>
                <c:pt idx="130">
                  <c:v>4.0778707761270298E-3</c:v>
                </c:pt>
                <c:pt idx="131">
                  <c:v>4.04264402888383E-3</c:v>
                </c:pt>
                <c:pt idx="132">
                  <c:v>4.3609889353554802E-3</c:v>
                </c:pt>
                <c:pt idx="133">
                  <c:v>3.9688074533106897E-3</c:v>
                </c:pt>
                <c:pt idx="134">
                  <c:v>4.2808073412182301E-3</c:v>
                </c:pt>
                <c:pt idx="135">
                  <c:v>4.8294910383943597E-3</c:v>
                </c:pt>
                <c:pt idx="136">
                  <c:v>4.2433435841244399E-3</c:v>
                </c:pt>
                <c:pt idx="137">
                  <c:v>4.2983029251169504E-3</c:v>
                </c:pt>
                <c:pt idx="138">
                  <c:v>4.7673474169216299E-3</c:v>
                </c:pt>
                <c:pt idx="139">
                  <c:v>4.0000882382559597E-2</c:v>
                </c:pt>
                <c:pt idx="140">
                  <c:v>4.21237204798342E-3</c:v>
                </c:pt>
                <c:pt idx="141">
                  <c:v>3.65876575412617E-3</c:v>
                </c:pt>
                <c:pt idx="142">
                  <c:v>3.9077249876275401E-3</c:v>
                </c:pt>
                <c:pt idx="143">
                  <c:v>4.2111319996683896E-3</c:v>
                </c:pt>
                <c:pt idx="144">
                  <c:v>4.9617699819913498E-3</c:v>
                </c:pt>
                <c:pt idx="145">
                  <c:v>4.3468886674097804E-3</c:v>
                </c:pt>
                <c:pt idx="146">
                  <c:v>4.6402899904686799E-3</c:v>
                </c:pt>
                <c:pt idx="147">
                  <c:v>3.43456720447541E-3</c:v>
                </c:pt>
                <c:pt idx="148">
                  <c:v>4.4851300478009502E-3</c:v>
                </c:pt>
                <c:pt idx="149">
                  <c:v>3.32934195250319E-3</c:v>
                </c:pt>
                <c:pt idx="150">
                  <c:v>4.3837706441634998E-3</c:v>
                </c:pt>
                <c:pt idx="151">
                  <c:v>4.2673114795762496E-3</c:v>
                </c:pt>
                <c:pt idx="152">
                  <c:v>4.7871255208436804E-3</c:v>
                </c:pt>
                <c:pt idx="153">
                  <c:v>3.5855203857303002E-3</c:v>
                </c:pt>
                <c:pt idx="154">
                  <c:v>4.2830892943205899E-3</c:v>
                </c:pt>
                <c:pt idx="155">
                  <c:v>3.9433257374274101E-3</c:v>
                </c:pt>
                <c:pt idx="156">
                  <c:v>3.5204077882609801E-3</c:v>
                </c:pt>
                <c:pt idx="157">
                  <c:v>3.8403705064864401E-3</c:v>
                </c:pt>
                <c:pt idx="158">
                  <c:v>4.2806174144836796E-3</c:v>
                </c:pt>
                <c:pt idx="159">
                  <c:v>4.1620089588914897E-3</c:v>
                </c:pt>
                <c:pt idx="160">
                  <c:v>4.6140646222758604E-3</c:v>
                </c:pt>
                <c:pt idx="161">
                  <c:v>4.0047533592164602E-3</c:v>
                </c:pt>
                <c:pt idx="162">
                  <c:v>4.0050925304344403E-3</c:v>
                </c:pt>
                <c:pt idx="163">
                  <c:v>4.2185619309034897E-3</c:v>
                </c:pt>
                <c:pt idx="164">
                  <c:v>4.2548167280322003E-3</c:v>
                </c:pt>
                <c:pt idx="165">
                  <c:v>3.76032668858391E-3</c:v>
                </c:pt>
                <c:pt idx="166">
                  <c:v>3.13310427771011E-3</c:v>
                </c:pt>
                <c:pt idx="167">
                  <c:v>3.6172723683939099E-3</c:v>
                </c:pt>
                <c:pt idx="168">
                  <c:v>3.8092869974849699E-3</c:v>
                </c:pt>
                <c:pt idx="169">
                  <c:v>3.5672089985153499E-3</c:v>
                </c:pt>
                <c:pt idx="170">
                  <c:v>4.89067547857762E-3</c:v>
                </c:pt>
                <c:pt idx="171">
                  <c:v>3.1282044462405002E-3</c:v>
                </c:pt>
                <c:pt idx="172">
                  <c:v>3.41505262031016E-3</c:v>
                </c:pt>
                <c:pt idx="173">
                  <c:v>4.5755449278425302E-3</c:v>
                </c:pt>
                <c:pt idx="174">
                  <c:v>4.1832320682303496E-3</c:v>
                </c:pt>
                <c:pt idx="175">
                  <c:v>3.7528771766078598E-3</c:v>
                </c:pt>
                <c:pt idx="176">
                  <c:v>4.4917126523147596E-3</c:v>
                </c:pt>
                <c:pt idx="177">
                  <c:v>4.0100500089490197E-3</c:v>
                </c:pt>
                <c:pt idx="178">
                  <c:v>3.4288565768902301E-3</c:v>
                </c:pt>
                <c:pt idx="179">
                  <c:v>4.4481863999406603E-3</c:v>
                </c:pt>
                <c:pt idx="180">
                  <c:v>5.2782558993288804E-3</c:v>
                </c:pt>
                <c:pt idx="181">
                  <c:v>4.1121854804912804E-3</c:v>
                </c:pt>
                <c:pt idx="182">
                  <c:v>3.9702022189540796E-3</c:v>
                </c:pt>
                <c:pt idx="183">
                  <c:v>4.3165897337453397E-3</c:v>
                </c:pt>
                <c:pt idx="184">
                  <c:v>4.08365386816807E-3</c:v>
                </c:pt>
                <c:pt idx="185">
                  <c:v>3.7776122413556699E-3</c:v>
                </c:pt>
                <c:pt idx="186">
                  <c:v>4.6577297175735E-3</c:v>
                </c:pt>
                <c:pt idx="187">
                  <c:v>3.4315492698630801E-3</c:v>
                </c:pt>
                <c:pt idx="188">
                  <c:v>2.7980997005004702E-3</c:v>
                </c:pt>
                <c:pt idx="189">
                  <c:v>3.2217842962794798E-3</c:v>
                </c:pt>
                <c:pt idx="190">
                  <c:v>4.3684372154877502E-3</c:v>
                </c:pt>
                <c:pt idx="191">
                  <c:v>5.0116112930658199E-3</c:v>
                </c:pt>
                <c:pt idx="192">
                  <c:v>3.9628441085942899E-3</c:v>
                </c:pt>
                <c:pt idx="193">
                  <c:v>4.1272428982831099E-3</c:v>
                </c:pt>
                <c:pt idx="194">
                  <c:v>4.6421023163848796E-3</c:v>
                </c:pt>
                <c:pt idx="195">
                  <c:v>4.3752344396764901E-3</c:v>
                </c:pt>
                <c:pt idx="196">
                  <c:v>4.3404258541318904E-3</c:v>
                </c:pt>
                <c:pt idx="197">
                  <c:v>3.68129799634227E-3</c:v>
                </c:pt>
                <c:pt idx="198">
                  <c:v>3.9540235579193896E-3</c:v>
                </c:pt>
                <c:pt idx="199">
                  <c:v>4.2089830015682997E-3</c:v>
                </c:pt>
                <c:pt idx="200">
                  <c:v>3.4145828239056401E-3</c:v>
                </c:pt>
                <c:pt idx="201">
                  <c:v>3.63612122198542E-3</c:v>
                </c:pt>
                <c:pt idx="202">
                  <c:v>4.4947081418126702E-3</c:v>
                </c:pt>
                <c:pt idx="203">
                  <c:v>4.3073812474963202E-3</c:v>
                </c:pt>
                <c:pt idx="204">
                  <c:v>4.3371549136265496E-3</c:v>
                </c:pt>
                <c:pt idx="205">
                  <c:v>3.3967105984893799E-3</c:v>
                </c:pt>
                <c:pt idx="206">
                  <c:v>4.5177076822774196E-3</c:v>
                </c:pt>
                <c:pt idx="207">
                  <c:v>3.9266986125549999E-3</c:v>
                </c:pt>
                <c:pt idx="208">
                  <c:v>3.9606918937181703E-3</c:v>
                </c:pt>
                <c:pt idx="209">
                  <c:v>1.7528428245125498E-2</c:v>
                </c:pt>
                <c:pt idx="210">
                  <c:v>4.2111359868758002E-3</c:v>
                </c:pt>
                <c:pt idx="211">
                  <c:v>4.7958611893035904E-3</c:v>
                </c:pt>
                <c:pt idx="212">
                  <c:v>4.6570265814374796E-3</c:v>
                </c:pt>
                <c:pt idx="213">
                  <c:v>4.4923596819077703E-3</c:v>
                </c:pt>
                <c:pt idx="214">
                  <c:v>3.0468002645837398E-2</c:v>
                </c:pt>
                <c:pt idx="215">
                  <c:v>4.3848601238491401E-3</c:v>
                </c:pt>
                <c:pt idx="216">
                  <c:v>4.4767179990977297E-3</c:v>
                </c:pt>
                <c:pt idx="217">
                  <c:v>3.8534034752189302E-3</c:v>
                </c:pt>
                <c:pt idx="218">
                  <c:v>3.78441682583102E-3</c:v>
                </c:pt>
                <c:pt idx="219">
                  <c:v>3.5365594527743799E-3</c:v>
                </c:pt>
                <c:pt idx="220">
                  <c:v>3.4157309203898699E-3</c:v>
                </c:pt>
                <c:pt idx="221">
                  <c:v>3.5441243568680001E-3</c:v>
                </c:pt>
                <c:pt idx="222">
                  <c:v>4.5915180176138801E-3</c:v>
                </c:pt>
                <c:pt idx="223">
                  <c:v>3.9024357330019899E-3</c:v>
                </c:pt>
                <c:pt idx="224">
                  <c:v>4.6880954169384601E-3</c:v>
                </c:pt>
                <c:pt idx="225">
                  <c:v>4.4945970194494997E-3</c:v>
                </c:pt>
                <c:pt idx="226">
                  <c:v>4.7045723839029396E-3</c:v>
                </c:pt>
                <c:pt idx="227">
                  <c:v>4.10710971530535E-3</c:v>
                </c:pt>
                <c:pt idx="228">
                  <c:v>4.2639912875812097E-3</c:v>
                </c:pt>
                <c:pt idx="229">
                  <c:v>4.3865948645713899E-3</c:v>
                </c:pt>
                <c:pt idx="230">
                  <c:v>4.7220327665888403E-3</c:v>
                </c:pt>
                <c:pt idx="231">
                  <c:v>6.1377498431572398E-3</c:v>
                </c:pt>
                <c:pt idx="232">
                  <c:v>5.2840315726731301E-3</c:v>
                </c:pt>
                <c:pt idx="233">
                  <c:v>4.7788665992156004E-3</c:v>
                </c:pt>
                <c:pt idx="234">
                  <c:v>4.14916140446186E-3</c:v>
                </c:pt>
                <c:pt idx="235">
                  <c:v>3.6703238591711301E-3</c:v>
                </c:pt>
                <c:pt idx="236">
                  <c:v>4.4364476239426498E-3</c:v>
                </c:pt>
                <c:pt idx="237">
                  <c:v>3.9927220159056602E-3</c:v>
                </c:pt>
                <c:pt idx="238">
                  <c:v>4.2848384946262098E-3</c:v>
                </c:pt>
                <c:pt idx="239">
                  <c:v>4.6939301167510201E-3</c:v>
                </c:pt>
                <c:pt idx="240">
                  <c:v>4.9996571429118302E-3</c:v>
                </c:pt>
                <c:pt idx="241">
                  <c:v>3.8851124203004E-3</c:v>
                </c:pt>
                <c:pt idx="242">
                  <c:v>4.0348221674825699E-3</c:v>
                </c:pt>
                <c:pt idx="243">
                  <c:v>3.3005837522652199E-3</c:v>
                </c:pt>
                <c:pt idx="244">
                  <c:v>4.0976256550820196E-3</c:v>
                </c:pt>
                <c:pt idx="245">
                  <c:v>4.8314026435849504E-3</c:v>
                </c:pt>
                <c:pt idx="246">
                  <c:v>4.9023613933125796E-3</c:v>
                </c:pt>
                <c:pt idx="247">
                  <c:v>4.4221093568208702E-3</c:v>
                </c:pt>
                <c:pt idx="248">
                  <c:v>4.1807197945481498E-3</c:v>
                </c:pt>
                <c:pt idx="249">
                  <c:v>3.7842041147150901E-3</c:v>
                </c:pt>
                <c:pt idx="250">
                  <c:v>3.9444565960695104E-3</c:v>
                </c:pt>
                <c:pt idx="251">
                  <c:v>4.2854446324988001E-3</c:v>
                </c:pt>
                <c:pt idx="252">
                  <c:v>4.5376691259081401E-3</c:v>
                </c:pt>
                <c:pt idx="253">
                  <c:v>5.1001888360454502E-3</c:v>
                </c:pt>
                <c:pt idx="254">
                  <c:v>5.6493870903570297E-3</c:v>
                </c:pt>
                <c:pt idx="255">
                  <c:v>4.5342103988097902E-3</c:v>
                </c:pt>
                <c:pt idx="256">
                  <c:v>4.4234324139279697E-3</c:v>
                </c:pt>
                <c:pt idx="257">
                  <c:v>4.9472544394090602E-3</c:v>
                </c:pt>
                <c:pt idx="258">
                  <c:v>5.6887137289376296E-3</c:v>
                </c:pt>
                <c:pt idx="259">
                  <c:v>4.3017371301299796E-3</c:v>
                </c:pt>
                <c:pt idx="260">
                  <c:v>4.0643120723953801E-3</c:v>
                </c:pt>
                <c:pt idx="261">
                  <c:v>3.9136038914362502E-3</c:v>
                </c:pt>
                <c:pt idx="262">
                  <c:v>4.1209956357743001E-3</c:v>
                </c:pt>
                <c:pt idx="263">
                  <c:v>3.8188468960206499E-3</c:v>
                </c:pt>
                <c:pt idx="264">
                  <c:v>4.0893289898582402E-3</c:v>
                </c:pt>
                <c:pt idx="265">
                  <c:v>3.2904846244957999E-3</c:v>
                </c:pt>
                <c:pt idx="266">
                  <c:v>4.0777337197957101E-3</c:v>
                </c:pt>
                <c:pt idx="267">
                  <c:v>4.54834700749902E-3</c:v>
                </c:pt>
                <c:pt idx="268">
                  <c:v>4.2841491666992804E-3</c:v>
                </c:pt>
                <c:pt idx="269">
                  <c:v>5.6542567575082296E-3</c:v>
                </c:pt>
                <c:pt idx="270">
                  <c:v>4.6949923010557804E-3</c:v>
                </c:pt>
                <c:pt idx="271">
                  <c:v>4.7725191184200301E-3</c:v>
                </c:pt>
              </c:numCache>
            </c:numRef>
          </c:yVal>
          <c:smooth val="0"/>
          <c:extLst>
            <c:ext xmlns:c16="http://schemas.microsoft.com/office/drawing/2014/chart" uri="{C3380CC4-5D6E-409C-BE32-E72D297353CC}">
              <c16:uniqueId val="{00000000-65FF-48BD-A096-7388CB8F6729}"/>
            </c:ext>
          </c:extLst>
        </c:ser>
        <c:dLbls>
          <c:showLegendKey val="0"/>
          <c:showVal val="0"/>
          <c:showCatName val="0"/>
          <c:showSerName val="0"/>
          <c:showPercent val="0"/>
          <c:showBubbleSize val="0"/>
        </c:dLbls>
        <c:axId val="435042368"/>
        <c:axId val="435042760"/>
      </c:scatterChart>
      <c:scatterChart>
        <c:scatterStyle val="lineMarker"/>
        <c:varyColors val="0"/>
        <c:ser>
          <c:idx val="1"/>
          <c:order val="1"/>
          <c:spPr>
            <a:ln w="25400" cap="rnd">
              <a:noFill/>
              <a:round/>
            </a:ln>
            <a:effectLst/>
          </c:spPr>
          <c:marker>
            <c:symbol val="circle"/>
            <c:size val="5"/>
            <c:spPr>
              <a:solidFill>
                <a:schemeClr val="accent2"/>
              </a:solidFill>
              <a:ln w="9525">
                <a:solidFill>
                  <a:schemeClr val="accent2"/>
                </a:solidFill>
              </a:ln>
              <a:effectLst/>
            </c:spPr>
          </c:marker>
          <c:xVal>
            <c:numRef>
              <c:f>'All Data'!$V$3:$V$274</c:f>
              <c:numCache>
                <c:formatCode>m/d/yy\ h:mm</c:formatCode>
                <c:ptCount val="272"/>
                <c:pt idx="0">
                  <c:v>44225.745104166665</c:v>
                </c:pt>
                <c:pt idx="1">
                  <c:v>44228.678506944445</c:v>
                </c:pt>
                <c:pt idx="2">
                  <c:v>44228.795972222222</c:v>
                </c:pt>
                <c:pt idx="3">
                  <c:v>44229.370381944442</c:v>
                </c:pt>
                <c:pt idx="4">
                  <c:v>44229.564386574071</c:v>
                </c:pt>
                <c:pt idx="5">
                  <c:v>44229.670486111114</c:v>
                </c:pt>
                <c:pt idx="6">
                  <c:v>44229.769224537034</c:v>
                </c:pt>
                <c:pt idx="7">
                  <c:v>44231.388148148151</c:v>
                </c:pt>
                <c:pt idx="8">
                  <c:v>44231.466770833336</c:v>
                </c:pt>
                <c:pt idx="9">
                  <c:v>44231.547233796293</c:v>
                </c:pt>
                <c:pt idx="10">
                  <c:v>44231.661631944444</c:v>
                </c:pt>
                <c:pt idx="11">
                  <c:v>44231.803124999999</c:v>
                </c:pt>
                <c:pt idx="12">
                  <c:v>44232.604548611111</c:v>
                </c:pt>
                <c:pt idx="13">
                  <c:v>44232.702581018515</c:v>
                </c:pt>
                <c:pt idx="14">
                  <c:v>44235.688576388886</c:v>
                </c:pt>
                <c:pt idx="15">
                  <c:v>44235.779189814813</c:v>
                </c:pt>
                <c:pt idx="16">
                  <c:v>44239.720509259256</c:v>
                </c:pt>
                <c:pt idx="17">
                  <c:v>44242.661273148151</c:v>
                </c:pt>
                <c:pt idx="18">
                  <c:v>44245.707708333335</c:v>
                </c:pt>
                <c:pt idx="19">
                  <c:v>44245.887824074074</c:v>
                </c:pt>
                <c:pt idx="20">
                  <c:v>44246.785543981481</c:v>
                </c:pt>
                <c:pt idx="21">
                  <c:v>44248.609965277778</c:v>
                </c:pt>
                <c:pt idx="22">
                  <c:v>44249.536504629628</c:v>
                </c:pt>
                <c:pt idx="23">
                  <c:v>44249.64266203704</c:v>
                </c:pt>
                <c:pt idx="24">
                  <c:v>44249.754849537036</c:v>
                </c:pt>
                <c:pt idx="25">
                  <c:v>44250.532395833332</c:v>
                </c:pt>
                <c:pt idx="26">
                  <c:v>44252.597430555557</c:v>
                </c:pt>
                <c:pt idx="27">
                  <c:v>44252.73337962963</c:v>
                </c:pt>
                <c:pt idx="28">
                  <c:v>44253.544999999998</c:v>
                </c:pt>
                <c:pt idx="29">
                  <c:v>44253.681493055556</c:v>
                </c:pt>
                <c:pt idx="30">
                  <c:v>44253.796967592592</c:v>
                </c:pt>
                <c:pt idx="31">
                  <c:v>44254.713148148148</c:v>
                </c:pt>
                <c:pt idx="32">
                  <c:v>44254.90121527778</c:v>
                </c:pt>
                <c:pt idx="33">
                  <c:v>44255.439826388887</c:v>
                </c:pt>
                <c:pt idx="34">
                  <c:v>44255.715092592596</c:v>
                </c:pt>
                <c:pt idx="35">
                  <c:v>44256.652395833335</c:v>
                </c:pt>
                <c:pt idx="36">
                  <c:v>44256.650300925925</c:v>
                </c:pt>
                <c:pt idx="37">
                  <c:v>44256.792685185188</c:v>
                </c:pt>
                <c:pt idx="38">
                  <c:v>44256.903819444444</c:v>
                </c:pt>
                <c:pt idx="39">
                  <c:v>44257.517395833333</c:v>
                </c:pt>
                <c:pt idx="40">
                  <c:v>44258.615277777775</c:v>
                </c:pt>
                <c:pt idx="41">
                  <c:v>44258.737500000003</c:v>
                </c:pt>
                <c:pt idx="42">
                  <c:v>44259.35</c:v>
                </c:pt>
                <c:pt idx="43">
                  <c:v>44259.490763888891</c:v>
                </c:pt>
                <c:pt idx="44">
                  <c:v>44259.606504629628</c:v>
                </c:pt>
                <c:pt idx="45">
                  <c:v>44259.719907407409</c:v>
                </c:pt>
                <c:pt idx="46">
                  <c:v>44259.888888888891</c:v>
                </c:pt>
                <c:pt idx="47">
                  <c:v>44260.512326388889</c:v>
                </c:pt>
                <c:pt idx="48">
                  <c:v>44260.666365740741</c:v>
                </c:pt>
                <c:pt idx="49">
                  <c:v>44260.786111111112</c:v>
                </c:pt>
                <c:pt idx="50">
                  <c:v>44260.895856481482</c:v>
                </c:pt>
                <c:pt idx="51">
                  <c:v>44261.575231481482</c:v>
                </c:pt>
                <c:pt idx="52">
                  <c:v>44261.680937500001</c:v>
                </c:pt>
                <c:pt idx="53">
                  <c:v>44261.798530092594</c:v>
                </c:pt>
                <c:pt idx="54">
                  <c:v>44261.913101851853</c:v>
                </c:pt>
                <c:pt idx="55">
                  <c:v>44262.023784722223</c:v>
                </c:pt>
                <c:pt idx="56">
                  <c:v>44262.676296296297</c:v>
                </c:pt>
                <c:pt idx="57">
                  <c:v>44263.513356481482</c:v>
                </c:pt>
                <c:pt idx="58">
                  <c:v>44263.628020833334</c:v>
                </c:pt>
                <c:pt idx="59">
                  <c:v>44263.753425925926</c:v>
                </c:pt>
                <c:pt idx="60">
                  <c:v>44263.878240740742</c:v>
                </c:pt>
                <c:pt idx="61">
                  <c:v>44263.989201388889</c:v>
                </c:pt>
                <c:pt idx="62">
                  <c:v>44264.672743055555</c:v>
                </c:pt>
                <c:pt idx="63">
                  <c:v>44264.802627314813</c:v>
                </c:pt>
                <c:pt idx="64">
                  <c:v>44264.91642361111</c:v>
                </c:pt>
                <c:pt idx="65">
                  <c:v>44265.52244212963</c:v>
                </c:pt>
                <c:pt idx="66">
                  <c:v>44265.668819444443</c:v>
                </c:pt>
                <c:pt idx="67">
                  <c:v>44265.805243055554</c:v>
                </c:pt>
                <c:pt idx="68">
                  <c:v>44265.946111111109</c:v>
                </c:pt>
                <c:pt idx="69">
                  <c:v>44266.452870370369</c:v>
                </c:pt>
                <c:pt idx="70">
                  <c:v>44266.63417824074</c:v>
                </c:pt>
                <c:pt idx="71">
                  <c:v>44266.758402777778</c:v>
                </c:pt>
                <c:pt idx="72">
                  <c:v>44266.89329861111</c:v>
                </c:pt>
                <c:pt idx="73">
                  <c:v>44267.021377314813</c:v>
                </c:pt>
                <c:pt idx="74">
                  <c:v>44267.4765625</c:v>
                </c:pt>
                <c:pt idx="75">
                  <c:v>44267.551666666666</c:v>
                </c:pt>
                <c:pt idx="76">
                  <c:v>44267.65861111111</c:v>
                </c:pt>
                <c:pt idx="77">
                  <c:v>44267.737824074073</c:v>
                </c:pt>
                <c:pt idx="78">
                  <c:v>44267.86755787037</c:v>
                </c:pt>
                <c:pt idx="79">
                  <c:v>44268.44736111111</c:v>
                </c:pt>
                <c:pt idx="80">
                  <c:v>44268.590358796297</c:v>
                </c:pt>
                <c:pt idx="81">
                  <c:v>44268.686909722222</c:v>
                </c:pt>
                <c:pt idx="82">
                  <c:v>44270.498472222222</c:v>
                </c:pt>
                <c:pt idx="83">
                  <c:v>44270.701319444444</c:v>
                </c:pt>
                <c:pt idx="84">
                  <c:v>44270.812245370369</c:v>
                </c:pt>
                <c:pt idx="85">
                  <c:v>44270.906215277777</c:v>
                </c:pt>
                <c:pt idx="86">
                  <c:v>44270.99622685185</c:v>
                </c:pt>
                <c:pt idx="87">
                  <c:v>44271.434849537036</c:v>
                </c:pt>
                <c:pt idx="88">
                  <c:v>44271.528043981481</c:v>
                </c:pt>
                <c:pt idx="89">
                  <c:v>44271.61824074074</c:v>
                </c:pt>
                <c:pt idx="90">
                  <c:v>44271.773495370369</c:v>
                </c:pt>
                <c:pt idx="91">
                  <c:v>44271.861828703702</c:v>
                </c:pt>
                <c:pt idx="92">
                  <c:v>44272.65902777778</c:v>
                </c:pt>
                <c:pt idx="93">
                  <c:v>44272.756689814814</c:v>
                </c:pt>
                <c:pt idx="94">
                  <c:v>44272.8590625</c:v>
                </c:pt>
                <c:pt idx="95">
                  <c:v>44272.948333333334</c:v>
                </c:pt>
                <c:pt idx="96">
                  <c:v>44273.064803240741</c:v>
                </c:pt>
                <c:pt idx="97">
                  <c:v>44273.412476851852</c:v>
                </c:pt>
                <c:pt idx="98">
                  <c:v>44273.50199074074</c:v>
                </c:pt>
                <c:pt idx="99">
                  <c:v>44273.591504629629</c:v>
                </c:pt>
                <c:pt idx="100">
                  <c:v>44273.680902777778</c:v>
                </c:pt>
                <c:pt idx="101">
                  <c:v>44273.76966435185</c:v>
                </c:pt>
                <c:pt idx="102">
                  <c:v>44273.870138888888</c:v>
                </c:pt>
                <c:pt idx="103">
                  <c:v>44273.957476851851</c:v>
                </c:pt>
                <c:pt idx="104">
                  <c:v>44274.519976851851</c:v>
                </c:pt>
                <c:pt idx="105">
                  <c:v>44274.608078703706</c:v>
                </c:pt>
                <c:pt idx="106">
                  <c:v>44274.699826388889</c:v>
                </c:pt>
                <c:pt idx="107">
                  <c:v>44274.803564814814</c:v>
                </c:pt>
                <c:pt idx="108">
                  <c:v>44276.791550925926</c:v>
                </c:pt>
                <c:pt idx="109">
                  <c:v>44276.907708333332</c:v>
                </c:pt>
                <c:pt idx="110">
                  <c:v>44277.545034722221</c:v>
                </c:pt>
                <c:pt idx="111">
                  <c:v>44277.70417824074</c:v>
                </c:pt>
                <c:pt idx="112">
                  <c:v>44277.814212962963</c:v>
                </c:pt>
                <c:pt idx="113">
                  <c:v>44277.928310185183</c:v>
                </c:pt>
                <c:pt idx="114">
                  <c:v>44278.049178240741</c:v>
                </c:pt>
                <c:pt idx="115">
                  <c:v>44278.446273148147</c:v>
                </c:pt>
                <c:pt idx="116">
                  <c:v>44278.564236111109</c:v>
                </c:pt>
                <c:pt idx="117">
                  <c:v>44278.671620370369</c:v>
                </c:pt>
                <c:pt idx="118">
                  <c:v>44278.788344907407</c:v>
                </c:pt>
                <c:pt idx="119">
                  <c:v>44278.938240740739</c:v>
                </c:pt>
                <c:pt idx="120">
                  <c:v>44279.484305555554</c:v>
                </c:pt>
                <c:pt idx="121">
                  <c:v>44279.651388888888</c:v>
                </c:pt>
                <c:pt idx="122">
                  <c:v>44279.761736111112</c:v>
                </c:pt>
                <c:pt idx="123">
                  <c:v>44279.871041666665</c:v>
                </c:pt>
                <c:pt idx="124">
                  <c:v>44279.993773148148</c:v>
                </c:pt>
                <c:pt idx="125">
                  <c:v>44280.42769675926</c:v>
                </c:pt>
                <c:pt idx="126">
                  <c:v>44280.535416666666</c:v>
                </c:pt>
                <c:pt idx="127">
                  <c:v>44280.643831018519</c:v>
                </c:pt>
                <c:pt idx="128">
                  <c:v>44280.752708333333</c:v>
                </c:pt>
                <c:pt idx="129">
                  <c:v>44280.863634259258</c:v>
                </c:pt>
                <c:pt idx="130">
                  <c:v>44281.512476851851</c:v>
                </c:pt>
                <c:pt idx="131">
                  <c:v>44281.628391203703</c:v>
                </c:pt>
                <c:pt idx="132">
                  <c:v>44281.75582175926</c:v>
                </c:pt>
                <c:pt idx="133">
                  <c:v>44281.866006944445</c:v>
                </c:pt>
                <c:pt idx="134">
                  <c:v>44281.968680555554</c:v>
                </c:pt>
                <c:pt idx="135">
                  <c:v>44282.785509259258</c:v>
                </c:pt>
                <c:pt idx="136">
                  <c:v>44284.618645833332</c:v>
                </c:pt>
                <c:pt idx="137">
                  <c:v>44284.819965277777</c:v>
                </c:pt>
                <c:pt idx="138">
                  <c:v>44284.931145833332</c:v>
                </c:pt>
                <c:pt idx="139">
                  <c:v>44285.039525462962</c:v>
                </c:pt>
                <c:pt idx="140">
                  <c:v>44285.545532407406</c:v>
                </c:pt>
                <c:pt idx="141">
                  <c:v>44285.673611111109</c:v>
                </c:pt>
                <c:pt idx="142">
                  <c:v>44285.784548611111</c:v>
                </c:pt>
                <c:pt idx="143">
                  <c:v>44285.89298611111</c:v>
                </c:pt>
                <c:pt idx="144">
                  <c:v>44286.529687499999</c:v>
                </c:pt>
                <c:pt idx="145">
                  <c:v>44286.641435185185</c:v>
                </c:pt>
                <c:pt idx="146">
                  <c:v>44286.753391203703</c:v>
                </c:pt>
                <c:pt idx="147">
                  <c:v>44286.872511574074</c:v>
                </c:pt>
                <c:pt idx="148">
                  <c:v>44287.449664351851</c:v>
                </c:pt>
                <c:pt idx="149">
                  <c:v>44287.560624999998</c:v>
                </c:pt>
                <c:pt idx="150">
                  <c:v>44287.670474537037</c:v>
                </c:pt>
                <c:pt idx="151">
                  <c:v>44287.778263888889</c:v>
                </c:pt>
                <c:pt idx="152">
                  <c:v>44287.886018518519</c:v>
                </c:pt>
                <c:pt idx="153">
                  <c:v>44288.520289351851</c:v>
                </c:pt>
                <c:pt idx="154">
                  <c:v>44288.628263888888</c:v>
                </c:pt>
                <c:pt idx="155">
                  <c:v>44288.705335648148</c:v>
                </c:pt>
                <c:pt idx="156">
                  <c:v>44290.752546296295</c:v>
                </c:pt>
                <c:pt idx="157">
                  <c:v>44290.828530092593</c:v>
                </c:pt>
                <c:pt idx="158">
                  <c:v>44291.556192129632</c:v>
                </c:pt>
                <c:pt idx="159">
                  <c:v>44291.699479166666</c:v>
                </c:pt>
                <c:pt idx="160">
                  <c:v>44291.776493055557</c:v>
                </c:pt>
                <c:pt idx="161">
                  <c:v>44291.876863425925</c:v>
                </c:pt>
                <c:pt idx="162">
                  <c:v>44292.407372685186</c:v>
                </c:pt>
                <c:pt idx="163">
                  <c:v>44292.484305555554</c:v>
                </c:pt>
                <c:pt idx="164">
                  <c:v>44292.561018518521</c:v>
                </c:pt>
                <c:pt idx="165">
                  <c:v>44292.641493055555</c:v>
                </c:pt>
                <c:pt idx="166">
                  <c:v>44292.718564814815</c:v>
                </c:pt>
                <c:pt idx="167">
                  <c:v>44292.795567129629</c:v>
                </c:pt>
                <c:pt idx="168">
                  <c:v>44292.896909722222</c:v>
                </c:pt>
                <c:pt idx="169">
                  <c:v>44293.458194444444</c:v>
                </c:pt>
                <c:pt idx="170">
                  <c:v>44293.537129629629</c:v>
                </c:pt>
                <c:pt idx="171">
                  <c:v>44293.614201388889</c:v>
                </c:pt>
                <c:pt idx="172">
                  <c:v>44293.692824074074</c:v>
                </c:pt>
                <c:pt idx="173">
                  <c:v>44293.772280092591</c:v>
                </c:pt>
                <c:pt idx="174">
                  <c:v>44293.855671296296</c:v>
                </c:pt>
                <c:pt idx="175">
                  <c:v>44294.041018518517</c:v>
                </c:pt>
                <c:pt idx="176">
                  <c:v>44294.45349537037</c:v>
                </c:pt>
                <c:pt idx="177">
                  <c:v>44294.565208333333</c:v>
                </c:pt>
                <c:pt idx="178">
                  <c:v>44294.677314814813</c:v>
                </c:pt>
                <c:pt idx="179">
                  <c:v>44294.784733796296</c:v>
                </c:pt>
                <c:pt idx="180">
                  <c:v>44294.899618055555</c:v>
                </c:pt>
                <c:pt idx="181">
                  <c:v>44295.567824074074</c:v>
                </c:pt>
                <c:pt idx="182">
                  <c:v>44295.680462962962</c:v>
                </c:pt>
                <c:pt idx="183">
                  <c:v>44295.792824074073</c:v>
                </c:pt>
                <c:pt idx="184">
                  <c:v>44295.94085648148</c:v>
                </c:pt>
                <c:pt idx="185">
                  <c:v>44296.448946759258</c:v>
                </c:pt>
                <c:pt idx="186">
                  <c:v>44296.623506944445</c:v>
                </c:pt>
                <c:pt idx="187">
                  <c:v>44296.73642361111</c:v>
                </c:pt>
                <c:pt idx="188">
                  <c:v>44296.847141203703</c:v>
                </c:pt>
                <c:pt idx="189">
                  <c:v>44297.322546296295</c:v>
                </c:pt>
                <c:pt idx="190">
                  <c:v>44297.459317129629</c:v>
                </c:pt>
                <c:pt idx="191">
                  <c:v>44298.523252314815</c:v>
                </c:pt>
                <c:pt idx="192">
                  <c:v>44298.648310185185</c:v>
                </c:pt>
                <c:pt idx="193">
                  <c:v>44298.75582175926</c:v>
                </c:pt>
                <c:pt idx="194">
                  <c:v>44298.863946759258</c:v>
                </c:pt>
                <c:pt idx="195">
                  <c:v>44298.973819444444</c:v>
                </c:pt>
                <c:pt idx="196">
                  <c:v>44299.453993055555</c:v>
                </c:pt>
                <c:pt idx="197">
                  <c:v>44299.564988425926</c:v>
                </c:pt>
                <c:pt idx="198">
                  <c:v>44299.67523148148</c:v>
                </c:pt>
                <c:pt idx="199">
                  <c:v>44299.792233796295</c:v>
                </c:pt>
                <c:pt idx="200">
                  <c:v>44299.901828703703</c:v>
                </c:pt>
                <c:pt idx="201">
                  <c:v>44300.525613425925</c:v>
                </c:pt>
                <c:pt idx="202">
                  <c:v>44300.644791666666</c:v>
                </c:pt>
                <c:pt idx="203">
                  <c:v>44300.75068287037</c:v>
                </c:pt>
                <c:pt idx="204">
                  <c:v>44300.875775462962</c:v>
                </c:pt>
                <c:pt idx="205">
                  <c:v>44300.984965277778</c:v>
                </c:pt>
                <c:pt idx="206">
                  <c:v>44301.471238425926</c:v>
                </c:pt>
                <c:pt idx="207">
                  <c:v>44301.581643518519</c:v>
                </c:pt>
                <c:pt idx="208">
                  <c:v>44301.688645833332</c:v>
                </c:pt>
                <c:pt idx="209">
                  <c:v>44301.800856481481</c:v>
                </c:pt>
                <c:pt idx="210">
                  <c:v>44302.513344907406</c:v>
                </c:pt>
                <c:pt idx="211">
                  <c:v>44302.621076388888</c:v>
                </c:pt>
                <c:pt idx="212">
                  <c:v>44304.605451388888</c:v>
                </c:pt>
                <c:pt idx="213">
                  <c:v>44305.395381944443</c:v>
                </c:pt>
                <c:pt idx="214">
                  <c:v>44305.520451388889</c:v>
                </c:pt>
                <c:pt idx="215">
                  <c:v>44305.640127314815</c:v>
                </c:pt>
                <c:pt idx="216">
                  <c:v>44305.756655092591</c:v>
                </c:pt>
                <c:pt idx="217">
                  <c:v>44305.867407407408</c:v>
                </c:pt>
                <c:pt idx="218">
                  <c:v>44305.99019675926</c:v>
                </c:pt>
                <c:pt idx="219">
                  <c:v>44306.549641203703</c:v>
                </c:pt>
                <c:pt idx="220">
                  <c:v>44306.664398148147</c:v>
                </c:pt>
                <c:pt idx="221">
                  <c:v>44306.773993055554</c:v>
                </c:pt>
                <c:pt idx="222">
                  <c:v>44306.886979166666</c:v>
                </c:pt>
                <c:pt idx="223">
                  <c:v>44307.542638888888</c:v>
                </c:pt>
                <c:pt idx="224">
                  <c:v>44307.653321759259</c:v>
                </c:pt>
                <c:pt idx="225">
                  <c:v>44307.768020833333</c:v>
                </c:pt>
                <c:pt idx="226">
                  <c:v>44307.889444444445</c:v>
                </c:pt>
                <c:pt idx="227">
                  <c:v>44308.002893518518</c:v>
                </c:pt>
                <c:pt idx="228">
                  <c:v>44308.114293981482</c:v>
                </c:pt>
                <c:pt idx="229">
                  <c:v>44308.502523148149</c:v>
                </c:pt>
                <c:pt idx="230">
                  <c:v>44308.628668981481</c:v>
                </c:pt>
                <c:pt idx="231">
                  <c:v>44308.740937499999</c:v>
                </c:pt>
                <c:pt idx="232">
                  <c:v>44308.854108796295</c:v>
                </c:pt>
                <c:pt idx="233">
                  <c:v>44308.963703703703</c:v>
                </c:pt>
                <c:pt idx="234">
                  <c:v>44309.571620370371</c:v>
                </c:pt>
                <c:pt idx="235">
                  <c:v>44309.677534722221</c:v>
                </c:pt>
                <c:pt idx="236">
                  <c:v>44309.785543981481</c:v>
                </c:pt>
                <c:pt idx="237">
                  <c:v>44309.912314814814</c:v>
                </c:pt>
                <c:pt idx="238">
                  <c:v>44310.020601851851</c:v>
                </c:pt>
                <c:pt idx="239">
                  <c:v>44310.768113425926</c:v>
                </c:pt>
                <c:pt idx="240">
                  <c:v>44310.876458333332</c:v>
                </c:pt>
                <c:pt idx="241">
                  <c:v>44310.99318287037</c:v>
                </c:pt>
                <c:pt idx="242">
                  <c:v>44312.555092592593</c:v>
                </c:pt>
                <c:pt idx="243">
                  <c:v>44312.675636574073</c:v>
                </c:pt>
                <c:pt idx="244">
                  <c:v>44312.80023148148</c:v>
                </c:pt>
                <c:pt idx="245">
                  <c:v>44312.981724537036</c:v>
                </c:pt>
                <c:pt idx="246">
                  <c:v>44313.590358796297</c:v>
                </c:pt>
                <c:pt idx="247">
                  <c:v>44313.716446759259</c:v>
                </c:pt>
                <c:pt idx="248">
                  <c:v>44314.676944444444</c:v>
                </c:pt>
                <c:pt idx="249">
                  <c:v>44314.79005787037</c:v>
                </c:pt>
                <c:pt idx="250">
                  <c:v>44314.900266203702</c:v>
                </c:pt>
                <c:pt idx="251">
                  <c:v>44315.008773148147</c:v>
                </c:pt>
                <c:pt idx="252">
                  <c:v>44315.516273148147</c:v>
                </c:pt>
                <c:pt idx="253">
                  <c:v>44315.62023148148</c:v>
                </c:pt>
                <c:pt idx="254">
                  <c:v>44315.727465277778</c:v>
                </c:pt>
                <c:pt idx="255">
                  <c:v>44315.834907407407</c:v>
                </c:pt>
                <c:pt idx="256">
                  <c:v>44316.49324074074</c:v>
                </c:pt>
                <c:pt idx="257">
                  <c:v>44316.613981481481</c:v>
                </c:pt>
                <c:pt idx="258">
                  <c:v>44316.734930555554</c:v>
                </c:pt>
                <c:pt idx="259">
                  <c:v>44319.557893518519</c:v>
                </c:pt>
                <c:pt idx="260">
                  <c:v>44319.742592592593</c:v>
                </c:pt>
                <c:pt idx="261">
                  <c:v>44319.857662037037</c:v>
                </c:pt>
                <c:pt idx="262">
                  <c:v>44320.617025462961</c:v>
                </c:pt>
                <c:pt idx="263">
                  <c:v>44320.741875</c:v>
                </c:pt>
                <c:pt idx="264">
                  <c:v>44320.83798611111</c:v>
                </c:pt>
                <c:pt idx="265">
                  <c:v>44321.495138888888</c:v>
                </c:pt>
                <c:pt idx="266">
                  <c:v>44321.587581018517</c:v>
                </c:pt>
                <c:pt idx="267">
                  <c:v>44321.72042824074</c:v>
                </c:pt>
                <c:pt idx="268">
                  <c:v>44321.923275462963</c:v>
                </c:pt>
                <c:pt idx="269">
                  <c:v>44322.0003125</c:v>
                </c:pt>
                <c:pt idx="270">
                  <c:v>44322.433668981481</c:v>
                </c:pt>
                <c:pt idx="271">
                  <c:v>44322.519976851851</c:v>
                </c:pt>
              </c:numCache>
            </c:numRef>
          </c:xVal>
          <c:yVal>
            <c:numRef>
              <c:f>'All Data'!$X$3:$X$274</c:f>
              <c:numCache>
                <c:formatCode>General</c:formatCode>
                <c:ptCount val="272"/>
                <c:pt idx="0">
                  <c:v>9.9824413552033493E-3</c:v>
                </c:pt>
                <c:pt idx="1">
                  <c:v>0.14554963432351201</c:v>
                </c:pt>
                <c:pt idx="2">
                  <c:v>1.50583940703713E-2</c:v>
                </c:pt>
                <c:pt idx="3">
                  <c:v>4.2164846938224899E-2</c:v>
                </c:pt>
                <c:pt idx="4">
                  <c:v>3.8756774065902097E-2</c:v>
                </c:pt>
                <c:pt idx="5">
                  <c:v>2.80979307176173E-4</c:v>
                </c:pt>
                <c:pt idx="6">
                  <c:v>1.7738268780585102E-2</c:v>
                </c:pt>
                <c:pt idx="7">
                  <c:v>2.04529268133885E-4</c:v>
                </c:pt>
                <c:pt idx="8">
                  <c:v>8.5036352348892806E-3</c:v>
                </c:pt>
                <c:pt idx="9">
                  <c:v>2.6682196306578799E-2</c:v>
                </c:pt>
                <c:pt idx="10">
                  <c:v>1.9394857670599501E-2</c:v>
                </c:pt>
                <c:pt idx="11">
                  <c:v>0.70222102726470403</c:v>
                </c:pt>
                <c:pt idx="12">
                  <c:v>0.142614385079019</c:v>
                </c:pt>
                <c:pt idx="13">
                  <c:v>5.1844407336868804E-4</c:v>
                </c:pt>
                <c:pt idx="14">
                  <c:v>3.6183716072915199E-2</c:v>
                </c:pt>
                <c:pt idx="15">
                  <c:v>4.5588472462034901E-2</c:v>
                </c:pt>
                <c:pt idx="16" formatCode="0.00E+00">
                  <c:v>8.5067035475867297E-5</c:v>
                </c:pt>
                <c:pt idx="17">
                  <c:v>1.8947796201473001E-2</c:v>
                </c:pt>
                <c:pt idx="18">
                  <c:v>4.6663759296631899E-2</c:v>
                </c:pt>
                <c:pt idx="19">
                  <c:v>2.3072098123515902E-2</c:v>
                </c:pt>
                <c:pt idx="20">
                  <c:v>8.8946322700878502E-2</c:v>
                </c:pt>
                <c:pt idx="21">
                  <c:v>7.3241253202609699E-2</c:v>
                </c:pt>
                <c:pt idx="22">
                  <c:v>8.7865995571691696E-2</c:v>
                </c:pt>
                <c:pt idx="23">
                  <c:v>5.7861134101054097E-2</c:v>
                </c:pt>
                <c:pt idx="24">
                  <c:v>0.20081795125362101</c:v>
                </c:pt>
                <c:pt idx="25">
                  <c:v>4.6729246869753001E-2</c:v>
                </c:pt>
                <c:pt idx="26">
                  <c:v>7.5517719366314997E-4</c:v>
                </c:pt>
                <c:pt idx="27">
                  <c:v>6.4858763940462902E-2</c:v>
                </c:pt>
                <c:pt idx="28">
                  <c:v>2.4494535165053299E-2</c:v>
                </c:pt>
                <c:pt idx="29">
                  <c:v>4.40104879551005E-2</c:v>
                </c:pt>
                <c:pt idx="30">
                  <c:v>2.2048610780084198E-2</c:v>
                </c:pt>
                <c:pt idx="31">
                  <c:v>8.1834862085112604E-4</c:v>
                </c:pt>
                <c:pt idx="32">
                  <c:v>3.1553162830893301E-2</c:v>
                </c:pt>
                <c:pt idx="33">
                  <c:v>2.3695131177815901E-4</c:v>
                </c:pt>
                <c:pt idx="34">
                  <c:v>1.46774124565836E-3</c:v>
                </c:pt>
                <c:pt idx="35">
                  <c:v>9.7147741372604096E-2</c:v>
                </c:pt>
                <c:pt idx="36" formatCode="0.00E+00">
                  <c:v>6.0805825083531301E-5</c:v>
                </c:pt>
                <c:pt idx="37">
                  <c:v>2.97578325285935E-2</c:v>
                </c:pt>
                <c:pt idx="38">
                  <c:v>4.87538919481353E-2</c:v>
                </c:pt>
                <c:pt idx="39">
                  <c:v>2.5523340452901299E-4</c:v>
                </c:pt>
                <c:pt idx="40">
                  <c:v>2.3043385E-2</c:v>
                </c:pt>
                <c:pt idx="41">
                  <c:v>0.18903088800000001</c:v>
                </c:pt>
                <c:pt idx="42">
                  <c:v>2.2707200000000001E-4</c:v>
                </c:pt>
                <c:pt idx="43">
                  <c:v>0.111919851036446</c:v>
                </c:pt>
                <c:pt idx="44">
                  <c:v>4.0302082516376403E-2</c:v>
                </c:pt>
                <c:pt idx="45" formatCode="0.00E+00">
                  <c:v>8.3799233219157895E-5</c:v>
                </c:pt>
                <c:pt idx="46">
                  <c:v>7.1812323999999997E-2</c:v>
                </c:pt>
                <c:pt idx="47">
                  <c:v>2.4173391450496001E-2</c:v>
                </c:pt>
                <c:pt idx="48">
                  <c:v>4.5927037581691601E-4</c:v>
                </c:pt>
                <c:pt idx="49">
                  <c:v>1.1398334930833901E-2</c:v>
                </c:pt>
                <c:pt idx="50">
                  <c:v>4.1937554465742703E-2</c:v>
                </c:pt>
                <c:pt idx="51">
                  <c:v>1.7616728036486201E-2</c:v>
                </c:pt>
                <c:pt idx="52">
                  <c:v>1.33898040935752E-2</c:v>
                </c:pt>
                <c:pt idx="53">
                  <c:v>2.2957874048019002E-2</c:v>
                </c:pt>
                <c:pt idx="54">
                  <c:v>6.3133111806258201E-3</c:v>
                </c:pt>
                <c:pt idx="55">
                  <c:v>2.6276995744124098E-3</c:v>
                </c:pt>
                <c:pt idx="56">
                  <c:v>2.92419786271404E-2</c:v>
                </c:pt>
                <c:pt idx="57">
                  <c:v>8.5371887045541592E-3</c:v>
                </c:pt>
                <c:pt idx="58">
                  <c:v>1.59757922354446E-2</c:v>
                </c:pt>
                <c:pt idx="59">
                  <c:v>4.2636173331216803E-3</c:v>
                </c:pt>
                <c:pt idx="60">
                  <c:v>2.4081164684020599E-2</c:v>
                </c:pt>
                <c:pt idx="61">
                  <c:v>1.1725642375888599E-2</c:v>
                </c:pt>
                <c:pt idx="62">
                  <c:v>6.8219712160979499E-3</c:v>
                </c:pt>
                <c:pt idx="63">
                  <c:v>9.0426620828314694E-2</c:v>
                </c:pt>
                <c:pt idx="64">
                  <c:v>1.4108118921647699E-3</c:v>
                </c:pt>
                <c:pt idx="65">
                  <c:v>5.4336945747983201E-2</c:v>
                </c:pt>
                <c:pt idx="66">
                  <c:v>3.5624210932043598E-2</c:v>
                </c:pt>
                <c:pt idx="67">
                  <c:v>3.0161603115196002E-4</c:v>
                </c:pt>
                <c:pt idx="68">
                  <c:v>0.10708101628892799</c:v>
                </c:pt>
                <c:pt idx="69">
                  <c:v>4.0156819639633997E-3</c:v>
                </c:pt>
                <c:pt idx="70">
                  <c:v>3.1656751628988102E-2</c:v>
                </c:pt>
                <c:pt idx="71">
                  <c:v>2.3650014941538001E-2</c:v>
                </c:pt>
                <c:pt idx="72">
                  <c:v>3.9828016113673701E-3</c:v>
                </c:pt>
                <c:pt idx="73">
                  <c:v>9.6765901966495496E-3</c:v>
                </c:pt>
                <c:pt idx="74">
                  <c:v>1.37212755668159E-3</c:v>
                </c:pt>
                <c:pt idx="75">
                  <c:v>4.5326927122220403E-2</c:v>
                </c:pt>
                <c:pt idx="76">
                  <c:v>4.4664527355198699E-3</c:v>
                </c:pt>
                <c:pt idx="77">
                  <c:v>4.0083489841232403E-2</c:v>
                </c:pt>
                <c:pt idx="78">
                  <c:v>5.2496954871019297E-2</c:v>
                </c:pt>
                <c:pt idx="79">
                  <c:v>7.2250743883679996E-4</c:v>
                </c:pt>
                <c:pt idx="80">
                  <c:v>7.3175225209827596E-2</c:v>
                </c:pt>
                <c:pt idx="81">
                  <c:v>1.24312932966874E-2</c:v>
                </c:pt>
                <c:pt idx="82">
                  <c:v>5.4915526220969998E-2</c:v>
                </c:pt>
                <c:pt idx="83" formatCode="0.00E+00">
                  <c:v>6.8508073858153502E-6</c:v>
                </c:pt>
                <c:pt idx="84">
                  <c:v>8.1877929292742905E-3</c:v>
                </c:pt>
                <c:pt idx="85">
                  <c:v>3.6297017268683E-2</c:v>
                </c:pt>
                <c:pt idx="86">
                  <c:v>8.3037428897247793E-3</c:v>
                </c:pt>
                <c:pt idx="87">
                  <c:v>7.35061701686351E-3</c:v>
                </c:pt>
                <c:pt idx="88">
                  <c:v>5.4921165578019099E-2</c:v>
                </c:pt>
                <c:pt idx="89">
                  <c:v>3.4811471215563401E-3</c:v>
                </c:pt>
                <c:pt idx="90">
                  <c:v>9.78396113555242E-2</c:v>
                </c:pt>
                <c:pt idx="91">
                  <c:v>2.3222427636078902E-2</c:v>
                </c:pt>
                <c:pt idx="92">
                  <c:v>3.763752E-3</c:v>
                </c:pt>
                <c:pt idx="93">
                  <c:v>5.0549812793223702E-2</c:v>
                </c:pt>
                <c:pt idx="94">
                  <c:v>1.1532440634866999E-3</c:v>
                </c:pt>
                <c:pt idx="95">
                  <c:v>5.96709380552129E-3</c:v>
                </c:pt>
                <c:pt idx="96">
                  <c:v>2.3635570076818001E-3</c:v>
                </c:pt>
                <c:pt idx="97">
                  <c:v>2.0730426632466601E-3</c:v>
                </c:pt>
                <c:pt idx="98">
                  <c:v>4.40543449497958E-2</c:v>
                </c:pt>
                <c:pt idx="99">
                  <c:v>1.55425328085214E-3</c:v>
                </c:pt>
                <c:pt idx="100">
                  <c:v>8.5827419330645593E-3</c:v>
                </c:pt>
                <c:pt idx="101">
                  <c:v>1.8453389428573001E-2</c:v>
                </c:pt>
                <c:pt idx="102">
                  <c:v>1.21790862012893E-2</c:v>
                </c:pt>
                <c:pt idx="103" formatCode="0.00E+00">
                  <c:v>3.7981565818000398E-6</c:v>
                </c:pt>
                <c:pt idx="104">
                  <c:v>8.9158638222409398E-3</c:v>
                </c:pt>
                <c:pt idx="105">
                  <c:v>0.158895006873535</c:v>
                </c:pt>
                <c:pt idx="106">
                  <c:v>4.9767980255717497E-3</c:v>
                </c:pt>
                <c:pt idx="107">
                  <c:v>1.61938846450645E-2</c:v>
                </c:pt>
                <c:pt idx="108">
                  <c:v>5.1780938521852997E-3</c:v>
                </c:pt>
                <c:pt idx="109">
                  <c:v>3.6577554828019797E-2</c:v>
                </c:pt>
                <c:pt idx="110">
                  <c:v>1.42187695595594E-2</c:v>
                </c:pt>
                <c:pt idx="111">
                  <c:v>0.14798568480782501</c:v>
                </c:pt>
                <c:pt idx="112">
                  <c:v>9.7211571035889597E-3</c:v>
                </c:pt>
                <c:pt idx="113">
                  <c:v>6.7415190323866303E-3</c:v>
                </c:pt>
                <c:pt idx="114">
                  <c:v>5.46426085904805E-2</c:v>
                </c:pt>
                <c:pt idx="115">
                  <c:v>6.1030500535201197E-2</c:v>
                </c:pt>
                <c:pt idx="116">
                  <c:v>7.88821832440081E-2</c:v>
                </c:pt>
                <c:pt idx="117" formatCode="0.00E+00">
                  <c:v>3.2140406654273203E-5</c:v>
                </c:pt>
                <c:pt idx="118">
                  <c:v>3.6200586353734398E-3</c:v>
                </c:pt>
                <c:pt idx="119">
                  <c:v>2.4278597317511301E-2</c:v>
                </c:pt>
                <c:pt idx="120" formatCode="0.00E+00">
                  <c:v>6.1359581183597604E-6</c:v>
                </c:pt>
                <c:pt idx="121" formatCode="0.00E+00">
                  <c:v>6.4333411292993202E-5</c:v>
                </c:pt>
                <c:pt idx="122">
                  <c:v>9.6085371951281293E-3</c:v>
                </c:pt>
                <c:pt idx="123" formatCode="0.00E+00">
                  <c:v>5.2127692738196E-5</c:v>
                </c:pt>
                <c:pt idx="124">
                  <c:v>8.6285654506165002E-3</c:v>
                </c:pt>
                <c:pt idx="125">
                  <c:v>6.4204781006818798E-3</c:v>
                </c:pt>
                <c:pt idx="126">
                  <c:v>2.6954064868053601E-2</c:v>
                </c:pt>
                <c:pt idx="127" formatCode="0.00E+00">
                  <c:v>9.4215514518282599E-5</c:v>
                </c:pt>
                <c:pt idx="128">
                  <c:v>1.2379449846197099E-2</c:v>
                </c:pt>
                <c:pt idx="129">
                  <c:v>7.8238264592525707E-3</c:v>
                </c:pt>
                <c:pt idx="130">
                  <c:v>6.9793414621069597E-2</c:v>
                </c:pt>
                <c:pt idx="131">
                  <c:v>3.3531859262501101E-2</c:v>
                </c:pt>
                <c:pt idx="132">
                  <c:v>1.8358431384532699E-4</c:v>
                </c:pt>
                <c:pt idx="133">
                  <c:v>7.6177141411762198E-2</c:v>
                </c:pt>
                <c:pt idx="134">
                  <c:v>2.9564616857927699E-3</c:v>
                </c:pt>
                <c:pt idx="135">
                  <c:v>3.4329553976904098E-3</c:v>
                </c:pt>
                <c:pt idx="136" formatCode="0.00E+00">
                  <c:v>3.7092758645024998E-5</c:v>
                </c:pt>
                <c:pt idx="137">
                  <c:v>2.6017877622795001E-2</c:v>
                </c:pt>
                <c:pt idx="138">
                  <c:v>3.5057045907570097E-2</c:v>
                </c:pt>
                <c:pt idx="139">
                  <c:v>0.28189246471082602</c:v>
                </c:pt>
                <c:pt idx="140">
                  <c:v>3.0154698425456299E-2</c:v>
                </c:pt>
                <c:pt idx="141">
                  <c:v>1.1531456334751399E-2</c:v>
                </c:pt>
                <c:pt idx="142">
                  <c:v>6.6848058520573406E-2</c:v>
                </c:pt>
                <c:pt idx="143">
                  <c:v>1.8893151591679199E-2</c:v>
                </c:pt>
                <c:pt idx="144">
                  <c:v>2.84444132608693E-2</c:v>
                </c:pt>
                <c:pt idx="145">
                  <c:v>0.22376217475020399</c:v>
                </c:pt>
                <c:pt idx="146">
                  <c:v>8.6862866775915693E-3</c:v>
                </c:pt>
                <c:pt idx="147">
                  <c:v>3.3201541007127498E-3</c:v>
                </c:pt>
                <c:pt idx="148">
                  <c:v>5.6820542903378797E-2</c:v>
                </c:pt>
                <c:pt idx="149">
                  <c:v>5.3665710421942098E-2</c:v>
                </c:pt>
                <c:pt idx="150">
                  <c:v>4.86954955872222E-2</c:v>
                </c:pt>
                <c:pt idx="151">
                  <c:v>1.00901046229269E-2</c:v>
                </c:pt>
                <c:pt idx="152" formatCode="0.00E+00">
                  <c:v>2.27275545975788E-5</c:v>
                </c:pt>
                <c:pt idx="153">
                  <c:v>4.6152823619362102E-3</c:v>
                </c:pt>
                <c:pt idx="154">
                  <c:v>0.12818960126756199</c:v>
                </c:pt>
                <c:pt idx="155">
                  <c:v>5.6102912459012602E-3</c:v>
                </c:pt>
                <c:pt idx="156">
                  <c:v>3.1654256217118003E-2</c:v>
                </c:pt>
                <c:pt idx="157">
                  <c:v>5.7496162012311697E-3</c:v>
                </c:pt>
                <c:pt idx="158">
                  <c:v>2.6938717814310599E-2</c:v>
                </c:pt>
                <c:pt idx="159">
                  <c:v>2.13167105650349E-2</c:v>
                </c:pt>
                <c:pt idx="160">
                  <c:v>0.22930117187681401</c:v>
                </c:pt>
                <c:pt idx="161">
                  <c:v>4.2308582270662802E-2</c:v>
                </c:pt>
                <c:pt idx="162">
                  <c:v>3.41004953616161E-3</c:v>
                </c:pt>
                <c:pt idx="163">
                  <c:v>1.5143684520276901E-2</c:v>
                </c:pt>
                <c:pt idx="164">
                  <c:v>0.204079638532944</c:v>
                </c:pt>
                <c:pt idx="165">
                  <c:v>3.1766029136819402E-3</c:v>
                </c:pt>
                <c:pt idx="166">
                  <c:v>3.0728946123745399E-2</c:v>
                </c:pt>
                <c:pt idx="167">
                  <c:v>5.0735853833157301E-3</c:v>
                </c:pt>
                <c:pt idx="168" formatCode="0.00E+00">
                  <c:v>5.0054447326695297E-5</c:v>
                </c:pt>
                <c:pt idx="169">
                  <c:v>4.1369703832178702E-4</c:v>
                </c:pt>
                <c:pt idx="170">
                  <c:v>1.3329109713240601E-2</c:v>
                </c:pt>
                <c:pt idx="171">
                  <c:v>9.3991650590543194E-2</c:v>
                </c:pt>
                <c:pt idx="172">
                  <c:v>2.09768861740869E-3</c:v>
                </c:pt>
                <c:pt idx="173">
                  <c:v>6.8749757946458004E-2</c:v>
                </c:pt>
                <c:pt idx="174">
                  <c:v>1.39670163739271E-2</c:v>
                </c:pt>
                <c:pt idx="175">
                  <c:v>1.6591564701181601E-3</c:v>
                </c:pt>
                <c:pt idx="176">
                  <c:v>1.1936483818009501E-3</c:v>
                </c:pt>
                <c:pt idx="177">
                  <c:v>1.3616409421791599E-2</c:v>
                </c:pt>
                <c:pt idx="178">
                  <c:v>5.4431098051533104E-4</c:v>
                </c:pt>
                <c:pt idx="179">
                  <c:v>1.7222965861209499E-2</c:v>
                </c:pt>
                <c:pt idx="180">
                  <c:v>8.5406468168343005E-3</c:v>
                </c:pt>
                <c:pt idx="181">
                  <c:v>8.9208226247352501E-2</c:v>
                </c:pt>
                <c:pt idx="182">
                  <c:v>0.165019873581115</c:v>
                </c:pt>
                <c:pt idx="183">
                  <c:v>0.20843634966813199</c:v>
                </c:pt>
                <c:pt idx="184">
                  <c:v>9.5353940305735203E-3</c:v>
                </c:pt>
                <c:pt idx="185">
                  <c:v>8.3184304264949903E-3</c:v>
                </c:pt>
                <c:pt idx="186">
                  <c:v>8.9520332454110104E-4</c:v>
                </c:pt>
                <c:pt idx="187">
                  <c:v>1.1322670348633799E-3</c:v>
                </c:pt>
                <c:pt idx="188">
                  <c:v>1.09075863430407E-3</c:v>
                </c:pt>
                <c:pt idx="189">
                  <c:v>8.1326344671218498E-4</c:v>
                </c:pt>
                <c:pt idx="190">
                  <c:v>1.9660919054146599E-2</c:v>
                </c:pt>
                <c:pt idx="191">
                  <c:v>0.12781899481431799</c:v>
                </c:pt>
                <c:pt idx="192">
                  <c:v>0.158794011445342</c:v>
                </c:pt>
                <c:pt idx="193">
                  <c:v>2.29965438617378E-2</c:v>
                </c:pt>
                <c:pt idx="194">
                  <c:v>8.5985633997611704E-3</c:v>
                </c:pt>
                <c:pt idx="195">
                  <c:v>6.2742242166056394E-2</c:v>
                </c:pt>
                <c:pt idx="196">
                  <c:v>2.2286979884661301E-2</c:v>
                </c:pt>
                <c:pt idx="197">
                  <c:v>2.7101900231174501E-2</c:v>
                </c:pt>
                <c:pt idx="198">
                  <c:v>2.81175083800215E-2</c:v>
                </c:pt>
                <c:pt idx="199">
                  <c:v>3.4249272986611103E-2</c:v>
                </c:pt>
                <c:pt idx="200">
                  <c:v>3.1617799730919299E-2</c:v>
                </c:pt>
                <c:pt idx="201">
                  <c:v>3.0742087870649801E-4</c:v>
                </c:pt>
                <c:pt idx="202">
                  <c:v>5.5950430473602999E-2</c:v>
                </c:pt>
                <c:pt idx="203">
                  <c:v>3.8099135185280502E-3</c:v>
                </c:pt>
                <c:pt idx="204">
                  <c:v>6.3679387822262196E-3</c:v>
                </c:pt>
                <c:pt idx="205">
                  <c:v>1.54040688732345E-2</c:v>
                </c:pt>
                <c:pt idx="206">
                  <c:v>3.12717732661918E-2</c:v>
                </c:pt>
                <c:pt idx="207">
                  <c:v>3.8360350020490899E-3</c:v>
                </c:pt>
                <c:pt idx="208">
                  <c:v>1.00352723877334E-3</c:v>
                </c:pt>
                <c:pt idx="209">
                  <c:v>8.2836269839016402E-2</c:v>
                </c:pt>
                <c:pt idx="210">
                  <c:v>1.00023169375471E-2</c:v>
                </c:pt>
                <c:pt idx="211">
                  <c:v>8.66966720363096E-3</c:v>
                </c:pt>
                <c:pt idx="212">
                  <c:v>7.3449493294980295E-2</c:v>
                </c:pt>
                <c:pt idx="213">
                  <c:v>2.2866130466562599E-3</c:v>
                </c:pt>
                <c:pt idx="214">
                  <c:v>0.15181429377019401</c:v>
                </c:pt>
                <c:pt idx="215">
                  <c:v>3.6481418010513002E-2</c:v>
                </c:pt>
                <c:pt idx="216" formatCode="0.00E+00">
                  <c:v>8.2482966731542597E-5</c:v>
                </c:pt>
                <c:pt idx="217">
                  <c:v>1.3619190139039001E-2</c:v>
                </c:pt>
                <c:pt idx="218">
                  <c:v>1.4453096065794299E-2</c:v>
                </c:pt>
                <c:pt idx="219">
                  <c:v>1.67221372419086E-4</c:v>
                </c:pt>
                <c:pt idx="220">
                  <c:v>8.0767762197960405E-2</c:v>
                </c:pt>
                <c:pt idx="221">
                  <c:v>4.9208013752410104E-4</c:v>
                </c:pt>
                <c:pt idx="222">
                  <c:v>1.1443927147895E-2</c:v>
                </c:pt>
                <c:pt idx="223">
                  <c:v>8.2649773855534805E-2</c:v>
                </c:pt>
                <c:pt idx="224">
                  <c:v>3.7469741231723801E-2</c:v>
                </c:pt>
                <c:pt idx="225">
                  <c:v>7.2571808683621498E-3</c:v>
                </c:pt>
                <c:pt idx="226">
                  <c:v>1.0678959952048201E-2</c:v>
                </c:pt>
                <c:pt idx="227">
                  <c:v>1.5793886786634299E-4</c:v>
                </c:pt>
                <c:pt idx="228">
                  <c:v>1.18091378673359E-2</c:v>
                </c:pt>
                <c:pt idx="229">
                  <c:v>0.104808472061685</c:v>
                </c:pt>
                <c:pt idx="230" formatCode="0.00E+00">
                  <c:v>9.9828755535266397E-5</c:v>
                </c:pt>
                <c:pt idx="231">
                  <c:v>2.1780837360232102E-3</c:v>
                </c:pt>
                <c:pt idx="232">
                  <c:v>6.6539419407440001E-2</c:v>
                </c:pt>
                <c:pt idx="233">
                  <c:v>6.9384495077471797E-2</c:v>
                </c:pt>
                <c:pt idx="234" formatCode="0.00E+00">
                  <c:v>7.4357488395877702E-6</c:v>
                </c:pt>
                <c:pt idx="235">
                  <c:v>1.3204317847597499E-2</c:v>
                </c:pt>
                <c:pt idx="236">
                  <c:v>1.73136271465083E-2</c:v>
                </c:pt>
                <c:pt idx="237">
                  <c:v>6.2520407079397699E-4</c:v>
                </c:pt>
                <c:pt idx="238">
                  <c:v>1.4275346892602401E-3</c:v>
                </c:pt>
                <c:pt idx="239">
                  <c:v>3.2702165697426999E-3</c:v>
                </c:pt>
                <c:pt idx="240">
                  <c:v>6.44564199529815E-2</c:v>
                </c:pt>
                <c:pt idx="241">
                  <c:v>2.7987525273468801E-4</c:v>
                </c:pt>
                <c:pt idx="242">
                  <c:v>4.3080221559214102E-3</c:v>
                </c:pt>
                <c:pt idx="243">
                  <c:v>3.1359529032805297E-2</c:v>
                </c:pt>
                <c:pt idx="244">
                  <c:v>6.9364017804175906E-2</c:v>
                </c:pt>
                <c:pt idx="245" formatCode="0.00E+00">
                  <c:v>7.4111911467278805E-5</c:v>
                </c:pt>
                <c:pt idx="246">
                  <c:v>6.8083809554859102E-3</c:v>
                </c:pt>
                <c:pt idx="247">
                  <c:v>2.87704873342567E-2</c:v>
                </c:pt>
                <c:pt idx="248">
                  <c:v>2.5623357207838801E-2</c:v>
                </c:pt>
                <c:pt idx="249">
                  <c:v>7.4227375013109895E-4</c:v>
                </c:pt>
                <c:pt idx="250">
                  <c:v>8.4058870844204298E-2</c:v>
                </c:pt>
                <c:pt idx="251">
                  <c:v>1.16100309557638E-2</c:v>
                </c:pt>
                <c:pt idx="252">
                  <c:v>4.2021723364588301E-3</c:v>
                </c:pt>
                <c:pt idx="253">
                  <c:v>8.1270190829852099E-3</c:v>
                </c:pt>
                <c:pt idx="254">
                  <c:v>2.78410066747601E-2</c:v>
                </c:pt>
                <c:pt idx="255">
                  <c:v>9.7081986112412602E-3</c:v>
                </c:pt>
                <c:pt idx="256">
                  <c:v>4.3070480957558298E-2</c:v>
                </c:pt>
                <c:pt idx="257">
                  <c:v>7.6130921344356997E-3</c:v>
                </c:pt>
                <c:pt idx="258">
                  <c:v>1.0423170758388301E-4</c:v>
                </c:pt>
                <c:pt idx="259">
                  <c:v>2.6285753787578998E-3</c:v>
                </c:pt>
                <c:pt idx="260">
                  <c:v>1.5243156481811499E-2</c:v>
                </c:pt>
                <c:pt idx="261" formatCode="0.00E+00">
                  <c:v>1.75550539786522E-5</c:v>
                </c:pt>
                <c:pt idx="262" formatCode="0.00E+00">
                  <c:v>1.1227290904677499E-5</c:v>
                </c:pt>
                <c:pt idx="263">
                  <c:v>3.2196100608180901E-3</c:v>
                </c:pt>
                <c:pt idx="264">
                  <c:v>2.45239653063083E-2</c:v>
                </c:pt>
                <c:pt idx="265" formatCode="0.00E+00">
                  <c:v>4.0036634629412599E-8</c:v>
                </c:pt>
                <c:pt idx="266">
                  <c:v>6.6218135962011204E-3</c:v>
                </c:pt>
                <c:pt idx="267">
                  <c:v>3.2066994627723698E-3</c:v>
                </c:pt>
                <c:pt idx="268">
                  <c:v>1.6784798768798501E-3</c:v>
                </c:pt>
                <c:pt idx="269">
                  <c:v>2.51825748392723E-2</c:v>
                </c:pt>
                <c:pt idx="270">
                  <c:v>4.2687492748925998E-2</c:v>
                </c:pt>
                <c:pt idx="271">
                  <c:v>0.16005612195785299</c:v>
                </c:pt>
              </c:numCache>
            </c:numRef>
          </c:yVal>
          <c:smooth val="0"/>
          <c:extLst>
            <c:ext xmlns:c16="http://schemas.microsoft.com/office/drawing/2014/chart" uri="{C3380CC4-5D6E-409C-BE32-E72D297353CC}">
              <c16:uniqueId val="{00000001-65FF-48BD-A096-7388CB8F6729}"/>
            </c:ext>
          </c:extLst>
        </c:ser>
        <c:dLbls>
          <c:showLegendKey val="0"/>
          <c:showVal val="0"/>
          <c:showCatName val="0"/>
          <c:showSerName val="0"/>
          <c:showPercent val="0"/>
          <c:showBubbleSize val="0"/>
        </c:dLbls>
        <c:axId val="435043544"/>
        <c:axId val="435043152"/>
      </c:scatterChart>
      <c:valAx>
        <c:axId val="435042368"/>
        <c:scaling>
          <c:orientation val="minMax"/>
        </c:scaling>
        <c:delete val="0"/>
        <c:axPos val="b"/>
        <c:numFmt formatCode="m/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42760"/>
        <c:crosses val="autoZero"/>
        <c:crossBetween val="midCat"/>
      </c:valAx>
      <c:valAx>
        <c:axId val="435042760"/>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d33 errors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42368"/>
        <c:crosses val="autoZero"/>
        <c:crossBetween val="midCat"/>
      </c:valAx>
      <c:valAx>
        <c:axId val="435043152"/>
        <c:scaling>
          <c:orientation val="minMax"/>
        </c:scaling>
        <c:delete val="0"/>
        <c:axPos val="r"/>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d33 mismatch errors</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43544"/>
        <c:crosses val="max"/>
        <c:crossBetween val="midCat"/>
      </c:valAx>
      <c:valAx>
        <c:axId val="435043544"/>
        <c:scaling>
          <c:orientation val="minMax"/>
        </c:scaling>
        <c:delete val="1"/>
        <c:axPos val="b"/>
        <c:numFmt formatCode="m/d/yy\ h:mm" sourceLinked="1"/>
        <c:majorTickMark val="out"/>
        <c:minorTickMark val="none"/>
        <c:tickLblPos val="nextTo"/>
        <c:crossAx val="435043152"/>
        <c:crosses val="autoZero"/>
        <c:crossBetween val="midCat"/>
      </c:valAx>
      <c:spPr>
        <a:noFill/>
        <a:ln>
          <a:noFill/>
        </a:ln>
        <a:effectLst/>
      </c:spPr>
    </c:plotArea>
    <c:legend>
      <c:legendPos val="t"/>
      <c:layout>
        <c:manualLayout>
          <c:xMode val="edge"/>
          <c:yMode val="edge"/>
          <c:x val="0.1874155394110627"/>
          <c:y val="3.3240740740740737E-2"/>
          <c:w val="0.16197606646771553"/>
          <c:h val="0.124421843102945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'All Data'!$AE$3:$AE$68</c:f>
              <c:numCache>
                <c:formatCode>0.00</c:formatCode>
                <c:ptCount val="66"/>
                <c:pt idx="0">
                  <c:v>-6.6988446752777326</c:v>
                </c:pt>
                <c:pt idx="1">
                  <c:v>-7.4269559740557325</c:v>
                </c:pt>
                <c:pt idx="2">
                  <c:v>-6.7644531108540313</c:v>
                </c:pt>
                <c:pt idx="3">
                  <c:v>-6.6651512760643836</c:v>
                </c:pt>
                <c:pt idx="4">
                  <c:v>-6.907530840026463</c:v>
                </c:pt>
                <c:pt idx="5">
                  <c:v>-6.9390938243731268</c:v>
                </c:pt>
                <c:pt idx="6">
                  <c:v>-6.821222847121402</c:v>
                </c:pt>
                <c:pt idx="7">
                  <c:v>0.10534429190646538</c:v>
                </c:pt>
                <c:pt idx="8">
                  <c:v>6.4224867432433205E-2</c:v>
                </c:pt>
                <c:pt idx="9">
                  <c:v>0.11801395077358467</c:v>
                </c:pt>
                <c:pt idx="10">
                  <c:v>6.2159930399588292E-3</c:v>
                </c:pt>
                <c:pt idx="11">
                  <c:v>-57.114389244555582</c:v>
                </c:pt>
                <c:pt idx="12">
                  <c:v>-55.677364766672433</c:v>
                </c:pt>
                <c:pt idx="13">
                  <c:v>-56.981743475955568</c:v>
                </c:pt>
                <c:pt idx="14">
                  <c:v>-57.022624418598738</c:v>
                </c:pt>
                <c:pt idx="15">
                  <c:v>-56.916635700931153</c:v>
                </c:pt>
                <c:pt idx="16">
                  <c:v>17.266995395726685</c:v>
                </c:pt>
                <c:pt idx="17">
                  <c:v>27.172647493774733</c:v>
                </c:pt>
                <c:pt idx="18">
                  <c:v>22.244029854348138</c:v>
                </c:pt>
                <c:pt idx="19">
                  <c:v>22.908003932503078</c:v>
                </c:pt>
                <c:pt idx="20">
                  <c:v>33.830516331927846</c:v>
                </c:pt>
                <c:pt idx="21">
                  <c:v>34.082785469387993</c:v>
                </c:pt>
                <c:pt idx="22">
                  <c:v>34.172467845274113</c:v>
                </c:pt>
                <c:pt idx="23">
                  <c:v>31.288242377395338</c:v>
                </c:pt>
                <c:pt idx="24">
                  <c:v>30.820917845500034</c:v>
                </c:pt>
                <c:pt idx="25">
                  <c:v>29.003258999210619</c:v>
                </c:pt>
                <c:pt idx="26">
                  <c:v>33.57064058005048</c:v>
                </c:pt>
                <c:pt idx="27">
                  <c:v>37.347008485656197</c:v>
                </c:pt>
                <c:pt idx="28">
                  <c:v>37.020035472029953</c:v>
                </c:pt>
                <c:pt idx="29">
                  <c:v>37.883975580840691</c:v>
                </c:pt>
                <c:pt idx="30">
                  <c:v>38.049594117215428</c:v>
                </c:pt>
                <c:pt idx="31">
                  <c:v>34.107091881029341</c:v>
                </c:pt>
                <c:pt idx="32">
                  <c:v>31.72347372996121</c:v>
                </c:pt>
                <c:pt idx="33">
                  <c:v>31.731975309004095</c:v>
                </c:pt>
                <c:pt idx="34">
                  <c:v>29.996649963435711</c:v>
                </c:pt>
                <c:pt idx="35">
                  <c:v>29.852958414557961</c:v>
                </c:pt>
                <c:pt idx="36">
                  <c:v>30.841129391846128</c:v>
                </c:pt>
                <c:pt idx="37">
                  <c:v>31.592399473829623</c:v>
                </c:pt>
                <c:pt idx="38">
                  <c:v>31.566877623652235</c:v>
                </c:pt>
                <c:pt idx="39">
                  <c:v>33.947489721770218</c:v>
                </c:pt>
                <c:pt idx="40">
                  <c:v>33.501567018081289</c:v>
                </c:pt>
                <c:pt idx="41">
                  <c:v>37.481999610037406</c:v>
                </c:pt>
                <c:pt idx="42">
                  <c:v>24.135472458799981</c:v>
                </c:pt>
                <c:pt idx="43">
                  <c:v>22.534362246825619</c:v>
                </c:pt>
                <c:pt idx="44">
                  <c:v>22.829333310145199</c:v>
                </c:pt>
                <c:pt idx="45">
                  <c:v>27.683495558119251</c:v>
                </c:pt>
                <c:pt idx="46">
                  <c:v>24.070704003586993</c:v>
                </c:pt>
                <c:pt idx="47">
                  <c:v>23.432661313813327</c:v>
                </c:pt>
                <c:pt idx="48">
                  <c:v>20.681778717979512</c:v>
                </c:pt>
                <c:pt idx="49">
                  <c:v>20.224637108991882</c:v>
                </c:pt>
                <c:pt idx="50">
                  <c:v>20.557248740321565</c:v>
                </c:pt>
                <c:pt idx="51">
                  <c:v>19.736617202512772</c:v>
                </c:pt>
                <c:pt idx="52">
                  <c:v>34.365319112268359</c:v>
                </c:pt>
                <c:pt idx="53">
                  <c:v>35.422029010357669</c:v>
                </c:pt>
                <c:pt idx="54">
                  <c:v>35.550626348170077</c:v>
                </c:pt>
                <c:pt idx="55">
                  <c:v>35.262045506785007</c:v>
                </c:pt>
                <c:pt idx="56">
                  <c:v>34.926229447341136</c:v>
                </c:pt>
                <c:pt idx="57">
                  <c:v>34.000154313836333</c:v>
                </c:pt>
                <c:pt idx="58">
                  <c:v>37.792977660524741</c:v>
                </c:pt>
                <c:pt idx="59">
                  <c:v>34.430996098797536</c:v>
                </c:pt>
                <c:pt idx="60">
                  <c:v>28.832441092748223</c:v>
                </c:pt>
                <c:pt idx="61">
                  <c:v>28.891097478917654</c:v>
                </c:pt>
                <c:pt idx="62">
                  <c:v>30.28184376316274</c:v>
                </c:pt>
                <c:pt idx="63">
                  <c:v>30.371366435977489</c:v>
                </c:pt>
                <c:pt idx="64">
                  <c:v>28.528341336728811</c:v>
                </c:pt>
                <c:pt idx="65">
                  <c:v>27.289084245429517</c:v>
                </c:pt>
              </c:numCache>
            </c:numRef>
          </c:xVal>
          <c:yVal>
            <c:numRef>
              <c:f>'All Data'!$AG$3:$AG$68</c:f>
              <c:numCache>
                <c:formatCode>0</c:formatCode>
                <c:ptCount val="66"/>
                <c:pt idx="0">
                  <c:v>38.999845220800907</c:v>
                </c:pt>
                <c:pt idx="1">
                  <c:v>33.338106039660701</c:v>
                </c:pt>
                <c:pt idx="2">
                  <c:v>31.156716241504512</c:v>
                </c:pt>
                <c:pt idx="3">
                  <c:v>24.896298225130842</c:v>
                </c:pt>
                <c:pt idx="4">
                  <c:v>28.358172406261595</c:v>
                </c:pt>
                <c:pt idx="5">
                  <c:v>23.62370842650785</c:v>
                </c:pt>
                <c:pt idx="6">
                  <c:v>18.21747269477747</c:v>
                </c:pt>
                <c:pt idx="7">
                  <c:v>-1.6823597725244972</c:v>
                </c:pt>
                <c:pt idx="8">
                  <c:v>9.9412183203747766</c:v>
                </c:pt>
                <c:pt idx="9">
                  <c:v>0.20306465745390662</c:v>
                </c:pt>
                <c:pt idx="10">
                  <c:v>0.87964668726526596</c:v>
                </c:pt>
                <c:pt idx="11">
                  <c:v>-7.5741894423657641</c:v>
                </c:pt>
                <c:pt idx="12">
                  <c:v>3.3315714151029852</c:v>
                </c:pt>
                <c:pt idx="13">
                  <c:v>-6.0404861874445714</c:v>
                </c:pt>
                <c:pt idx="14">
                  <c:v>-4.0602158465539162</c:v>
                </c:pt>
                <c:pt idx="15">
                  <c:v>1.4093797713812251</c:v>
                </c:pt>
                <c:pt idx="16">
                  <c:v>-347.74426600666607</c:v>
                </c:pt>
                <c:pt idx="17">
                  <c:v>-295.35675326192745</c:v>
                </c:pt>
                <c:pt idx="18">
                  <c:v>-114.9053194917844</c:v>
                </c:pt>
                <c:pt idx="19">
                  <c:v>-109.42553085183881</c:v>
                </c:pt>
                <c:pt idx="20">
                  <c:v>-148.11552622604651</c:v>
                </c:pt>
                <c:pt idx="21">
                  <c:v>-142.62140780844845</c:v>
                </c:pt>
                <c:pt idx="22">
                  <c:v>-149.6287150555311</c:v>
                </c:pt>
                <c:pt idx="23">
                  <c:v>-342.70087890737602</c:v>
                </c:pt>
                <c:pt idx="24">
                  <c:v>-360.55544990479228</c:v>
                </c:pt>
                <c:pt idx="25">
                  <c:v>-353.76221299171283</c:v>
                </c:pt>
                <c:pt idx="26">
                  <c:v>-146.11488958106023</c:v>
                </c:pt>
                <c:pt idx="27">
                  <c:v>-139.38453686310837</c:v>
                </c:pt>
                <c:pt idx="28">
                  <c:v>-144.12263657657221</c:v>
                </c:pt>
                <c:pt idx="29">
                  <c:v>-138.45741538059997</c:v>
                </c:pt>
                <c:pt idx="30">
                  <c:v>-124.24498034255294</c:v>
                </c:pt>
                <c:pt idx="31">
                  <c:v>-145.3842782438528</c:v>
                </c:pt>
                <c:pt idx="32">
                  <c:v>-128.41839953278722</c:v>
                </c:pt>
                <c:pt idx="33">
                  <c:v>-124.90761705438302</c:v>
                </c:pt>
                <c:pt idx="34">
                  <c:v>-123.56437095939654</c:v>
                </c:pt>
                <c:pt idx="35">
                  <c:v>-133.01082949710087</c:v>
                </c:pt>
                <c:pt idx="36">
                  <c:v>-129.60912102933619</c:v>
                </c:pt>
                <c:pt idx="37">
                  <c:v>-149.51760759875299</c:v>
                </c:pt>
                <c:pt idx="38">
                  <c:v>-148.39333478395034</c:v>
                </c:pt>
                <c:pt idx="39">
                  <c:v>-140.08962097115685</c:v>
                </c:pt>
                <c:pt idx="40">
                  <c:v>-163.63783667017273</c:v>
                </c:pt>
                <c:pt idx="41">
                  <c:v>-144.96868823865938</c:v>
                </c:pt>
                <c:pt idx="42">
                  <c:v>-109.83306201266707</c:v>
                </c:pt>
                <c:pt idx="43">
                  <c:v>-103.00418705978132</c:v>
                </c:pt>
                <c:pt idx="44">
                  <c:v>-110.65235848990262</c:v>
                </c:pt>
                <c:pt idx="45">
                  <c:v>-128.39458388357093</c:v>
                </c:pt>
                <c:pt idx="46">
                  <c:v>-109.86297227674058</c:v>
                </c:pt>
                <c:pt idx="47">
                  <c:v>-103.93840383311215</c:v>
                </c:pt>
                <c:pt idx="48">
                  <c:v>-112.34479690563859</c:v>
                </c:pt>
                <c:pt idx="49">
                  <c:v>-119.44544904569376</c:v>
                </c:pt>
                <c:pt idx="50">
                  <c:v>-121.02640717041524</c:v>
                </c:pt>
                <c:pt idx="51">
                  <c:v>-126.6203150971883</c:v>
                </c:pt>
                <c:pt idx="52">
                  <c:v>-140.2531586437803</c:v>
                </c:pt>
                <c:pt idx="53">
                  <c:v>-147.98063654458105</c:v>
                </c:pt>
                <c:pt idx="54">
                  <c:v>-139.10195704816886</c:v>
                </c:pt>
                <c:pt idx="55">
                  <c:v>-161.90963548023163</c:v>
                </c:pt>
                <c:pt idx="56">
                  <c:v>-195.66243429524377</c:v>
                </c:pt>
                <c:pt idx="57">
                  <c:v>-195.48286330687148</c:v>
                </c:pt>
                <c:pt idx="58">
                  <c:v>-154.88654046462003</c:v>
                </c:pt>
                <c:pt idx="59">
                  <c:v>-154.08246706210704</c:v>
                </c:pt>
                <c:pt idx="60">
                  <c:v>-160.90086848723394</c:v>
                </c:pt>
                <c:pt idx="61">
                  <c:v>-170.0296387977609</c:v>
                </c:pt>
                <c:pt idx="62">
                  <c:v>-136.65048511500899</c:v>
                </c:pt>
                <c:pt idx="63">
                  <c:v>-138.82360125084858</c:v>
                </c:pt>
                <c:pt idx="64">
                  <c:v>-152.63386993314754</c:v>
                </c:pt>
                <c:pt idx="65">
                  <c:v>-149.26298228875902</c:v>
                </c:pt>
              </c:numCache>
            </c:numRef>
          </c:yVal>
          <c:smooth val="0"/>
          <c:extLst>
            <c:ext xmlns:c16="http://schemas.microsoft.com/office/drawing/2014/chart" uri="{C3380CC4-5D6E-409C-BE32-E72D297353CC}">
              <c16:uniqueId val="{00000000-1C5C-403F-9577-25330E5D5553}"/>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'All Data'!$AE$69:$AE$274</c:f>
              <c:numCache>
                <c:formatCode>0.00</c:formatCode>
                <c:ptCount val="206"/>
                <c:pt idx="0">
                  <c:v>26.806119966492965</c:v>
                </c:pt>
                <c:pt idx="1">
                  <c:v>26.924260768512685</c:v>
                </c:pt>
                <c:pt idx="2">
                  <c:v>25.718232478557059</c:v>
                </c:pt>
                <c:pt idx="3">
                  <c:v>24.799160713477857</c:v>
                </c:pt>
                <c:pt idx="4">
                  <c:v>24.351592284023411</c:v>
                </c:pt>
                <c:pt idx="5">
                  <c:v>24.887622277109443</c:v>
                </c:pt>
                <c:pt idx="6">
                  <c:v>23.288135306698031</c:v>
                </c:pt>
                <c:pt idx="7">
                  <c:v>23.433845947462324</c:v>
                </c:pt>
                <c:pt idx="8">
                  <c:v>8.7388552466669794E-2</c:v>
                </c:pt>
                <c:pt idx="9">
                  <c:v>7.2047978452261782E-2</c:v>
                </c:pt>
                <c:pt idx="10">
                  <c:v>-2.9775767508541346E-2</c:v>
                </c:pt>
                <c:pt idx="11">
                  <c:v>-0.17673899796592263</c:v>
                </c:pt>
                <c:pt idx="12">
                  <c:v>-57.86281318077139</c:v>
                </c:pt>
                <c:pt idx="13">
                  <c:v>-58.404856559971819</c:v>
                </c:pt>
                <c:pt idx="14">
                  <c:v>-58.29222678358321</c:v>
                </c:pt>
                <c:pt idx="15">
                  <c:v>-58.073407309502926</c:v>
                </c:pt>
                <c:pt idx="16">
                  <c:v>10.769155898501054</c:v>
                </c:pt>
                <c:pt idx="17">
                  <c:v>20.88158568604409</c:v>
                </c:pt>
                <c:pt idx="18">
                  <c:v>20.867444136572988</c:v>
                </c:pt>
                <c:pt idx="19">
                  <c:v>20.669388739016927</c:v>
                </c:pt>
                <c:pt idx="20">
                  <c:v>20.392389453117577</c:v>
                </c:pt>
                <c:pt idx="21">
                  <c:v>20.469549292421028</c:v>
                </c:pt>
                <c:pt idx="22">
                  <c:v>21.246954739206664</c:v>
                </c:pt>
                <c:pt idx="23">
                  <c:v>13.255171723822682</c:v>
                </c:pt>
                <c:pt idx="24">
                  <c:v>12.070857484278662</c:v>
                </c:pt>
                <c:pt idx="25">
                  <c:v>11.821029574608438</c:v>
                </c:pt>
                <c:pt idx="26">
                  <c:v>11.64514124884089</c:v>
                </c:pt>
                <c:pt idx="27">
                  <c:v>12.425784052991212</c:v>
                </c:pt>
                <c:pt idx="28">
                  <c:v>31.811716745020544</c:v>
                </c:pt>
                <c:pt idx="29">
                  <c:v>33.536843088938362</c:v>
                </c:pt>
                <c:pt idx="30">
                  <c:v>33.402800994241375</c:v>
                </c:pt>
                <c:pt idx="31">
                  <c:v>32.815321402122805</c:v>
                </c:pt>
                <c:pt idx="32">
                  <c:v>32.804652060425617</c:v>
                </c:pt>
                <c:pt idx="33">
                  <c:v>14.373243584019811</c:v>
                </c:pt>
                <c:pt idx="34">
                  <c:v>12.564211666236494</c:v>
                </c:pt>
                <c:pt idx="35">
                  <c:v>12.173105728221518</c:v>
                </c:pt>
                <c:pt idx="36">
                  <c:v>12.081730153274346</c:v>
                </c:pt>
                <c:pt idx="37">
                  <c:v>7.0708394581465717</c:v>
                </c:pt>
                <c:pt idx="38">
                  <c:v>5.9708247756624191</c:v>
                </c:pt>
                <c:pt idx="39">
                  <c:v>3.8310618229402635</c:v>
                </c:pt>
                <c:pt idx="40">
                  <c:v>6.7117478096142262</c:v>
                </c:pt>
                <c:pt idx="41">
                  <c:v>5.6921940628017662</c:v>
                </c:pt>
                <c:pt idx="42">
                  <c:v>20.60721121856249</c:v>
                </c:pt>
                <c:pt idx="43">
                  <c:v>22.291848872044135</c:v>
                </c:pt>
                <c:pt idx="44">
                  <c:v>25.231911795617776</c:v>
                </c:pt>
                <c:pt idx="45">
                  <c:v>25.939148261383572</c:v>
                </c:pt>
                <c:pt idx="46">
                  <c:v>29.697780049915664</c:v>
                </c:pt>
                <c:pt idx="47">
                  <c:v>29.995346206511929</c:v>
                </c:pt>
                <c:pt idx="48">
                  <c:v>30.040714135410049</c:v>
                </c:pt>
                <c:pt idx="49">
                  <c:v>29.502635972342933</c:v>
                </c:pt>
                <c:pt idx="50">
                  <c:v>29.454691461216004</c:v>
                </c:pt>
                <c:pt idx="51">
                  <c:v>29.606516333443732</c:v>
                </c:pt>
                <c:pt idx="52">
                  <c:v>29.934329467115777</c:v>
                </c:pt>
                <c:pt idx="53">
                  <c:v>29.84811677222223</c:v>
                </c:pt>
                <c:pt idx="54">
                  <c:v>29.331819904079168</c:v>
                </c:pt>
                <c:pt idx="55">
                  <c:v>28.983276565958924</c:v>
                </c:pt>
                <c:pt idx="56">
                  <c:v>30.895841630868112</c:v>
                </c:pt>
                <c:pt idx="57">
                  <c:v>30.492411582077857</c:v>
                </c:pt>
                <c:pt idx="58">
                  <c:v>34.541221140671645</c:v>
                </c:pt>
                <c:pt idx="59">
                  <c:v>30.904664902362327</c:v>
                </c:pt>
                <c:pt idx="60">
                  <c:v>33.359460976649295</c:v>
                </c:pt>
                <c:pt idx="61">
                  <c:v>33.690912688765664</c:v>
                </c:pt>
                <c:pt idx="62">
                  <c:v>34.334637238535898</c:v>
                </c:pt>
                <c:pt idx="63">
                  <c:v>34.565690733466752</c:v>
                </c:pt>
                <c:pt idx="64">
                  <c:v>33.810151811065893</c:v>
                </c:pt>
                <c:pt idx="65">
                  <c:v>34.261259115094774</c:v>
                </c:pt>
                <c:pt idx="66">
                  <c:v>35.510164397182216</c:v>
                </c:pt>
                <c:pt idx="67">
                  <c:v>36.149057594702469</c:v>
                </c:pt>
                <c:pt idx="68">
                  <c:v>35.460315916742118</c:v>
                </c:pt>
                <c:pt idx="69">
                  <c:v>30.958926224258185</c:v>
                </c:pt>
                <c:pt idx="70">
                  <c:v>35.416054281206563</c:v>
                </c:pt>
                <c:pt idx="71">
                  <c:v>33.90651357080079</c:v>
                </c:pt>
                <c:pt idx="72">
                  <c:v>35.153185539501095</c:v>
                </c:pt>
                <c:pt idx="73">
                  <c:v>-6.4009762062759759</c:v>
                </c:pt>
                <c:pt idx="74" formatCode="0.000">
                  <c:v>33.134843166803634</c:v>
                </c:pt>
                <c:pt idx="75" formatCode="0.000">
                  <c:v>30.966585160394096</c:v>
                </c:pt>
                <c:pt idx="76" formatCode="0.000">
                  <c:v>31.182189170019832</c:v>
                </c:pt>
                <c:pt idx="77" formatCode="0.000">
                  <c:v>30.445795629792531</c:v>
                </c:pt>
                <c:pt idx="78" formatCode="0.000">
                  <c:v>29.379299456951941</c:v>
                </c:pt>
                <c:pt idx="79" formatCode="0.000">
                  <c:v>30.19450249269622</c:v>
                </c:pt>
                <c:pt idx="80" formatCode="0.000">
                  <c:v>30.364765982961661</c:v>
                </c:pt>
                <c:pt idx="81" formatCode="0.000">
                  <c:v>30.253144355076376</c:v>
                </c:pt>
                <c:pt idx="82" formatCode="0.000">
                  <c:v>29.333642047916943</c:v>
                </c:pt>
                <c:pt idx="83" formatCode="0.000">
                  <c:v>27.065498817348239</c:v>
                </c:pt>
                <c:pt idx="84" formatCode="0.000">
                  <c:v>27.180574416040635</c:v>
                </c:pt>
                <c:pt idx="85" formatCode="0.000">
                  <c:v>22.366837550618722</c:v>
                </c:pt>
                <c:pt idx="86" formatCode="0.000">
                  <c:v>21.536035087375815</c:v>
                </c:pt>
                <c:pt idx="87" formatCode="0.000">
                  <c:v>24.153219163142595</c:v>
                </c:pt>
                <c:pt idx="88" formatCode="0.000">
                  <c:v>23.463562549729666</c:v>
                </c:pt>
                <c:pt idx="89" formatCode="0.000">
                  <c:v>0.41904340818719965</c:v>
                </c:pt>
                <c:pt idx="90" formatCode="0.000">
                  <c:v>-0.33454126283184016</c:v>
                </c:pt>
                <c:pt idx="91" formatCode="0.000">
                  <c:v>-7.9426686905201674E-2</c:v>
                </c:pt>
                <c:pt idx="92" formatCode="0.000">
                  <c:v>-56.773701877293483</c:v>
                </c:pt>
                <c:pt idx="93" formatCode="0.000">
                  <c:v>-56.862532810884126</c:v>
                </c:pt>
                <c:pt idx="94" formatCode="0.000">
                  <c:v>-57.174317457401784</c:v>
                </c:pt>
                <c:pt idx="95" formatCode="0.000">
                  <c:v>-8.5764781935429877</c:v>
                </c:pt>
                <c:pt idx="96" formatCode="0.000">
                  <c:v>-7.8871203872173785</c:v>
                </c:pt>
                <c:pt idx="97" formatCode="0.000">
                  <c:v>-7.694782484915561</c:v>
                </c:pt>
                <c:pt idx="98" formatCode="0.000">
                  <c:v>-7.558339866860063</c:v>
                </c:pt>
                <c:pt idx="99" formatCode="0.000">
                  <c:v>-6.9385505525049735</c:v>
                </c:pt>
                <c:pt idx="100" formatCode="0.000">
                  <c:v>-6.9366422489900019</c:v>
                </c:pt>
                <c:pt idx="101" formatCode="0.000">
                  <c:v>-6.9101695544050443</c:v>
                </c:pt>
                <c:pt idx="102" formatCode="0.000">
                  <c:v>-6.7208524938756149</c:v>
                </c:pt>
                <c:pt idx="103" formatCode="0.000">
                  <c:v>-7.3116125548113073</c:v>
                </c:pt>
                <c:pt idx="104" formatCode="0.000">
                  <c:v>-7.2811982910143369</c:v>
                </c:pt>
                <c:pt idx="105" formatCode="0.000">
                  <c:v>-8.1829040985187405</c:v>
                </c:pt>
                <c:pt idx="106" formatCode="0.000">
                  <c:v>-8.3136454999018614</c:v>
                </c:pt>
                <c:pt idx="107" formatCode="0.000">
                  <c:v>-6.6023331239980552</c:v>
                </c:pt>
                <c:pt idx="108" formatCode="0.000">
                  <c:v>-6.6508082819088399</c:v>
                </c:pt>
                <c:pt idx="109" formatCode="0.000">
                  <c:v>26.656715415708454</c:v>
                </c:pt>
                <c:pt idx="110" formatCode="0.000">
                  <c:v>31.72525732150768</c:v>
                </c:pt>
                <c:pt idx="111" formatCode="0.000">
                  <c:v>33.527170535740147</c:v>
                </c:pt>
                <c:pt idx="112" formatCode="0.000">
                  <c:v>32.11360387422291</c:v>
                </c:pt>
                <c:pt idx="113" formatCode="0.000">
                  <c:v>32.360508989152919</c:v>
                </c:pt>
                <c:pt idx="114" formatCode="0.000">
                  <c:v>32.336366201691455</c:v>
                </c:pt>
                <c:pt idx="115" formatCode="0.000">
                  <c:v>29.887529373029444</c:v>
                </c:pt>
                <c:pt idx="116" formatCode="0.000">
                  <c:v>29.84452188572612</c:v>
                </c:pt>
                <c:pt idx="117" formatCode="0.000">
                  <c:v>30.450733907127564</c:v>
                </c:pt>
                <c:pt idx="118" formatCode="0.000">
                  <c:v>33.533746040006839</c:v>
                </c:pt>
                <c:pt idx="119" formatCode="0.000">
                  <c:v>31.134107592221866</c:v>
                </c:pt>
                <c:pt idx="120" formatCode="0.000">
                  <c:v>32.671089266236635</c:v>
                </c:pt>
                <c:pt idx="121" formatCode="0.000">
                  <c:v>32.988853800254589</c:v>
                </c:pt>
                <c:pt idx="122" formatCode="0.000">
                  <c:v>33.536851952434326</c:v>
                </c:pt>
                <c:pt idx="123" formatCode="0.000">
                  <c:v>33.615657375970976</c:v>
                </c:pt>
                <c:pt idx="124" formatCode="0.000">
                  <c:v>32.24185727321855</c:v>
                </c:pt>
                <c:pt idx="125" formatCode="0.000">
                  <c:v>24.539243651940499</c:v>
                </c:pt>
                <c:pt idx="126" formatCode="0.000">
                  <c:v>25.871411499124068</c:v>
                </c:pt>
                <c:pt idx="127" formatCode="0.000">
                  <c:v>33.792802502185388</c:v>
                </c:pt>
                <c:pt idx="128" formatCode="0.000">
                  <c:v>34.786583344929468</c:v>
                </c:pt>
                <c:pt idx="129" formatCode="0.000">
                  <c:v>35.229122595958145</c:v>
                </c:pt>
                <c:pt idx="130" formatCode="0.000">
                  <c:v>33.910357945878438</c:v>
                </c:pt>
                <c:pt idx="131" formatCode="0.000">
                  <c:v>35.46482984780824</c:v>
                </c:pt>
                <c:pt idx="132" formatCode="0.000">
                  <c:v>34.807915912649641</c:v>
                </c:pt>
                <c:pt idx="133" formatCode="0.000">
                  <c:v>34.710675034731722</c:v>
                </c:pt>
                <c:pt idx="134" formatCode="0.000">
                  <c:v>33.841956368757749</c:v>
                </c:pt>
                <c:pt idx="135" formatCode="0.000">
                  <c:v>32.190935298239843</c:v>
                </c:pt>
                <c:pt idx="136" formatCode="0.000">
                  <c:v>32.511283278247035</c:v>
                </c:pt>
                <c:pt idx="137" formatCode="0.000">
                  <c:v>33.102905337062197</c:v>
                </c:pt>
                <c:pt idx="138" formatCode="0.000">
                  <c:v>31.175073613814558</c:v>
                </c:pt>
                <c:pt idx="139" formatCode="0.000">
                  <c:v>31.670326504889413</c:v>
                </c:pt>
                <c:pt idx="140" formatCode="0.000">
                  <c:v>29.466248364597593</c:v>
                </c:pt>
                <c:pt idx="141" formatCode="0.000">
                  <c:v>30.282629384925929</c:v>
                </c:pt>
                <c:pt idx="142" formatCode="0.000">
                  <c:v>28.618364235061918</c:v>
                </c:pt>
                <c:pt idx="143" formatCode="0.000">
                  <c:v>28.107246050407397</c:v>
                </c:pt>
                <c:pt idx="144" formatCode="0.000">
                  <c:v>25.333488255320276</c:v>
                </c:pt>
                <c:pt idx="145" formatCode="0.000">
                  <c:v>26.412600781092131</c:v>
                </c:pt>
                <c:pt idx="146" formatCode="0.000">
                  <c:v>21.045323911503292</c:v>
                </c:pt>
                <c:pt idx="147" formatCode="0.000">
                  <c:v>23.969857331375692</c:v>
                </c:pt>
                <c:pt idx="148" formatCode="0.000">
                  <c:v>20.523814096844355</c:v>
                </c:pt>
                <c:pt idx="149" formatCode="0.000">
                  <c:v>22.601474530955642</c:v>
                </c:pt>
                <c:pt idx="150" formatCode="0.000">
                  <c:v>22.675276976789871</c:v>
                </c:pt>
                <c:pt idx="151" formatCode="0.000">
                  <c:v>26.14567964611118</c:v>
                </c:pt>
                <c:pt idx="152" formatCode="0.000">
                  <c:v>25.586621885225735</c:v>
                </c:pt>
                <c:pt idx="153" formatCode="0.000">
                  <c:v>24.773071766691981</c:v>
                </c:pt>
                <c:pt idx="154" formatCode="0.000">
                  <c:v>26.555301901443688</c:v>
                </c:pt>
                <c:pt idx="155" formatCode="0.000">
                  <c:v>26.668784774981972</c:v>
                </c:pt>
                <c:pt idx="156" formatCode="0.000">
                  <c:v>26.999429562152262</c:v>
                </c:pt>
                <c:pt idx="157" formatCode="0.000">
                  <c:v>27.529804752307843</c:v>
                </c:pt>
                <c:pt idx="158" formatCode="0.000">
                  <c:v>27.861509079978312</c:v>
                </c:pt>
                <c:pt idx="159" formatCode="0.000">
                  <c:v>29.31917296928415</c:v>
                </c:pt>
                <c:pt idx="160" formatCode="0.000">
                  <c:v>26.286638505048224</c:v>
                </c:pt>
                <c:pt idx="161" formatCode="0.000">
                  <c:v>27.718771865894183</c:v>
                </c:pt>
                <c:pt idx="162" formatCode="0.000">
                  <c:v>34.154066911210982</c:v>
                </c:pt>
                <c:pt idx="163" formatCode="0.000">
                  <c:v>35.107511386365232</c:v>
                </c:pt>
                <c:pt idx="164" formatCode="0.000">
                  <c:v>34.486824978559056</c:v>
                </c:pt>
                <c:pt idx="165" formatCode="0.000">
                  <c:v>34.31616526158524</c:v>
                </c:pt>
                <c:pt idx="166" formatCode="0.000">
                  <c:v>33.961720138422784</c:v>
                </c:pt>
                <c:pt idx="167" formatCode="0.000">
                  <c:v>33.922800914093685</c:v>
                </c:pt>
                <c:pt idx="168" formatCode="0.000">
                  <c:v>33.571569268283454</c:v>
                </c:pt>
                <c:pt idx="169" formatCode="0.000">
                  <c:v>32.27227378573965</c:v>
                </c:pt>
                <c:pt idx="170" formatCode="0.000">
                  <c:v>33.877250593766469</c:v>
                </c:pt>
                <c:pt idx="171" formatCode="0.000">
                  <c:v>33.869079776304467</c:v>
                </c:pt>
                <c:pt idx="172" formatCode="0.000">
                  <c:v>34.301644934383283</c:v>
                </c:pt>
                <c:pt idx="173" formatCode="0.000">
                  <c:v>32.622202457804576</c:v>
                </c:pt>
                <c:pt idx="174" formatCode="0.000">
                  <c:v>32.879350031295075</c:v>
                </c:pt>
                <c:pt idx="175" formatCode="0.000">
                  <c:v>33.198848743265479</c:v>
                </c:pt>
                <c:pt idx="176" formatCode="0.000">
                  <c:v>29.320513021251131</c:v>
                </c:pt>
                <c:pt idx="177" formatCode="0.000">
                  <c:v>31.705833152050229</c:v>
                </c:pt>
                <c:pt idx="178" formatCode="0.000">
                  <c:v>30.13730662309413</c:v>
                </c:pt>
                <c:pt idx="179" formatCode="0.000">
                  <c:v>31.343833541377855</c:v>
                </c:pt>
                <c:pt idx="180" formatCode="0.000">
                  <c:v>28.335353693977922</c:v>
                </c:pt>
                <c:pt idx="181" formatCode="0.000">
                  <c:v>29.208103285154564</c:v>
                </c:pt>
                <c:pt idx="182" formatCode="0.000">
                  <c:v>21.534205021409935</c:v>
                </c:pt>
                <c:pt idx="183" formatCode="0.000">
                  <c:v>22.704917997502097</c:v>
                </c:pt>
                <c:pt idx="184" formatCode="0.000">
                  <c:v>23.504877409448163</c:v>
                </c:pt>
                <c:pt idx="185" formatCode="0.000">
                  <c:v>23.697753049104545</c:v>
                </c:pt>
                <c:pt idx="186" formatCode="0.000">
                  <c:v>23.381941348915948</c:v>
                </c:pt>
                <c:pt idx="187" formatCode="0.000">
                  <c:v>25.610391674577407</c:v>
                </c:pt>
                <c:pt idx="188" formatCode="0.000">
                  <c:v>25.104738422272121</c:v>
                </c:pt>
                <c:pt idx="189" formatCode="0.000">
                  <c:v>24.629947233390805</c:v>
                </c:pt>
                <c:pt idx="190" formatCode="0.000">
                  <c:v>23.704890054059447</c:v>
                </c:pt>
                <c:pt idx="191" formatCode="0.000">
                  <c:v>25.649955210685953</c:v>
                </c:pt>
                <c:pt idx="192" formatCode="0.000">
                  <c:v>24.01668857348945</c:v>
                </c:pt>
                <c:pt idx="193" formatCode="0.000">
                  <c:v>8.7368713931763846</c:v>
                </c:pt>
                <c:pt idx="194" formatCode="0.000">
                  <c:v>6.7845461154760232</c:v>
                </c:pt>
                <c:pt idx="195" formatCode="0.000">
                  <c:v>4.4407557490279297</c:v>
                </c:pt>
                <c:pt idx="196" formatCode="0.000">
                  <c:v>12.492529553397752</c:v>
                </c:pt>
                <c:pt idx="197" formatCode="0.000">
                  <c:v>13.662564557219463</c:v>
                </c:pt>
                <c:pt idx="198" formatCode="0.000">
                  <c:v>12.788022063989713</c:v>
                </c:pt>
                <c:pt idx="199" formatCode="0.000">
                  <c:v>11.875975179789918</c:v>
                </c:pt>
                <c:pt idx="200" formatCode="0.000">
                  <c:v>11.250934473050789</c:v>
                </c:pt>
                <c:pt idx="201" formatCode="0.000">
                  <c:v>11.532158126552355</c:v>
                </c:pt>
                <c:pt idx="202" formatCode="0.000">
                  <c:v>4.7455286856695258</c:v>
                </c:pt>
                <c:pt idx="203" formatCode="0.000">
                  <c:v>11.494871279619833</c:v>
                </c:pt>
                <c:pt idx="204" formatCode="0.000">
                  <c:v>2.3746432999431057E-2</c:v>
                </c:pt>
                <c:pt idx="205" formatCode="0.000">
                  <c:v>-2.8052030771986113E-2</c:v>
                </c:pt>
              </c:numCache>
            </c:numRef>
          </c:xVal>
          <c:yVal>
            <c:numRef>
              <c:f>'All Data'!$AG$69:$AG$274</c:f>
              <c:numCache>
                <c:formatCode>0</c:formatCode>
                <c:ptCount val="206"/>
                <c:pt idx="0">
                  <c:v>-149.5238069911249</c:v>
                </c:pt>
                <c:pt idx="1">
                  <c:v>-137.10275428557316</c:v>
                </c:pt>
                <c:pt idx="2">
                  <c:v>-134.823580275361</c:v>
                </c:pt>
                <c:pt idx="3">
                  <c:v>-137.94013657990865</c:v>
                </c:pt>
                <c:pt idx="4">
                  <c:v>-139.50786222793886</c:v>
                </c:pt>
                <c:pt idx="5">
                  <c:v>-134.4369976868478</c:v>
                </c:pt>
                <c:pt idx="6">
                  <c:v>-110.20430576658313</c:v>
                </c:pt>
                <c:pt idx="7">
                  <c:v>-107.46187026828835</c:v>
                </c:pt>
                <c:pt idx="8">
                  <c:v>-0.50071629622305824</c:v>
                </c:pt>
                <c:pt idx="9">
                  <c:v>-10.029859953520608</c:v>
                </c:pt>
                <c:pt idx="10">
                  <c:v>-1.4128554398000897</c:v>
                </c:pt>
                <c:pt idx="11">
                  <c:v>4.9414162968843129</c:v>
                </c:pt>
                <c:pt idx="12">
                  <c:v>-2.5537975463301166</c:v>
                </c:pt>
                <c:pt idx="13">
                  <c:v>2.2312184484007958E-2</c:v>
                </c:pt>
                <c:pt idx="14">
                  <c:v>9.9277444599152886</c:v>
                </c:pt>
                <c:pt idx="15">
                  <c:v>-0.19748818607467911</c:v>
                </c:pt>
                <c:pt idx="16">
                  <c:v>-218.66149956033442</c:v>
                </c:pt>
                <c:pt idx="17">
                  <c:v>-154.11804927568619</c:v>
                </c:pt>
                <c:pt idx="18">
                  <c:v>-143.05191889326352</c:v>
                </c:pt>
                <c:pt idx="19">
                  <c:v>-144.99563834015026</c:v>
                </c:pt>
                <c:pt idx="20">
                  <c:v>-135.85974628453636</c:v>
                </c:pt>
                <c:pt idx="21">
                  <c:v>-136.38814104814401</c:v>
                </c:pt>
                <c:pt idx="22">
                  <c:v>-150.84456726241413</c:v>
                </c:pt>
                <c:pt idx="23">
                  <c:v>-225.47397128647083</c:v>
                </c:pt>
                <c:pt idx="24">
                  <c:v>-226.58226590726292</c:v>
                </c:pt>
                <c:pt idx="25">
                  <c:v>-229.77864443405505</c:v>
                </c:pt>
                <c:pt idx="26">
                  <c:v>-230.7318103853797</c:v>
                </c:pt>
                <c:pt idx="27">
                  <c:v>-232.11762242331969</c:v>
                </c:pt>
                <c:pt idx="28">
                  <c:v>-364.22061098304323</c:v>
                </c:pt>
                <c:pt idx="29">
                  <c:v>-363.77516053225281</c:v>
                </c:pt>
                <c:pt idx="30">
                  <c:v>-367.26170876386277</c:v>
                </c:pt>
                <c:pt idx="31">
                  <c:v>-363.67467577391466</c:v>
                </c:pt>
                <c:pt idx="32">
                  <c:v>-363.85023105460948</c:v>
                </c:pt>
                <c:pt idx="33">
                  <c:v>-257.9605283245092</c:v>
                </c:pt>
                <c:pt idx="34">
                  <c:v>-233.47693809912329</c:v>
                </c:pt>
                <c:pt idx="35">
                  <c:v>-237.54926402734</c:v>
                </c:pt>
                <c:pt idx="36">
                  <c:v>-236.647599222092</c:v>
                </c:pt>
                <c:pt idx="37">
                  <c:v>-920.93284267052854</c:v>
                </c:pt>
                <c:pt idx="38">
                  <c:v>-969.58308865237791</c:v>
                </c:pt>
                <c:pt idx="40">
                  <c:v>-998.29924528002277</c:v>
                </c:pt>
                <c:pt idx="41">
                  <c:v>-1009.8495790939863</c:v>
                </c:pt>
                <c:pt idx="42">
                  <c:v>-134.44143113414952</c:v>
                </c:pt>
                <c:pt idx="43">
                  <c:v>-116.48050991124848</c:v>
                </c:pt>
                <c:pt idx="44">
                  <c:v>-142.12896324145595</c:v>
                </c:pt>
                <c:pt idx="45">
                  <c:v>-137.07930439596618</c:v>
                </c:pt>
                <c:pt idx="46">
                  <c:v>-146.4014669715894</c:v>
                </c:pt>
                <c:pt idx="47">
                  <c:v>-142.75087374344864</c:v>
                </c:pt>
                <c:pt idx="48">
                  <c:v>-156.22813859840613</c:v>
                </c:pt>
                <c:pt idx="49">
                  <c:v>-150.71798463060128</c:v>
                </c:pt>
                <c:pt idx="50">
                  <c:v>-109.25228357783112</c:v>
                </c:pt>
                <c:pt idx="51">
                  <c:v>-113.06831502997561</c:v>
                </c:pt>
                <c:pt idx="52">
                  <c:v>-156.14181941482741</c:v>
                </c:pt>
                <c:pt idx="53">
                  <c:v>-157.92059337139364</c:v>
                </c:pt>
                <c:pt idx="54">
                  <c:v>-152.63968776428882</c:v>
                </c:pt>
                <c:pt idx="55">
                  <c:v>-132.2466695240845</c:v>
                </c:pt>
                <c:pt idx="56">
                  <c:v>-117.6218933307851</c:v>
                </c:pt>
                <c:pt idx="57">
                  <c:v>-114.20460981230285</c:v>
                </c:pt>
                <c:pt idx="58">
                  <c:v>-142.52411611446547</c:v>
                </c:pt>
                <c:pt idx="59">
                  <c:v>-130.62391888181324</c:v>
                </c:pt>
                <c:pt idx="60">
                  <c:v>-120.97017695799295</c:v>
                </c:pt>
                <c:pt idx="61">
                  <c:v>-117.11811906528879</c:v>
                </c:pt>
                <c:pt idx="62">
                  <c:v>-146.70932368776235</c:v>
                </c:pt>
                <c:pt idx="63">
                  <c:v>-150.65191352022111</c:v>
                </c:pt>
                <c:pt idx="64">
                  <c:v>-123.42585590015176</c:v>
                </c:pt>
                <c:pt idx="65">
                  <c:v>-112.22077826129961</c:v>
                </c:pt>
                <c:pt idx="66">
                  <c:v>-151.69427872714181</c:v>
                </c:pt>
                <c:pt idx="67">
                  <c:v>-148.11800010139109</c:v>
                </c:pt>
                <c:pt idx="68">
                  <c:v>-136.08843889354461</c:v>
                </c:pt>
                <c:pt idx="69">
                  <c:v>-145.65121284147509</c:v>
                </c:pt>
                <c:pt idx="70">
                  <c:v>-143.21236328551379</c:v>
                </c:pt>
                <c:pt idx="71">
                  <c:v>-125.4387433093811</c:v>
                </c:pt>
                <c:pt idx="72">
                  <c:v>-121.36786223822327</c:v>
                </c:pt>
                <c:pt idx="73">
                  <c:v>-570.70481718742622</c:v>
                </c:pt>
                <c:pt idx="74">
                  <c:v>-127.53392076191972</c:v>
                </c:pt>
                <c:pt idx="75">
                  <c:v>-117.55711579428052</c:v>
                </c:pt>
                <c:pt idx="76">
                  <c:v>-119.67337133578226</c:v>
                </c:pt>
                <c:pt idx="77">
                  <c:v>-130.52617786640042</c:v>
                </c:pt>
                <c:pt idx="78">
                  <c:v>-136.85324806333199</c:v>
                </c:pt>
                <c:pt idx="79">
                  <c:v>-157.11866649023776</c:v>
                </c:pt>
                <c:pt idx="80">
                  <c:v>-134.56896696858678</c:v>
                </c:pt>
                <c:pt idx="81">
                  <c:v>-120.96508775629999</c:v>
                </c:pt>
                <c:pt idx="82">
                  <c:v>-114.52600509378819</c:v>
                </c:pt>
                <c:pt idx="83">
                  <c:v>-143.78697573771859</c:v>
                </c:pt>
                <c:pt idx="84">
                  <c:v>-135.95610854823903</c:v>
                </c:pt>
                <c:pt idx="85">
                  <c:v>-139.79445912178966</c:v>
                </c:pt>
                <c:pt idx="86">
                  <c:v>-129.38616844228966</c:v>
                </c:pt>
                <c:pt idx="87">
                  <c:v>-116.87979523770586</c:v>
                </c:pt>
                <c:pt idx="88">
                  <c:v>-112.98865148736326</c:v>
                </c:pt>
                <c:pt idx="89">
                  <c:v>1.8331034507646227</c:v>
                </c:pt>
                <c:pt idx="90">
                  <c:v>-13.355922250219116</c:v>
                </c:pt>
                <c:pt idx="91">
                  <c:v>0.43634407612810899</c:v>
                </c:pt>
                <c:pt idx="92">
                  <c:v>-4.9335013478355449</c:v>
                </c:pt>
                <c:pt idx="93">
                  <c:v>-11.702325676903769</c:v>
                </c:pt>
                <c:pt idx="94">
                  <c:v>-1.4985879221995901E-2</c:v>
                </c:pt>
                <c:pt idx="95">
                  <c:v>3.9214693819049629</c:v>
                </c:pt>
                <c:pt idx="96">
                  <c:v>15.61917088034992</c:v>
                </c:pt>
                <c:pt idx="97">
                  <c:v>14.383292076446175</c:v>
                </c:pt>
                <c:pt idx="98">
                  <c:v>6.2042048081862866</c:v>
                </c:pt>
                <c:pt idx="99">
                  <c:v>10.505396747658491</c:v>
                </c:pt>
                <c:pt idx="100">
                  <c:v>2.1414327865274529</c:v>
                </c:pt>
                <c:pt idx="101">
                  <c:v>11.202617801629788</c:v>
                </c:pt>
                <c:pt idx="102">
                  <c:v>16.486354926533497</c:v>
                </c:pt>
                <c:pt idx="103">
                  <c:v>9.5869892679609769</c:v>
                </c:pt>
                <c:pt idx="104">
                  <c:v>19.299029076965457</c:v>
                </c:pt>
                <c:pt idx="105">
                  <c:v>29.0035061147913</c:v>
                </c:pt>
                <c:pt idx="106">
                  <c:v>29.978539008904015</c:v>
                </c:pt>
                <c:pt idx="107">
                  <c:v>-991.29292380336278</c:v>
                </c:pt>
                <c:pt idx="108">
                  <c:v>-1009.1415145633414</c:v>
                </c:pt>
                <c:pt idx="109">
                  <c:v>-267.28309155897279</c:v>
                </c:pt>
                <c:pt idx="110">
                  <c:v>-168.06820544672618</c:v>
                </c:pt>
                <c:pt idx="111">
                  <c:v>-143.54566993068474</c:v>
                </c:pt>
                <c:pt idx="112">
                  <c:v>-134.94842726507272</c:v>
                </c:pt>
                <c:pt idx="113">
                  <c:v>-135.58447461248591</c:v>
                </c:pt>
                <c:pt idx="114">
                  <c:v>-134.39583080800688</c:v>
                </c:pt>
                <c:pt idx="115">
                  <c:v>-139.12111028473717</c:v>
                </c:pt>
                <c:pt idx="116">
                  <c:v>-132.32007853335227</c:v>
                </c:pt>
                <c:pt idx="117">
                  <c:v>-138.60569747384588</c:v>
                </c:pt>
                <c:pt idx="118">
                  <c:v>-136.75522864123124</c:v>
                </c:pt>
                <c:pt idx="119">
                  <c:v>-131.39818780495816</c:v>
                </c:pt>
                <c:pt idx="120">
                  <c:v>-130.14267245071309</c:v>
                </c:pt>
                <c:pt idx="121">
                  <c:v>-133.30543275876039</c:v>
                </c:pt>
                <c:pt idx="122">
                  <c:v>-133.81281794633537</c:v>
                </c:pt>
                <c:pt idx="123">
                  <c:v>-134.48534013793889</c:v>
                </c:pt>
                <c:pt idx="124">
                  <c:v>-143.95859653538068</c:v>
                </c:pt>
                <c:pt idx="125">
                  <c:v>-114.95964785248169</c:v>
                </c:pt>
                <c:pt idx="126">
                  <c:v>-101.62515041989906</c:v>
                </c:pt>
                <c:pt idx="127">
                  <c:v>-139.1607292453223</c:v>
                </c:pt>
                <c:pt idx="128">
                  <c:v>-137.25302684549234</c:v>
                </c:pt>
                <c:pt idx="129">
                  <c:v>-134.16087885465089</c:v>
                </c:pt>
                <c:pt idx="130">
                  <c:v>-160.46922779424122</c:v>
                </c:pt>
                <c:pt idx="131">
                  <c:v>-167.64898917106308</c:v>
                </c:pt>
                <c:pt idx="132">
                  <c:v>-144.44854377383365</c:v>
                </c:pt>
                <c:pt idx="133">
                  <c:v>-137.41919079894416</c:v>
                </c:pt>
                <c:pt idx="134">
                  <c:v>-125.17726462322543</c:v>
                </c:pt>
                <c:pt idx="135">
                  <c:v>-127.68504565629968</c:v>
                </c:pt>
                <c:pt idx="136">
                  <c:v>-132.96704620467636</c:v>
                </c:pt>
                <c:pt idx="137">
                  <c:v>-128.87464908543933</c:v>
                </c:pt>
                <c:pt idx="138">
                  <c:v>-128.38848976989681</c:v>
                </c:pt>
                <c:pt idx="139">
                  <c:v>-129.94538521320109</c:v>
                </c:pt>
                <c:pt idx="140">
                  <c:v>-130.57103207114017</c:v>
                </c:pt>
                <c:pt idx="141">
                  <c:v>-131.99733636088416</c:v>
                </c:pt>
                <c:pt idx="142">
                  <c:v>-122.2754500296368</c:v>
                </c:pt>
                <c:pt idx="143">
                  <c:v>-161.21298413655438</c:v>
                </c:pt>
                <c:pt idx="144">
                  <c:v>-112.39987297125964</c:v>
                </c:pt>
                <c:pt idx="145">
                  <c:v>-108.88521073782087</c:v>
                </c:pt>
                <c:pt idx="146">
                  <c:v>-118.54484682228339</c:v>
                </c:pt>
                <c:pt idx="147">
                  <c:v>-111.39473338885608</c:v>
                </c:pt>
                <c:pt idx="149">
                  <c:v>-96.172217430174456</c:v>
                </c:pt>
                <c:pt idx="150">
                  <c:v>-118.60186335651157</c:v>
                </c:pt>
                <c:pt idx="151">
                  <c:v>-130.91113725785419</c:v>
                </c:pt>
                <c:pt idx="152">
                  <c:v>-129.23901851864983</c:v>
                </c:pt>
                <c:pt idx="153">
                  <c:v>-141.21134021604752</c:v>
                </c:pt>
                <c:pt idx="154">
                  <c:v>-125.81075153604182</c:v>
                </c:pt>
                <c:pt idx="155">
                  <c:v>-128.92659969809193</c:v>
                </c:pt>
                <c:pt idx="156">
                  <c:v>-138.1825814324049</c:v>
                </c:pt>
                <c:pt idx="157">
                  <c:v>-145.70911262641494</c:v>
                </c:pt>
                <c:pt idx="158">
                  <c:v>-146.87038413070397</c:v>
                </c:pt>
                <c:pt idx="159">
                  <c:v>-135.81155974095259</c:v>
                </c:pt>
                <c:pt idx="160">
                  <c:v>-105.93110564957264</c:v>
                </c:pt>
                <c:pt idx="161">
                  <c:v>-120.36446742595253</c:v>
                </c:pt>
                <c:pt idx="162">
                  <c:v>-132.64123463661548</c:v>
                </c:pt>
                <c:pt idx="163">
                  <c:v>-135.38741338304661</c:v>
                </c:pt>
                <c:pt idx="164">
                  <c:v>-142.75874341735317</c:v>
                </c:pt>
                <c:pt idx="165">
                  <c:v>-149.41885746823047</c:v>
                </c:pt>
                <c:pt idx="166">
                  <c:v>-154.67878320521322</c:v>
                </c:pt>
                <c:pt idx="167">
                  <c:v>-154.25567359849168</c:v>
                </c:pt>
                <c:pt idx="168">
                  <c:v>-161.42709249539777</c:v>
                </c:pt>
                <c:pt idx="169">
                  <c:v>-159.28893056582183</c:v>
                </c:pt>
                <c:pt idx="170">
                  <c:v>-149.53397225615106</c:v>
                </c:pt>
                <c:pt idx="171">
                  <c:v>-151.53550725183607</c:v>
                </c:pt>
                <c:pt idx="172">
                  <c:v>-160.33092814322103</c:v>
                </c:pt>
                <c:pt idx="173">
                  <c:v>-172.73682741985752</c:v>
                </c:pt>
                <c:pt idx="174">
                  <c:v>-146.17992264914648</c:v>
                </c:pt>
                <c:pt idx="175">
                  <c:v>-144.30831713290715</c:v>
                </c:pt>
                <c:pt idx="176">
                  <c:v>-110.92763391867244</c:v>
                </c:pt>
                <c:pt idx="177">
                  <c:v>-96.316813561063697</c:v>
                </c:pt>
                <c:pt idx="178">
                  <c:v>-101.56649584197019</c:v>
                </c:pt>
                <c:pt idx="179">
                  <c:v>-111.17301108569322</c:v>
                </c:pt>
                <c:pt idx="180">
                  <c:v>-107.62108058581354</c:v>
                </c:pt>
                <c:pt idx="181">
                  <c:v>-117.38943803567814</c:v>
                </c:pt>
                <c:pt idx="182">
                  <c:v>-110.2876185626851</c:v>
                </c:pt>
                <c:pt idx="183">
                  <c:v>-96.343912121351849</c:v>
                </c:pt>
                <c:pt idx="184">
                  <c:v>-104.06016827161579</c:v>
                </c:pt>
                <c:pt idx="185">
                  <c:v>-99.129208905749167</c:v>
                </c:pt>
                <c:pt idx="186">
                  <c:v>-109.77627467390505</c:v>
                </c:pt>
                <c:pt idx="187">
                  <c:v>-108.25772356084862</c:v>
                </c:pt>
                <c:pt idx="188">
                  <c:v>-103.77236580213101</c:v>
                </c:pt>
                <c:pt idx="189">
                  <c:v>-111.64242094990406</c:v>
                </c:pt>
                <c:pt idx="190">
                  <c:v>-124.71224129677694</c:v>
                </c:pt>
                <c:pt idx="191">
                  <c:v>-120.36664328163305</c:v>
                </c:pt>
                <c:pt idx="192">
                  <c:v>-104.54197762217099</c:v>
                </c:pt>
                <c:pt idx="193">
                  <c:v>-197.88165563932569</c:v>
                </c:pt>
                <c:pt idx="194">
                  <c:v>-731.18464207905242</c:v>
                </c:pt>
                <c:pt idx="195">
                  <c:v>-835.69130261241889</c:v>
                </c:pt>
                <c:pt idx="196">
                  <c:v>-259.72833137212967</c:v>
                </c:pt>
                <c:pt idx="197">
                  <c:v>-247.53399705974388</c:v>
                </c:pt>
                <c:pt idx="198">
                  <c:v>-228.7836704973918</c:v>
                </c:pt>
                <c:pt idx="199">
                  <c:v>-220.50835801916247</c:v>
                </c:pt>
                <c:pt idx="200">
                  <c:v>-222.83687969369836</c:v>
                </c:pt>
                <c:pt idx="201">
                  <c:v>-220.6400423129642</c:v>
                </c:pt>
                <c:pt idx="202">
                  <c:v>-948.27213491523207</c:v>
                </c:pt>
                <c:pt idx="203">
                  <c:v>-448.39090947638647</c:v>
                </c:pt>
                <c:pt idx="204">
                  <c:v>1.3302328601520752E-3</c:v>
                </c:pt>
                <c:pt idx="205">
                  <c:v>6.2799037211208191</c:v>
                </c:pt>
              </c:numCache>
            </c:numRef>
          </c:yVal>
          <c:smooth val="0"/>
          <c:extLst>
            <c:ext xmlns:c16="http://schemas.microsoft.com/office/drawing/2014/chart" uri="{C3380CC4-5D6E-409C-BE32-E72D297353CC}">
              <c16:uniqueId val="{00000000-1820-47EF-9B41-96A7B77D21D7}"/>
            </c:ext>
          </c:extLst>
        </c:ser>
        <c:dLbls>
          <c:showLegendKey val="0"/>
          <c:showVal val="0"/>
          <c:showCatName val="0"/>
          <c:showSerName val="0"/>
          <c:showPercent val="0"/>
          <c:showBubbleSize val="0"/>
        </c:dLbls>
        <c:axId val="670954104"/>
        <c:axId val="670954432"/>
      </c:scatterChart>
      <c:valAx>
        <c:axId val="67095410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54432"/>
        <c:crosses val="autoZero"/>
        <c:crossBetween val="midCat"/>
      </c:valAx>
      <c:valAx>
        <c:axId val="670954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54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1143000</xdr:colOff>
      <xdr:row>286</xdr:row>
      <xdr:rowOff>0</xdr:rowOff>
    </xdr:from>
    <xdr:to>
      <xdr:col>28</xdr:col>
      <xdr:colOff>842963</xdr:colOff>
      <xdr:row>300</xdr:row>
      <xdr:rowOff>76200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1219200</xdr:colOff>
      <xdr:row>286</xdr:row>
      <xdr:rowOff>9525</xdr:rowOff>
    </xdr:from>
    <xdr:to>
      <xdr:col>33</xdr:col>
      <xdr:colOff>447675</xdr:colOff>
      <xdr:row>300</xdr:row>
      <xdr:rowOff>85725</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7106" displayName="Table7106" ref="C1:D519" headerRowDxfId="9" dataDxfId="8" totalsRowDxfId="7">
  <autoFilter ref="C1:D519" xr:uid="{00000000-0009-0000-0100-000005000000}"/>
  <tableColumns count="2">
    <tableColumn id="1" xr3:uid="{00000000-0010-0000-0000-000001000000}" name="Type 1 " totalsRowLabel="Total" dataDxfId="6" totalsRowDxfId="5"/>
    <tableColumn id="2" xr3:uid="{00000000-0010-0000-0000-000002000000}" name="Type 2" totalsRowFunction="count" dataDxfId="4" totalsRowDxfId="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12" totalsRowShown="0">
  <autoFilter ref="B1:B12" xr:uid="{00000000-0009-0000-0100-000002000000}"/>
  <tableColumns count="1">
    <tableColumn id="1" xr3:uid="{00000000-0010-0000-0100-000001000000}" name="WaterStd"/>
  </tableColumns>
  <tableStyleInfo name="TableStyleDark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16" totalsRowShown="0">
  <autoFilter ref="C1:C16" xr:uid="{00000000-0009-0000-0100-000003000000}"/>
  <tableColumns count="1">
    <tableColumn id="1" xr3:uid="{00000000-0010-0000-0200-000001000000}" name="CarbonateStd"/>
  </tableColumns>
  <tableStyleInfo name="TableStyleDark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19" totalsRowShown="0">
  <autoFilter ref="D1:D19" xr:uid="{00000000-0009-0000-0100-000004000000}"/>
  <tableColumns count="1">
    <tableColumn id="1" xr3:uid="{00000000-0010-0000-0300-000001000000}" name="Water"/>
  </tableColumns>
  <tableStyleInfo name="TableStyleDark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47" displayName="Table47" ref="E1:E20" totalsRowShown="0">
  <autoFilter ref="E1:E20" xr:uid="{00000000-0009-0000-0100-000006000000}"/>
  <tableColumns count="1">
    <tableColumn id="1" xr3:uid="{00000000-0010-0000-0400-000001000000}" name="Carbonate"/>
  </tableColumns>
  <tableStyleInfo name="TableStyleDark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7" displayName="Table7" ref="A19:B20" totalsRowShown="0" dataDxfId="2">
  <autoFilter ref="A19:B20" xr:uid="{00000000-0009-0000-0100-000007000000}"/>
  <tableColumns count="2">
    <tableColumn id="1" xr3:uid="{00000000-0010-0000-0500-000001000000}" name="Type 1 " dataDxfId="1"/>
    <tableColumn id="2" xr3:uid="{00000000-0010-0000-0500-000002000000}" name="Type 2" dataDxfId="0"/>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F1:G6" totalsRowShown="0">
  <autoFilter ref="F1:G6" xr:uid="{00000000-0009-0000-0100-000009000000}"/>
  <tableColumns count="2">
    <tableColumn id="1" xr3:uid="{00000000-0010-0000-0600-000001000000}" name="Phosphate"/>
    <tableColumn id="2" xr3:uid="{00000000-0010-0000-0600-000002000000}" name="PhosphateStd"/>
  </tableColumns>
  <tableStyleInfo name="TableStyleDark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7000000}" name="Table1" displayName="Table1" ref="A1:A8" totalsRowShown="0">
  <autoFilter ref="A1:A8" xr:uid="{00000000-0009-0000-0100-000001000000}"/>
  <tableColumns count="1">
    <tableColumn id="1" xr3:uid="{00000000-0010-0000-0700-000001000000}" name="Type"/>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5.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519"/>
  <sheetViews>
    <sheetView tabSelected="1" workbookViewId="0">
      <pane xSplit="5" ySplit="1" topLeftCell="F267" activePane="bottomRight" state="frozen"/>
      <selection pane="topRight" activeCell="F1" sqref="F1"/>
      <selection pane="bottomLeft" activeCell="A2" sqref="A2"/>
      <selection pane="bottomRight" activeCell="G288" sqref="G288"/>
    </sheetView>
  </sheetViews>
  <sheetFormatPr baseColWidth="10" defaultColWidth="9.1640625" defaultRowHeight="15" x14ac:dyDescent="0.2"/>
  <cols>
    <col min="1" max="1" width="9.5" style="63" bestFit="1" customWidth="1"/>
    <col min="2" max="2" width="7.5" style="63" customWidth="1"/>
    <col min="3" max="3" width="13.5" style="42" customWidth="1"/>
    <col min="4" max="4" width="16.5" style="42" customWidth="1"/>
    <col min="5" max="5" width="52.6640625" style="20" customWidth="1"/>
    <col min="6" max="7" width="17" style="44" bestFit="1" customWidth="1"/>
    <col min="8" max="8" width="16.33203125" style="44" bestFit="1" customWidth="1"/>
    <col min="9" max="10" width="18.1640625" style="44" bestFit="1" customWidth="1"/>
    <col min="11" max="11" width="16.33203125" style="44" bestFit="1" customWidth="1"/>
    <col min="12" max="12" width="17" style="44" bestFit="1" customWidth="1"/>
    <col min="13" max="13" width="16.33203125" style="44" bestFit="1" customWidth="1"/>
    <col min="14" max="14" width="18.1640625" style="44" bestFit="1" customWidth="1"/>
    <col min="15" max="15" width="16.33203125" style="44" bestFit="1" customWidth="1"/>
    <col min="16" max="16" width="18.1640625" style="44" bestFit="1" customWidth="1"/>
    <col min="17" max="17" width="16.33203125" style="44" bestFit="1" customWidth="1"/>
    <col min="18" max="18" width="18.1640625" style="44" bestFit="1" customWidth="1"/>
    <col min="19" max="19" width="16.33203125" style="44" bestFit="1" customWidth="1"/>
    <col min="20" max="20" width="18.5" style="44" bestFit="1" customWidth="1"/>
    <col min="21" max="21" width="16.33203125" style="44" bestFit="1" customWidth="1"/>
    <col min="22" max="22" width="21.5" style="44" bestFit="1" customWidth="1"/>
    <col min="23" max="23" width="13.6640625" style="74" bestFit="1" customWidth="1"/>
    <col min="24" max="24" width="14.6640625" style="44" customWidth="1"/>
    <col min="25" max="25" width="14.5" style="44" customWidth="1"/>
    <col min="26" max="27" width="15.33203125" style="20" bestFit="1" customWidth="1"/>
    <col min="28" max="28" width="23.6640625" style="20" bestFit="1" customWidth="1"/>
    <col min="29" max="29" width="24.6640625" style="20" bestFit="1" customWidth="1"/>
    <col min="30" max="31" width="12.1640625" style="20" bestFit="1" customWidth="1"/>
    <col min="32" max="32" width="11.83203125" style="20" bestFit="1" customWidth="1"/>
    <col min="33" max="33" width="14.33203125" style="20" bestFit="1" customWidth="1"/>
    <col min="34" max="34" width="8.5" style="67" customWidth="1"/>
    <col min="35" max="35" width="7.6640625" style="67" customWidth="1"/>
    <col min="36" max="36" width="28.5" style="42" customWidth="1"/>
    <col min="37" max="37" width="9.5" style="20" bestFit="1" customWidth="1"/>
    <col min="38" max="38" width="7.1640625" style="20" bestFit="1" customWidth="1"/>
    <col min="39" max="39" width="10" style="20" bestFit="1" customWidth="1"/>
    <col min="40" max="40" width="11.83203125" style="20" bestFit="1" customWidth="1"/>
    <col min="41" max="41" width="14.5" style="20" bestFit="1" customWidth="1"/>
    <col min="42" max="16384" width="9.1640625" style="20"/>
  </cols>
  <sheetData>
    <row r="1" spans="1:40" s="22" customFormat="1" x14ac:dyDescent="0.2">
      <c r="A1" s="61" t="s">
        <v>0</v>
      </c>
      <c r="B1" s="61" t="s">
        <v>79</v>
      </c>
      <c r="C1" s="42" t="s">
        <v>65</v>
      </c>
      <c r="D1" s="42" t="s">
        <v>57</v>
      </c>
      <c r="E1" s="22" t="s">
        <v>1</v>
      </c>
      <c r="F1" s="70" t="s">
        <v>2</v>
      </c>
      <c r="G1" s="70" t="s">
        <v>3</v>
      </c>
      <c r="H1" s="70" t="s">
        <v>4</v>
      </c>
      <c r="I1" s="70" t="s">
        <v>5</v>
      </c>
      <c r="J1" s="70" t="s">
        <v>6</v>
      </c>
      <c r="K1" s="70" t="s">
        <v>7</v>
      </c>
      <c r="L1" s="70" t="s">
        <v>8</v>
      </c>
      <c r="M1" s="70" t="s">
        <v>9</v>
      </c>
      <c r="N1" s="70" t="s">
        <v>10</v>
      </c>
      <c r="O1" s="70" t="s">
        <v>11</v>
      </c>
      <c r="P1" s="70" t="s">
        <v>12</v>
      </c>
      <c r="Q1" s="70" t="s">
        <v>13</v>
      </c>
      <c r="R1" s="70" t="s">
        <v>14</v>
      </c>
      <c r="S1" s="70" t="s">
        <v>15</v>
      </c>
      <c r="T1" s="70" t="s">
        <v>16</v>
      </c>
      <c r="U1" s="70" t="s">
        <v>17</v>
      </c>
      <c r="V1" s="70" t="s">
        <v>18</v>
      </c>
      <c r="W1" s="71" t="s">
        <v>19</v>
      </c>
      <c r="X1" s="70" t="s">
        <v>20</v>
      </c>
      <c r="Y1" s="70" t="s">
        <v>21</v>
      </c>
      <c r="Z1" s="5" t="s">
        <v>42</v>
      </c>
      <c r="AA1" s="5" t="s">
        <v>43</v>
      </c>
      <c r="AB1" s="5" t="s">
        <v>36</v>
      </c>
      <c r="AC1" s="5" t="s">
        <v>93</v>
      </c>
      <c r="AD1" s="22" t="s">
        <v>31</v>
      </c>
      <c r="AE1" s="22" t="s">
        <v>32</v>
      </c>
      <c r="AF1" s="22" t="s">
        <v>33</v>
      </c>
      <c r="AG1" s="22" t="s">
        <v>34</v>
      </c>
      <c r="AH1" s="66" t="s">
        <v>73</v>
      </c>
      <c r="AI1" s="66" t="s">
        <v>74</v>
      </c>
      <c r="AJ1" s="57" t="s">
        <v>81</v>
      </c>
      <c r="AK1" s="22" t="s">
        <v>115</v>
      </c>
      <c r="AL1" s="22" t="s">
        <v>116</v>
      </c>
      <c r="AM1" s="22" t="s">
        <v>117</v>
      </c>
      <c r="AN1" s="22" t="s">
        <v>118</v>
      </c>
    </row>
    <row r="2" spans="1:40" s="22" customFormat="1" x14ac:dyDescent="0.2">
      <c r="A2" s="63" t="s">
        <v>98</v>
      </c>
      <c r="B2" s="61"/>
      <c r="C2" s="64"/>
      <c r="D2" s="42"/>
      <c r="F2" s="70"/>
      <c r="G2" s="70"/>
      <c r="H2" s="70"/>
      <c r="I2" s="70"/>
      <c r="J2" s="70"/>
      <c r="K2" s="70"/>
      <c r="L2" s="70"/>
      <c r="M2" s="70"/>
      <c r="N2" s="70"/>
      <c r="O2" s="70"/>
      <c r="P2" s="70"/>
      <c r="Q2" s="70"/>
      <c r="R2" s="70"/>
      <c r="S2" s="70"/>
      <c r="T2" s="70"/>
      <c r="U2" s="70"/>
      <c r="V2" s="70"/>
      <c r="W2" s="71"/>
      <c r="X2" s="70"/>
      <c r="Y2" s="70"/>
      <c r="Z2" s="72"/>
      <c r="AA2" s="72"/>
      <c r="AB2" s="44"/>
      <c r="AC2" s="44"/>
      <c r="AD2" s="44"/>
      <c r="AE2" s="44"/>
      <c r="AF2" s="73"/>
      <c r="AG2" s="73"/>
      <c r="AH2" s="66"/>
      <c r="AI2" s="66"/>
      <c r="AJ2" s="57"/>
      <c r="AK2" s="20">
        <v>17</v>
      </c>
      <c r="AL2" s="20">
        <v>0</v>
      </c>
      <c r="AM2" s="20">
        <v>0</v>
      </c>
      <c r="AN2" s="20">
        <v>0</v>
      </c>
    </row>
    <row r="3" spans="1:40" customFormat="1" x14ac:dyDescent="0.2">
      <c r="A3">
        <v>2669</v>
      </c>
      <c r="B3" t="s">
        <v>122</v>
      </c>
      <c r="C3" s="42" t="s">
        <v>62</v>
      </c>
      <c r="D3" s="42" t="s">
        <v>66</v>
      </c>
      <c r="E3" t="s">
        <v>129</v>
      </c>
      <c r="F3">
        <v>-3.3831823034652801</v>
      </c>
      <c r="G3">
        <v>-3.3889186036783299</v>
      </c>
      <c r="H3">
        <v>4.5038633977076302E-3</v>
      </c>
      <c r="I3">
        <v>-6.4067822883702403</v>
      </c>
      <c r="J3">
        <v>-6.4273944678328103</v>
      </c>
      <c r="K3">
        <v>5.8110060021865501E-3</v>
      </c>
      <c r="L3">
        <v>4.7456753373955702E-3</v>
      </c>
      <c r="M3">
        <v>4.5131501971578496E-3</v>
      </c>
      <c r="N3">
        <v>-13.5436823750027</v>
      </c>
      <c r="O3">
        <v>4.4579465482617597E-3</v>
      </c>
      <c r="P3">
        <v>-26.175421237254</v>
      </c>
      <c r="Q3">
        <v>5.6953895934388496E-3</v>
      </c>
      <c r="R3">
        <v>-38.767732032786</v>
      </c>
      <c r="S3">
        <v>0.19181439444711401</v>
      </c>
      <c r="T3">
        <v>1229.2123711177401</v>
      </c>
      <c r="U3">
        <v>0.65383481389531595</v>
      </c>
      <c r="V3" s="14">
        <v>44225.745104166665</v>
      </c>
      <c r="W3">
        <v>2.4</v>
      </c>
      <c r="X3">
        <v>9.9824413552033493E-3</v>
      </c>
      <c r="Y3">
        <v>9.57003785134301E-3</v>
      </c>
      <c r="Z3" s="72">
        <f>((((N3/1000)+1)/((SMOW!$Z$4/1000)+1))-1)*1000</f>
        <v>-3.3179504264557735</v>
      </c>
      <c r="AA3" s="72">
        <f>((((P3/1000)+1)/((SMOW!$AA$4/1000)+1))-1)*1000</f>
        <v>-6.3472754723926661</v>
      </c>
      <c r="AB3" s="72">
        <f>Z3*SMOW!$AN$6</f>
        <v>-3.4918793031005739</v>
      </c>
      <c r="AC3" s="72">
        <f>AA3*SMOW!$AN$12</f>
        <v>-6.6764574327330486</v>
      </c>
      <c r="AD3" s="72">
        <f>LN((AB3/1000)+1)*1000</f>
        <v>-3.497990143325842</v>
      </c>
      <c r="AE3" s="72">
        <f>LN((AC3/1000)+1)*1000</f>
        <v>-6.6988446752777326</v>
      </c>
      <c r="AF3" s="44">
        <f>(AD3-SMOW!AN$14*AE3)</f>
        <v>3.8999845220800911E-2</v>
      </c>
      <c r="AG3" s="45">
        <f>AF3*1000</f>
        <v>38.999845220800907</v>
      </c>
      <c r="AH3" s="20"/>
      <c r="AI3" s="45"/>
      <c r="AK3" s="20">
        <v>17</v>
      </c>
      <c r="AL3" s="20">
        <v>2</v>
      </c>
      <c r="AM3" s="20">
        <v>0</v>
      </c>
      <c r="AN3" s="20">
        <v>0</v>
      </c>
    </row>
    <row r="4" spans="1:40" customFormat="1" x14ac:dyDescent="0.2">
      <c r="A4">
        <v>2670</v>
      </c>
      <c r="B4" t="s">
        <v>122</v>
      </c>
      <c r="C4" s="42" t="s">
        <v>62</v>
      </c>
      <c r="D4" s="42" t="s">
        <v>66</v>
      </c>
      <c r="E4" t="s">
        <v>123</v>
      </c>
      <c r="F4">
        <v>-3.7524653281797802</v>
      </c>
      <c r="G4">
        <v>-3.7595237447099201</v>
      </c>
      <c r="H4">
        <v>3.6095295247672199E-3</v>
      </c>
      <c r="I4">
        <v>-7.0940811978240399</v>
      </c>
      <c r="J4">
        <v>-7.1193639579507204</v>
      </c>
      <c r="K4">
        <v>2.50144165207809E-3</v>
      </c>
      <c r="L4">
        <v>-4.9957491193779505E-4</v>
      </c>
      <c r="M4">
        <v>3.0580509248837699E-3</v>
      </c>
      <c r="N4">
        <v>-13.9092005623872</v>
      </c>
      <c r="O4">
        <v>3.5727304016306498E-3</v>
      </c>
      <c r="P4">
        <v>-26.849045572698301</v>
      </c>
      <c r="Q4">
        <v>2.4516726963425199E-3</v>
      </c>
      <c r="R4">
        <v>-42.4045891171534</v>
      </c>
      <c r="S4">
        <v>0.183183715287729</v>
      </c>
      <c r="T4">
        <v>1309.8760591096</v>
      </c>
      <c r="U4">
        <v>0.62696767926431196</v>
      </c>
      <c r="V4" s="14">
        <v>44228.678506944445</v>
      </c>
      <c r="W4">
        <v>2.4</v>
      </c>
      <c r="X4">
        <v>0.14554963432351201</v>
      </c>
      <c r="Y4">
        <v>0.150715075450428</v>
      </c>
      <c r="Z4" s="72">
        <f>((((N4/1000)+1)/((SMOW!$Z$4/1000)+1))-1)*1000</f>
        <v>-3.6872576219694198</v>
      </c>
      <c r="AA4" s="72">
        <f>((((P4/1000)+1)/((SMOW!$AA$4/1000)+1))-1)*1000</f>
        <v>-7.0346155445365488</v>
      </c>
      <c r="AB4" s="72">
        <f>Z4*SMOW!$AN$6</f>
        <v>-3.8805457949859696</v>
      </c>
      <c r="AC4" s="72">
        <f>AA4*SMOW!$AN$12</f>
        <v>-7.3994442880286844</v>
      </c>
      <c r="AD4" s="72">
        <f>LN((AB4/1000)+1)*1000</f>
        <v>-3.8880946482617662</v>
      </c>
      <c r="AE4" s="72">
        <f>LN((AC4/1000)+1)*1000</f>
        <v>-7.4269559740557325</v>
      </c>
      <c r="AF4" s="44">
        <f>(AD4-SMOW!AN$14*AE4)</f>
        <v>3.3338106039660698E-2</v>
      </c>
      <c r="AG4" s="45">
        <f>AF4*1000</f>
        <v>33.338106039660701</v>
      </c>
      <c r="AH4" s="20"/>
      <c r="AI4" s="45"/>
      <c r="AK4" s="20">
        <v>17</v>
      </c>
      <c r="AL4" s="20">
        <v>0</v>
      </c>
      <c r="AM4" s="20">
        <v>0</v>
      </c>
      <c r="AN4" s="20">
        <v>0</v>
      </c>
    </row>
    <row r="5" spans="1:40" customFormat="1" x14ac:dyDescent="0.2">
      <c r="A5">
        <v>2671</v>
      </c>
      <c r="B5" t="s">
        <v>122</v>
      </c>
      <c r="C5" s="42" t="s">
        <v>62</v>
      </c>
      <c r="D5" s="42" t="s">
        <v>66</v>
      </c>
      <c r="E5" t="s">
        <v>128</v>
      </c>
      <c r="F5">
        <v>-3.4234061108003799</v>
      </c>
      <c r="G5">
        <v>-3.4292796875749998</v>
      </c>
      <c r="H5">
        <v>3.9982101089201501E-3</v>
      </c>
      <c r="I5">
        <v>-6.4687337300998502</v>
      </c>
      <c r="J5">
        <v>-6.4897466831294102</v>
      </c>
      <c r="K5">
        <v>1.1897889108959999E-3</v>
      </c>
      <c r="L5">
        <v>-2.6934388826720299E-3</v>
      </c>
      <c r="M5">
        <v>4.2478226249633997E-3</v>
      </c>
      <c r="N5">
        <v>-13.583496100960501</v>
      </c>
      <c r="O5">
        <v>3.9574483904979202E-3</v>
      </c>
      <c r="P5">
        <v>-26.236140086347</v>
      </c>
      <c r="Q5">
        <v>1.1661167410517801E-3</v>
      </c>
      <c r="R5">
        <v>-40.116351485507302</v>
      </c>
      <c r="S5">
        <v>0.13406490053975401</v>
      </c>
      <c r="T5">
        <v>1040.3244617654</v>
      </c>
      <c r="U5">
        <v>0.29088979945388899</v>
      </c>
      <c r="V5" s="14">
        <v>44228.795972222222</v>
      </c>
      <c r="W5">
        <v>2.4</v>
      </c>
      <c r="X5">
        <v>1.50583940703713E-2</v>
      </c>
      <c r="Y5">
        <v>1.8703973135107101E-2</v>
      </c>
      <c r="Z5" s="72">
        <f>((((N5/1000)+1)/((SMOW!$Z$4/1000)+1))-1)*1000</f>
        <v>-3.358176866572693</v>
      </c>
      <c r="AA5" s="72">
        <f>((((P5/1000)+1)/((SMOW!$AA$4/1000)+1))-1)*1000</f>
        <v>-6.409230624426332</v>
      </c>
      <c r="AB5" s="72">
        <f>Z5*SMOW!$AN$6</f>
        <v>-3.5342144364291723</v>
      </c>
      <c r="AC5" s="72">
        <f>AA5*SMOW!$AN$12</f>
        <v>-6.7416256985646479</v>
      </c>
      <c r="AD5" s="72">
        <f t="shared" ref="AD5:AD6" si="0">LN((AB5/1000)+1)*1000</f>
        <v>-3.5404745262894242</v>
      </c>
      <c r="AE5" s="72">
        <f t="shared" ref="AE5:AE6" si="1">LN((AC5/1000)+1)*1000</f>
        <v>-6.7644531108540313</v>
      </c>
      <c r="AF5" s="44">
        <f>(AD5-SMOW!AN$14*AE5)</f>
        <v>3.1156716241504512E-2</v>
      </c>
      <c r="AG5" s="45">
        <f t="shared" ref="AG5:AG6" si="2">AF5*1000</f>
        <v>31.156716241504512</v>
      </c>
      <c r="AH5" s="20"/>
      <c r="AI5" s="45"/>
      <c r="AK5" s="20">
        <v>17</v>
      </c>
      <c r="AL5" s="20">
        <v>0</v>
      </c>
      <c r="AM5" s="20">
        <v>0</v>
      </c>
      <c r="AN5" s="20">
        <v>0</v>
      </c>
    </row>
    <row r="6" spans="1:40" customFormat="1" x14ac:dyDescent="0.2">
      <c r="A6">
        <v>2672</v>
      </c>
      <c r="B6" t="s">
        <v>112</v>
      </c>
      <c r="C6" s="42" t="s">
        <v>62</v>
      </c>
      <c r="D6" s="42" t="s">
        <v>66</v>
      </c>
      <c r="E6" t="s">
        <v>124</v>
      </c>
      <c r="F6">
        <v>-3.37969181577416</v>
      </c>
      <c r="G6">
        <v>-3.3854162914514401</v>
      </c>
      <c r="H6">
        <v>4.6066197481447798E-3</v>
      </c>
      <c r="I6">
        <v>-6.3749653690813597</v>
      </c>
      <c r="J6">
        <v>-6.3953723462600998</v>
      </c>
      <c r="K6">
        <v>2.36536336567754E-3</v>
      </c>
      <c r="L6">
        <v>-8.6596926261022396E-3</v>
      </c>
      <c r="M6">
        <v>4.2767179933872797E-3</v>
      </c>
      <c r="N6">
        <v>-13.5402274728043</v>
      </c>
      <c r="O6">
        <v>4.5596552985699597E-3</v>
      </c>
      <c r="P6">
        <v>-26.144237350858901</v>
      </c>
      <c r="Q6">
        <v>2.3183018383593499E-3</v>
      </c>
      <c r="R6">
        <v>-41.0365679880641</v>
      </c>
      <c r="S6">
        <v>0.1472033489782</v>
      </c>
      <c r="T6">
        <v>1350.8668233650901</v>
      </c>
      <c r="U6">
        <v>0.480187361459254</v>
      </c>
      <c r="V6" s="14">
        <v>44229.370381944442</v>
      </c>
      <c r="W6">
        <v>2.4</v>
      </c>
      <c r="X6">
        <v>4.2164846938224899E-2</v>
      </c>
      <c r="Y6">
        <v>3.6852119842121403E-2</v>
      </c>
      <c r="Z6" s="72">
        <f>((((N6/1000)+1)/((SMOW!$Z$4/1000)+1))-1)*1000</f>
        <v>-3.3144597103007545</v>
      </c>
      <c r="AA6" s="72">
        <f>((((P6/1000)+1)/((SMOW!$AA$4/1000)+1))-1)*1000</f>
        <v>-6.3154566475718266</v>
      </c>
      <c r="AB6" s="72">
        <f>Z6*SMOW!$AN$6</f>
        <v>-3.4882056015896898</v>
      </c>
      <c r="AC6" s="72">
        <f>AA6*SMOW!$AN$12</f>
        <v>-6.6429884222261126</v>
      </c>
      <c r="AD6" s="72">
        <f t="shared" si="0"/>
        <v>-3.4943035755368639</v>
      </c>
      <c r="AE6" s="72">
        <f t="shared" si="1"/>
        <v>-6.6651512760643836</v>
      </c>
      <c r="AF6" s="44">
        <f>(AD6-SMOW!AN$14*AE6)</f>
        <v>2.4896298225130842E-2</v>
      </c>
      <c r="AG6" s="45">
        <f t="shared" si="2"/>
        <v>24.896298225130842</v>
      </c>
      <c r="AH6" s="20"/>
      <c r="AI6" s="45"/>
      <c r="AK6" s="20">
        <v>17</v>
      </c>
      <c r="AL6" s="20">
        <v>0</v>
      </c>
      <c r="AM6" s="20">
        <v>0</v>
      </c>
      <c r="AN6" s="20">
        <v>0</v>
      </c>
    </row>
    <row r="7" spans="1:40" customFormat="1" x14ac:dyDescent="0.2">
      <c r="A7">
        <v>2673</v>
      </c>
      <c r="B7" t="s">
        <v>122</v>
      </c>
      <c r="C7" s="42" t="s">
        <v>62</v>
      </c>
      <c r="D7" s="42" t="s">
        <v>66</v>
      </c>
      <c r="E7" t="s">
        <v>125</v>
      </c>
      <c r="F7">
        <v>-3.4975765863444801</v>
      </c>
      <c r="G7">
        <v>-3.5037078246037399</v>
      </c>
      <c r="H7">
        <v>4.6123102474754296E-3</v>
      </c>
      <c r="I7">
        <v>-6.6038222548344399</v>
      </c>
      <c r="J7">
        <v>-6.6257240371313904</v>
      </c>
      <c r="K7">
        <v>1.90250113708443E-3</v>
      </c>
      <c r="L7">
        <v>-5.32553299836056E-3</v>
      </c>
      <c r="M7">
        <v>4.5064812784443098E-3</v>
      </c>
      <c r="N7">
        <v>-13.656910409130401</v>
      </c>
      <c r="O7">
        <v>4.5652877833063897E-3</v>
      </c>
      <c r="P7">
        <v>-26.368540875070501</v>
      </c>
      <c r="Q7">
        <v>1.86464876711236E-3</v>
      </c>
      <c r="R7">
        <v>-37.2635741950116</v>
      </c>
      <c r="S7">
        <v>0.161732868600452</v>
      </c>
      <c r="T7">
        <v>1092.0705279870499</v>
      </c>
      <c r="U7">
        <v>0.858637360930532</v>
      </c>
      <c r="V7" s="14">
        <v>44229.564386574071</v>
      </c>
      <c r="W7">
        <v>2.4</v>
      </c>
      <c r="X7">
        <v>3.8756774065902097E-2</v>
      </c>
      <c r="Y7">
        <v>4.6318701547176502E-2</v>
      </c>
      <c r="Z7" s="72">
        <f>((((N7/1000)+1)/((SMOW!$Z$4/1000)+1))-1)*1000</f>
        <v>-3.4323521968203652</v>
      </c>
      <c r="AA7" s="72">
        <f>((((P7/1000)+1)/((SMOW!$AA$4/1000)+1))-1)*1000</f>
        <v>-6.5443272396831231</v>
      </c>
      <c r="AB7" s="72">
        <f>Z7*SMOW!$AN$6</f>
        <v>-3.6122780803062065</v>
      </c>
      <c r="AC7" s="72">
        <f>AA7*SMOW!$AN$12</f>
        <v>-6.8837286851123975</v>
      </c>
      <c r="AD7" s="72">
        <f t="shared" ref="AD7:AD9" si="3">LN((AB7/1000)+1)*1000</f>
        <v>-3.6188181111277111</v>
      </c>
      <c r="AE7" s="72">
        <f t="shared" ref="AE7:AE9" si="4">LN((AC7/1000)+1)*1000</f>
        <v>-6.907530840026463</v>
      </c>
      <c r="AF7" s="44">
        <f>(AD7-SMOW!AN$14*AE7)</f>
        <v>2.8358172406261595E-2</v>
      </c>
      <c r="AG7" s="45">
        <f t="shared" ref="AG7:AG9" si="5">AF7*1000</f>
        <v>28.358172406261595</v>
      </c>
      <c r="AH7" s="20"/>
      <c r="AI7" s="45"/>
      <c r="AK7" s="20">
        <v>17</v>
      </c>
      <c r="AL7" s="20">
        <v>0</v>
      </c>
      <c r="AM7" s="20">
        <v>0</v>
      </c>
      <c r="AN7" s="20">
        <v>0</v>
      </c>
    </row>
    <row r="8" spans="1:40" customFormat="1" x14ac:dyDescent="0.2">
      <c r="A8">
        <v>2674</v>
      </c>
      <c r="B8" t="s">
        <v>112</v>
      </c>
      <c r="C8" s="42" t="s">
        <v>62</v>
      </c>
      <c r="D8" s="42" t="s">
        <v>66</v>
      </c>
      <c r="E8" t="s">
        <v>126</v>
      </c>
      <c r="F8">
        <v>-3.5178354018553502</v>
      </c>
      <c r="G8">
        <v>-3.5240378408956698</v>
      </c>
      <c r="H8">
        <v>3.9501496761027103E-3</v>
      </c>
      <c r="I8">
        <v>-6.6336202164933704</v>
      </c>
      <c r="J8">
        <v>-6.6557204887531398</v>
      </c>
      <c r="K8">
        <v>1.0790821124920301E-3</v>
      </c>
      <c r="L8">
        <v>-9.8174228340109602E-3</v>
      </c>
      <c r="M8">
        <v>4.10107590305694E-3</v>
      </c>
      <c r="N8">
        <v>-13.676962686187601</v>
      </c>
      <c r="O8">
        <v>3.9098779333906E-3</v>
      </c>
      <c r="P8">
        <v>-26.397745973236699</v>
      </c>
      <c r="Q8">
        <v>1.05761257717678E-3</v>
      </c>
      <c r="R8">
        <v>-38.743201673850699</v>
      </c>
      <c r="S8">
        <v>0.13318110734512001</v>
      </c>
      <c r="T8">
        <v>907.87676688563704</v>
      </c>
      <c r="U8">
        <v>0.58279188342502397</v>
      </c>
      <c r="V8" s="14">
        <v>44229.670486111114</v>
      </c>
      <c r="W8">
        <v>2.4</v>
      </c>
      <c r="X8">
        <v>2.80979307176173E-4</v>
      </c>
      <c r="Y8">
        <v>1.71242204219673E-3</v>
      </c>
      <c r="Z8" s="72">
        <f>((((N8/1000)+1)/((SMOW!$Z$4/1000)+1))-1)*1000</f>
        <v>-3.4526123383379348</v>
      </c>
      <c r="AA8" s="72">
        <f>((((P8/1000)+1)/((SMOW!$AA$4/1000)+1))-1)*1000</f>
        <v>-6.5741269859576068</v>
      </c>
      <c r="AB8" s="72">
        <f>Z8*SMOW!$AN$6</f>
        <v>-3.6336002701373129</v>
      </c>
      <c r="AC8" s="72">
        <f>AA8*SMOW!$AN$12</f>
        <v>-6.9150739037614377</v>
      </c>
      <c r="AD8" s="72">
        <f t="shared" si="3"/>
        <v>-3.6402178308425035</v>
      </c>
      <c r="AE8" s="72">
        <f t="shared" si="4"/>
        <v>-6.9390938243731268</v>
      </c>
      <c r="AF8" s="44">
        <f>(AD8-SMOW!AN$14*AE8)</f>
        <v>2.362370842650785E-2</v>
      </c>
      <c r="AG8" s="45">
        <f t="shared" si="5"/>
        <v>23.62370842650785</v>
      </c>
      <c r="AH8" s="20"/>
      <c r="AI8" s="45"/>
      <c r="AK8" s="20">
        <v>17</v>
      </c>
      <c r="AL8" s="20">
        <v>0</v>
      </c>
      <c r="AM8" s="20">
        <v>0</v>
      </c>
      <c r="AN8" s="20">
        <v>0</v>
      </c>
    </row>
    <row r="9" spans="1:40" customFormat="1" x14ac:dyDescent="0.2">
      <c r="A9">
        <v>2675</v>
      </c>
      <c r="B9" t="s">
        <v>122</v>
      </c>
      <c r="C9" s="42" t="s">
        <v>62</v>
      </c>
      <c r="D9" s="42" t="s">
        <v>66</v>
      </c>
      <c r="E9" t="s">
        <v>127</v>
      </c>
      <c r="F9">
        <v>-3.46403462275951</v>
      </c>
      <c r="G9">
        <v>-3.4700486268808901</v>
      </c>
      <c r="H9">
        <v>4.18853974202835E-3</v>
      </c>
      <c r="I9">
        <v>-6.5223358589100098</v>
      </c>
      <c r="J9">
        <v>-6.5436992784406396</v>
      </c>
      <c r="K9">
        <v>1.4854434679322001E-3</v>
      </c>
      <c r="L9">
        <v>-1.49754078642292E-2</v>
      </c>
      <c r="M9">
        <v>4.3839367415325903E-3</v>
      </c>
      <c r="N9">
        <v>-13.623710405582001</v>
      </c>
      <c r="O9">
        <v>4.1458376145994203E-3</v>
      </c>
      <c r="P9">
        <v>-26.2886757413604</v>
      </c>
      <c r="Q9">
        <v>1.45588892280027E-3</v>
      </c>
      <c r="R9">
        <v>-38.874764979624203</v>
      </c>
      <c r="S9">
        <v>0.14374933752470001</v>
      </c>
      <c r="T9">
        <v>1002.44434928896</v>
      </c>
      <c r="U9">
        <v>0.34895958296653401</v>
      </c>
      <c r="V9" s="14">
        <v>44229.769224537034</v>
      </c>
      <c r="W9">
        <v>2.4</v>
      </c>
      <c r="X9">
        <v>1.7738268780585102E-2</v>
      </c>
      <c r="Y9">
        <v>1.38991233583226E-2</v>
      </c>
      <c r="Z9" s="72">
        <f>((((N9/1000)+1)/((SMOW!$Z$4/1000)+1))-1)*1000</f>
        <v>-3.3988080378025698</v>
      </c>
      <c r="AA9" s="72">
        <f>((((P9/1000)+1)/((SMOW!$AA$4/1000)+1))-1)*1000</f>
        <v>-6.4628359634959498</v>
      </c>
      <c r="AB9" s="72">
        <f>Z9*SMOW!$AN$6</f>
        <v>-3.5769755171093012</v>
      </c>
      <c r="AC9" s="72">
        <f>AA9*SMOW!$AN$12</f>
        <v>-6.7980111140113504</v>
      </c>
      <c r="AD9" s="72">
        <f t="shared" si="3"/>
        <v>-3.5833881905853229</v>
      </c>
      <c r="AE9" s="72">
        <f t="shared" si="4"/>
        <v>-6.821222847121402</v>
      </c>
      <c r="AF9" s="44">
        <f>(AD9-SMOW!AN$14*AE9)</f>
        <v>1.821747269477747E-2</v>
      </c>
      <c r="AG9" s="45">
        <f t="shared" si="5"/>
        <v>18.21747269477747</v>
      </c>
      <c r="AH9" s="45">
        <f>AVERAGE(AG3:AG9)</f>
        <v>28.370045607806269</v>
      </c>
      <c r="AI9" s="45">
        <f>STDEV(AG3:AG9)</f>
        <v>6.8691255233374449</v>
      </c>
      <c r="AK9" s="20">
        <v>17</v>
      </c>
      <c r="AL9" s="20">
        <v>0</v>
      </c>
      <c r="AM9" s="20">
        <v>0</v>
      </c>
      <c r="AN9" s="20">
        <v>0</v>
      </c>
    </row>
    <row r="10" spans="1:40" customFormat="1" x14ac:dyDescent="0.2">
      <c r="A10">
        <v>2676</v>
      </c>
      <c r="B10" t="s">
        <v>112</v>
      </c>
      <c r="C10" s="42" t="s">
        <v>62</v>
      </c>
      <c r="D10" s="42" t="s">
        <v>22</v>
      </c>
      <c r="E10" t="s">
        <v>130</v>
      </c>
      <c r="F10">
        <v>-1.4198277165941599E-2</v>
      </c>
      <c r="G10">
        <v>-1.4198745739253E-2</v>
      </c>
      <c r="H10">
        <v>4.3427811475627099E-3</v>
      </c>
      <c r="I10">
        <v>4.0262646252364802E-2</v>
      </c>
      <c r="J10">
        <v>4.02617628402267E-2</v>
      </c>
      <c r="K10">
        <v>1.93350393666446E-3</v>
      </c>
      <c r="L10">
        <v>-3.5456956518892697E-2</v>
      </c>
      <c r="M10">
        <v>4.4488335971870699E-3</v>
      </c>
      <c r="N10">
        <v>-10.2090451125071</v>
      </c>
      <c r="O10">
        <v>4.2985065302975304E-3</v>
      </c>
      <c r="P10">
        <v>-19.856647411298301</v>
      </c>
      <c r="Q10">
        <v>1.89503473161123E-3</v>
      </c>
      <c r="R10">
        <v>-30.7401698376888</v>
      </c>
      <c r="S10">
        <v>0.179136946020234</v>
      </c>
      <c r="T10">
        <v>972.68126335166301</v>
      </c>
      <c r="U10">
        <v>0.53755605155914599</v>
      </c>
      <c r="V10" s="14">
        <v>44231.388148148151</v>
      </c>
      <c r="W10">
        <v>2.4</v>
      </c>
      <c r="X10">
        <v>2.04529268133885E-4</v>
      </c>
      <c r="Y10">
        <v>1.46048536987485E-3</v>
      </c>
      <c r="Z10" s="72">
        <f>((((N10/1000)+1)/((SMOW!$Z$4/1000)+1))-1)*1000</f>
        <v>5.1254111024690019E-2</v>
      </c>
      <c r="AA10" s="72">
        <f>((((P10/1000)+1)/((SMOW!$AA$4/1000)+1))-1)*1000</f>
        <v>0.10015557911335904</v>
      </c>
      <c r="AB10" s="72">
        <f>Z10*SMOW!$AN$6</f>
        <v>5.3940881111087823E-2</v>
      </c>
      <c r="AC10" s="72">
        <f>AA10*SMOW!$AN$12</f>
        <v>0.10534984081114757</v>
      </c>
      <c r="AD10" s="72">
        <f t="shared" ref="AD10" si="6">LN((AB10/1000)+1)*1000</f>
        <v>5.3939426354089229E-2</v>
      </c>
      <c r="AE10" s="72">
        <f t="shared" ref="AE10" si="7">LN((AC10/1000)+1)*1000</f>
        <v>0.10534429190646538</v>
      </c>
      <c r="AF10" s="44">
        <f>(AD10-SMOW!AN$14*AE10)</f>
        <v>-1.6823597725244971E-3</v>
      </c>
      <c r="AG10" s="45">
        <f t="shared" ref="AG10" si="8">AF10*1000</f>
        <v>-1.6823597725244972</v>
      </c>
      <c r="AH10" s="20"/>
      <c r="AI10" s="45"/>
      <c r="AK10" s="20">
        <v>17</v>
      </c>
      <c r="AL10" s="20">
        <v>2</v>
      </c>
      <c r="AM10" s="20">
        <v>0</v>
      </c>
      <c r="AN10" s="20">
        <v>0</v>
      </c>
    </row>
    <row r="11" spans="1:40" customFormat="1" x14ac:dyDescent="0.2">
      <c r="A11">
        <v>2677</v>
      </c>
      <c r="B11" t="s">
        <v>112</v>
      </c>
      <c r="C11" s="42" t="s">
        <v>62</v>
      </c>
      <c r="D11" s="42" t="s">
        <v>22</v>
      </c>
      <c r="E11" t="s">
        <v>131</v>
      </c>
      <c r="F11">
        <v>-2.37831439442199E-2</v>
      </c>
      <c r="G11">
        <v>-2.37837820889206E-2</v>
      </c>
      <c r="H11">
        <v>4.2685929843394302E-3</v>
      </c>
      <c r="I11">
        <v>1.16963699466621E-3</v>
      </c>
      <c r="J11">
        <v>1.16961814764229E-3</v>
      </c>
      <c r="K11">
        <v>9.6510950556223196E-4</v>
      </c>
      <c r="L11">
        <v>-2.44013404708757E-2</v>
      </c>
      <c r="M11">
        <v>4.3130482584544097E-3</v>
      </c>
      <c r="N11">
        <v>-10.2185322616492</v>
      </c>
      <c r="O11">
        <v>4.2250747147780003E-3</v>
      </c>
      <c r="P11">
        <v>-19.894962621783101</v>
      </c>
      <c r="Q11">
        <v>9.4590758165666203E-4</v>
      </c>
      <c r="R11">
        <v>-31.4877538687666</v>
      </c>
      <c r="S11">
        <v>0.150136438858019</v>
      </c>
      <c r="T11">
        <v>991.39796082874602</v>
      </c>
      <c r="U11">
        <v>0.37618154067899601</v>
      </c>
      <c r="V11" s="14">
        <v>44231.466770833336</v>
      </c>
      <c r="W11">
        <v>2.4</v>
      </c>
      <c r="X11">
        <v>8.5036352348892806E-3</v>
      </c>
      <c r="Y11">
        <v>4.8990248068426301E-3</v>
      </c>
      <c r="Z11" s="72">
        <f>((((N11/1000)+1)/((SMOW!$Z$4/1000)+1))-1)*1000</f>
        <v>4.1668616885148779E-2</v>
      </c>
      <c r="AA11" s="72">
        <f>((((P11/1000)+1)/((SMOW!$AA$4/1000)+1))-1)*1000</f>
        <v>6.1060228554898899E-2</v>
      </c>
      <c r="AB11" s="72">
        <f>Z11*SMOW!$AN$6</f>
        <v>4.3852909835516374E-2</v>
      </c>
      <c r="AC11" s="72">
        <f>AA11*SMOW!$AN$12</f>
        <v>6.4226929893442905E-2</v>
      </c>
      <c r="AD11" s="72">
        <f t="shared" ref="AD11" si="9">LN((AB11/1000)+1)*1000</f>
        <v>4.3851948324699512E-2</v>
      </c>
      <c r="AE11" s="72">
        <f t="shared" ref="AE11" si="10">LN((AC11/1000)+1)*1000</f>
        <v>6.4224867432433205E-2</v>
      </c>
      <c r="AF11" s="44">
        <f>(AD11-SMOW!AN$14*AE11)</f>
        <v>9.941218320374777E-3</v>
      </c>
      <c r="AG11" s="45">
        <f t="shared" ref="AG11" si="11">AF11*1000</f>
        <v>9.9412183203747766</v>
      </c>
      <c r="AH11" s="20"/>
      <c r="AI11" s="45"/>
      <c r="AK11" s="20">
        <v>17</v>
      </c>
      <c r="AL11" s="20">
        <v>0</v>
      </c>
      <c r="AM11" s="20">
        <v>0</v>
      </c>
      <c r="AN11" s="20">
        <v>0</v>
      </c>
    </row>
    <row r="12" spans="1:40" customFormat="1" x14ac:dyDescent="0.2">
      <c r="A12">
        <v>2678</v>
      </c>
      <c r="B12" t="s">
        <v>112</v>
      </c>
      <c r="C12" s="42" t="s">
        <v>62</v>
      </c>
      <c r="D12" s="42" t="s">
        <v>22</v>
      </c>
      <c r="E12" t="s">
        <v>132</v>
      </c>
      <c r="F12">
        <v>-6.0504486744272796E-3</v>
      </c>
      <c r="G12">
        <v>-6.0507647593783E-3</v>
      </c>
      <c r="H12">
        <v>3.9077663808994804E-3</v>
      </c>
      <c r="I12">
        <v>5.2308252887356403E-2</v>
      </c>
      <c r="J12">
        <v>5.23068504961672E-2</v>
      </c>
      <c r="K12">
        <v>1.32753501025539E-3</v>
      </c>
      <c r="L12">
        <v>-3.3668781821354597E-2</v>
      </c>
      <c r="M12">
        <v>3.8935265286668499E-3</v>
      </c>
      <c r="N12">
        <v>-10.200980351058501</v>
      </c>
      <c r="O12">
        <v>3.8679267355235902E-3</v>
      </c>
      <c r="P12">
        <v>-19.8448414653657</v>
      </c>
      <c r="Q12">
        <v>1.3011222290077199E-3</v>
      </c>
      <c r="R12">
        <v>-31.043819060196299</v>
      </c>
      <c r="S12">
        <v>0.17716244568897899</v>
      </c>
      <c r="T12">
        <v>1006.51326745186</v>
      </c>
      <c r="U12">
        <v>0.37502008028328099</v>
      </c>
      <c r="V12" s="14">
        <v>44231.547233796293</v>
      </c>
      <c r="W12">
        <v>2.4</v>
      </c>
      <c r="X12">
        <v>2.6682196306578799E-2</v>
      </c>
      <c r="Y12">
        <v>3.3173960153079399E-2</v>
      </c>
      <c r="Z12" s="72">
        <f>((((N12/1000)+1)/((SMOW!$Z$4/1000)+1))-1)*1000</f>
        <v>5.9402472818437246E-2</v>
      </c>
      <c r="AA12" s="72">
        <f>((((P12/1000)+1)/((SMOW!$AA$4/1000)+1))-1)*1000</f>
        <v>0.11220190716598744</v>
      </c>
      <c r="AB12" s="72">
        <f>Z12*SMOW!$AN$6</f>
        <v>6.2516384733712752E-2</v>
      </c>
      <c r="AC12" s="72">
        <f>AA12*SMOW!$AN$12</f>
        <v>0.11802091469378052</v>
      </c>
      <c r="AD12" s="72">
        <f t="shared" ref="AD12" si="12">LN((AB12/1000)+1)*1000</f>
        <v>6.2514430665906617E-2</v>
      </c>
      <c r="AE12" s="72">
        <f t="shared" ref="AE12" si="13">LN((AC12/1000)+1)*1000</f>
        <v>0.11801395077358467</v>
      </c>
      <c r="AF12" s="44">
        <f>(AD12-SMOW!AN$14*AE12)</f>
        <v>2.0306465745390662E-4</v>
      </c>
      <c r="AG12" s="45">
        <f t="shared" ref="AG12" si="14">AF12*1000</f>
        <v>0.20306465745390662</v>
      </c>
      <c r="AH12" s="20"/>
      <c r="AI12" s="45"/>
      <c r="AK12" s="20">
        <v>17</v>
      </c>
      <c r="AL12" s="20">
        <v>0</v>
      </c>
      <c r="AM12" s="20">
        <v>0</v>
      </c>
      <c r="AN12" s="20">
        <v>0</v>
      </c>
    </row>
    <row r="13" spans="1:40" customFormat="1" x14ac:dyDescent="0.2">
      <c r="A13">
        <v>2679</v>
      </c>
      <c r="B13" t="s">
        <v>122</v>
      </c>
      <c r="C13" t="s">
        <v>62</v>
      </c>
      <c r="D13" t="s">
        <v>22</v>
      </c>
      <c r="E13" t="s">
        <v>133</v>
      </c>
      <c r="F13">
        <v>-6.1494885114683401E-2</v>
      </c>
      <c r="G13">
        <v>-6.1497101031460902E-2</v>
      </c>
      <c r="H13">
        <v>4.1357813593953397E-3</v>
      </c>
      <c r="I13">
        <v>-5.3977756164253599E-2</v>
      </c>
      <c r="J13">
        <v>-5.3979249327165503E-2</v>
      </c>
      <c r="K13">
        <v>1.38236071398845E-3</v>
      </c>
      <c r="L13">
        <v>-3.2996057386717501E-2</v>
      </c>
      <c r="M13">
        <v>4.0085936971465197E-3</v>
      </c>
      <c r="N13">
        <v>-10.2558595319357</v>
      </c>
      <c r="O13">
        <v>4.0936171032321103E-3</v>
      </c>
      <c r="P13">
        <v>-19.949012796397401</v>
      </c>
      <c r="Q13">
        <v>1.35485711456327E-3</v>
      </c>
      <c r="R13">
        <v>-31.506071144481801</v>
      </c>
      <c r="S13">
        <v>0.14142473548966</v>
      </c>
      <c r="T13">
        <v>899.23225414799799</v>
      </c>
      <c r="U13">
        <v>0.160552808377321</v>
      </c>
      <c r="V13" s="14">
        <v>44231.661631944444</v>
      </c>
      <c r="W13">
        <v>2.4</v>
      </c>
      <c r="X13">
        <v>1.9394857670599501E-2</v>
      </c>
      <c r="Y13">
        <v>8.0382514034630301E-2</v>
      </c>
      <c r="Z13" s="72">
        <f>((((N13/1000)+1)/((SMOW!$Z$4/1000)+1))-1)*1000</f>
        <v>3.954407356010492E-3</v>
      </c>
      <c r="AA13" s="72">
        <f>((((P13/1000)+1)/((SMOW!$AA$4/1000)+1))-1)*1000</f>
        <v>5.9095325899427564E-3</v>
      </c>
      <c r="AB13" s="72">
        <f>Z13*SMOW!$AN$6</f>
        <v>4.1616996722979088E-3</v>
      </c>
      <c r="AC13" s="72">
        <f>AA13*SMOW!$AN$12</f>
        <v>6.2160123592727348E-3</v>
      </c>
      <c r="AD13" s="72">
        <f t="shared" ref="AD13:AD14" si="15">LN((AB13/1000)+1)*1000</f>
        <v>4.1616910123635281E-3</v>
      </c>
      <c r="AE13" s="72">
        <f t="shared" ref="AE13:AE14" si="16">LN((AC13/1000)+1)*1000</f>
        <v>6.2159930399588292E-3</v>
      </c>
      <c r="AF13" s="44">
        <f>(AD13-SMOW!AN$14*AE13)</f>
        <v>8.7964668726526595E-4</v>
      </c>
      <c r="AG13" s="45">
        <f t="shared" ref="AG13:AG14" si="17">AF13*1000</f>
        <v>0.87964668726526596</v>
      </c>
      <c r="AH13" s="45">
        <f>AVERAGE(AG10:AG13)</f>
        <v>2.3353924731423628</v>
      </c>
      <c r="AI13" s="45">
        <f>STDEV(AG10:AG13)</f>
        <v>5.1851370162753776</v>
      </c>
      <c r="AK13" s="20">
        <v>17</v>
      </c>
      <c r="AL13" s="20">
        <v>0</v>
      </c>
      <c r="AM13" s="20">
        <v>0</v>
      </c>
      <c r="AN13" s="20">
        <v>0</v>
      </c>
    </row>
    <row r="14" spans="1:40" customFormat="1" x14ac:dyDescent="0.2">
      <c r="A14">
        <v>2680</v>
      </c>
      <c r="B14" t="s">
        <v>122</v>
      </c>
      <c r="C14" t="s">
        <v>62</v>
      </c>
      <c r="D14" t="s">
        <v>24</v>
      </c>
      <c r="E14" t="s">
        <v>134</v>
      </c>
      <c r="F14">
        <v>-28.297160706269</v>
      </c>
      <c r="G14">
        <v>-28.7052426463746</v>
      </c>
      <c r="H14">
        <v>4.9411158814064802E-3</v>
      </c>
      <c r="I14">
        <v>-52.833591996893603</v>
      </c>
      <c r="J14">
        <v>-54.280480343714203</v>
      </c>
      <c r="K14">
        <v>3.9989066009007996E-3</v>
      </c>
      <c r="L14">
        <v>-4.5149024893549598E-2</v>
      </c>
      <c r="M14">
        <v>3.9780327763118302E-3</v>
      </c>
      <c r="N14">
        <v>-38.203662977599699</v>
      </c>
      <c r="O14">
        <v>4.8907412465660502E-3</v>
      </c>
      <c r="P14">
        <v>-71.678518079872205</v>
      </c>
      <c r="Q14">
        <v>3.91934391933742E-3</v>
      </c>
      <c r="R14">
        <v>-106.582964467469</v>
      </c>
      <c r="S14">
        <v>0.20300241234852401</v>
      </c>
      <c r="T14">
        <v>744.56234469806998</v>
      </c>
      <c r="U14">
        <v>0.37283830674996099</v>
      </c>
      <c r="V14" s="14">
        <v>44231.803124999999</v>
      </c>
      <c r="W14">
        <v>2.4</v>
      </c>
      <c r="X14">
        <v>0.70222102726470403</v>
      </c>
      <c r="Y14">
        <v>0.91066762979161797</v>
      </c>
      <c r="Z14" s="72">
        <f>((((N14/1000)+1)/((SMOW!$Z$4/1000)+1))-1)*1000</f>
        <v>-28.233559531798512</v>
      </c>
      <c r="AA14" s="72">
        <f>((((P14/1000)+1)/((SMOW!$AA$4/1000)+1))-1)*1000</f>
        <v>-52.776865706761541</v>
      </c>
      <c r="AB14" s="72">
        <f>Z14*SMOW!$AN$6</f>
        <v>-29.713579020304053</v>
      </c>
      <c r="AC14" s="72">
        <f>AA14*SMOW!$AN$12</f>
        <v>-55.513975855759668</v>
      </c>
      <c r="AD14" s="72">
        <f t="shared" si="15"/>
        <v>-30.163971710567715</v>
      </c>
      <c r="AE14" s="72">
        <f t="shared" si="16"/>
        <v>-57.114389244555582</v>
      </c>
      <c r="AF14" s="44">
        <f>(AD14-SMOW!AN$14*AE14)</f>
        <v>-7.5741894423657641E-3</v>
      </c>
      <c r="AG14" s="45">
        <f t="shared" si="17"/>
        <v>-7.5741894423657641</v>
      </c>
      <c r="AH14" s="20"/>
      <c r="AI14" s="45"/>
      <c r="AK14" s="20">
        <v>17</v>
      </c>
      <c r="AL14" s="20">
        <v>1</v>
      </c>
      <c r="AM14" s="20">
        <v>0</v>
      </c>
      <c r="AN14" s="20">
        <v>0</v>
      </c>
    </row>
    <row r="15" spans="1:40" customFormat="1" x14ac:dyDescent="0.2">
      <c r="A15">
        <v>2681</v>
      </c>
      <c r="B15" t="s">
        <v>122</v>
      </c>
      <c r="C15" t="s">
        <v>62</v>
      </c>
      <c r="D15" t="s">
        <v>24</v>
      </c>
      <c r="E15" t="s">
        <v>135</v>
      </c>
      <c r="F15">
        <v>-27.587345573386798</v>
      </c>
      <c r="G15">
        <v>-27.975024051433099</v>
      </c>
      <c r="H15">
        <v>7.0623682409582701E-3</v>
      </c>
      <c r="I15">
        <v>-51.5424112592897</v>
      </c>
      <c r="J15">
        <v>-52.9182062115867</v>
      </c>
      <c r="K15">
        <v>8.5179959075608099E-3</v>
      </c>
      <c r="L15">
        <v>-3.0003676205963101E-2</v>
      </c>
      <c r="M15">
        <v>3.4199821423109501E-3</v>
      </c>
      <c r="N15">
        <v>-37.501084404025299</v>
      </c>
      <c r="O15">
        <v>6.9903674561585796E-3</v>
      </c>
      <c r="P15">
        <v>-70.413026814946306</v>
      </c>
      <c r="Q15">
        <v>8.3485209326292394E-3</v>
      </c>
      <c r="R15">
        <v>-101.86681255969501</v>
      </c>
      <c r="S15">
        <v>0.19332590584569001</v>
      </c>
      <c r="T15">
        <v>2104.8587717585601</v>
      </c>
      <c r="U15">
        <v>0.676579061081098</v>
      </c>
      <c r="V15" s="14">
        <v>44232.604548611111</v>
      </c>
      <c r="W15">
        <v>2.4</v>
      </c>
      <c r="X15">
        <v>0.142614385079019</v>
      </c>
      <c r="Y15">
        <v>0.13744548338420901</v>
      </c>
      <c r="Z15" s="72">
        <f>((((N15/1000)+1)/((SMOW!$Z$4/1000)+1))-1)*1000</f>
        <v>-27.523697939161096</v>
      </c>
      <c r="AA15" s="72">
        <f>((((P15/1000)+1)/((SMOW!$AA$4/1000)+1))-1)*1000</f>
        <v>-51.485607639669809</v>
      </c>
      <c r="AB15" s="72">
        <f>Z15*SMOW!$AN$6</f>
        <v>-28.966506073212315</v>
      </c>
      <c r="AC15" s="72">
        <f>AA15*SMOW!$AN$12</f>
        <v>-54.15575065234632</v>
      </c>
      <c r="AD15" s="72">
        <f t="shared" ref="AD15" si="18">LN((AB15/1000)+1)*1000</f>
        <v>-29.394317025387942</v>
      </c>
      <c r="AE15" s="72">
        <f t="shared" ref="AE15" si="19">LN((AC15/1000)+1)*1000</f>
        <v>-55.677364766672433</v>
      </c>
      <c r="AF15" s="44">
        <f>(AD15-SMOW!AN$14*AE15)</f>
        <v>3.3315714151029852E-3</v>
      </c>
      <c r="AG15" s="45">
        <f t="shared" ref="AG15" si="20">AF15*1000</f>
        <v>3.3315714151029852</v>
      </c>
      <c r="AH15" s="20"/>
      <c r="AI15" s="45"/>
      <c r="AK15" s="20">
        <v>17</v>
      </c>
      <c r="AL15" s="20">
        <v>0</v>
      </c>
      <c r="AM15" s="20">
        <v>0</v>
      </c>
      <c r="AN15" s="20">
        <v>0</v>
      </c>
    </row>
    <row r="16" spans="1:40" customFormat="1" x14ac:dyDescent="0.2">
      <c r="A16">
        <v>2682</v>
      </c>
      <c r="B16" t="s">
        <v>122</v>
      </c>
      <c r="C16" t="s">
        <v>62</v>
      </c>
      <c r="D16" t="s">
        <v>24</v>
      </c>
      <c r="E16" t="s">
        <v>136</v>
      </c>
      <c r="F16">
        <v>-28.231177590986899</v>
      </c>
      <c r="G16">
        <v>-28.637340084416198</v>
      </c>
      <c r="H16">
        <v>3.4602418090059202E-3</v>
      </c>
      <c r="I16">
        <v>-52.714486174035002</v>
      </c>
      <c r="J16">
        <v>-54.1547383210332</v>
      </c>
      <c r="K16">
        <v>1.31455300136856E-3</v>
      </c>
      <c r="L16">
        <v>-4.36382509106562E-2</v>
      </c>
      <c r="M16">
        <v>3.5912522148172899E-3</v>
      </c>
      <c r="N16">
        <v>-38.138352559622803</v>
      </c>
      <c r="O16">
        <v>3.4249646728753899E-3</v>
      </c>
      <c r="P16">
        <v>-71.561781999446197</v>
      </c>
      <c r="Q16">
        <v>1.2883985115820101E-3</v>
      </c>
      <c r="R16">
        <v>-103.733100153785</v>
      </c>
      <c r="S16">
        <v>0.156184482453428</v>
      </c>
      <c r="T16">
        <v>1055.00716934811</v>
      </c>
      <c r="U16">
        <v>0.25468812988095602</v>
      </c>
      <c r="V16" s="14">
        <v>44232.702581018515</v>
      </c>
      <c r="W16">
        <v>2.4</v>
      </c>
      <c r="X16">
        <v>5.1844407336868804E-4</v>
      </c>
      <c r="Y16" s="69">
        <v>7.8491874452946906E-5</v>
      </c>
      <c r="Z16" s="72">
        <f>((((N16/1000)+1)/((SMOW!$Z$4/1000)+1))-1)*1000</f>
        <v>-28.16757209770271</v>
      </c>
      <c r="AA16" s="72">
        <f>((((P16/1000)+1)/((SMOW!$AA$4/1000)+1))-1)*1000</f>
        <v>-52.65775275059292</v>
      </c>
      <c r="AB16" s="72">
        <f>Z16*SMOW!$AN$6</f>
        <v>-29.64413248682164</v>
      </c>
      <c r="AC16" s="72">
        <f>AA16*SMOW!$AN$12</f>
        <v>-55.388685471719192</v>
      </c>
      <c r="AD16" s="72">
        <f t="shared" ref="AD16:AD17" si="21">LN((AB16/1000)+1)*1000</f>
        <v>-30.092401041491986</v>
      </c>
      <c r="AE16" s="72">
        <f t="shared" ref="AE16:AE17" si="22">LN((AC16/1000)+1)*1000</f>
        <v>-56.981743475955568</v>
      </c>
      <c r="AF16" s="44">
        <f>(AD16-SMOW!AN$14*AE16)</f>
        <v>-6.0404861874445714E-3</v>
      </c>
      <c r="AG16" s="45">
        <f t="shared" ref="AG16:AG17" si="23">AF16*1000</f>
        <v>-6.0404861874445714</v>
      </c>
      <c r="AH16" s="20"/>
      <c r="AI16" s="45"/>
      <c r="AK16" s="20">
        <v>17</v>
      </c>
      <c r="AL16" s="20">
        <v>0</v>
      </c>
      <c r="AM16" s="20">
        <v>0</v>
      </c>
      <c r="AN16" s="20">
        <v>0</v>
      </c>
    </row>
    <row r="17" spans="1:40" customFormat="1" x14ac:dyDescent="0.2">
      <c r="A17">
        <v>2685</v>
      </c>
      <c r="B17" t="s">
        <v>122</v>
      </c>
      <c r="C17" t="s">
        <v>62</v>
      </c>
      <c r="D17" t="s">
        <v>24</v>
      </c>
      <c r="E17" t="s">
        <v>137</v>
      </c>
      <c r="F17">
        <v>-28.249252367319102</v>
      </c>
      <c r="G17">
        <v>-28.6559404788864</v>
      </c>
      <c r="H17">
        <v>5.37268955699087E-3</v>
      </c>
      <c r="I17">
        <v>-52.7511958389928</v>
      </c>
      <c r="J17">
        <v>-54.193493460009897</v>
      </c>
      <c r="K17">
        <v>9.4564303826186798E-3</v>
      </c>
      <c r="L17">
        <v>-4.1775932001222003E-2</v>
      </c>
      <c r="M17">
        <v>3.75575198978294E-3</v>
      </c>
      <c r="N17">
        <v>-38.156243063762297</v>
      </c>
      <c r="O17">
        <v>5.3179150321599998E-3</v>
      </c>
      <c r="P17">
        <v>-71.597761284909097</v>
      </c>
      <c r="Q17">
        <v>9.2682842130936104E-3</v>
      </c>
      <c r="R17">
        <v>-107.23697571875699</v>
      </c>
      <c r="S17">
        <v>0.16847258888428401</v>
      </c>
      <c r="T17">
        <v>1172.6842866249101</v>
      </c>
      <c r="U17">
        <v>0.56180962427669601</v>
      </c>
      <c r="V17" s="14">
        <v>44235.688576388886</v>
      </c>
      <c r="W17">
        <v>2.4</v>
      </c>
      <c r="X17">
        <v>3.6183716072915199E-2</v>
      </c>
      <c r="Y17">
        <v>3.7946137691368599E-2</v>
      </c>
      <c r="Z17" s="72">
        <f>((((N17/1000)+1)/((SMOW!$Z$4/1000)+1))-1)*1000</f>
        <v>-28.185648057088898</v>
      </c>
      <c r="AA17" s="72">
        <f>((((P17/1000)+1)/((SMOW!$AA$4/1000)+1))-1)*1000</f>
        <v>-52.694464614111759</v>
      </c>
      <c r="AB17" s="72">
        <f>Z17*SMOW!$AN$6</f>
        <v>-29.663155998433215</v>
      </c>
      <c r="AC17" s="72">
        <f>AA17*SMOW!$AN$12</f>
        <v>-55.427301283357728</v>
      </c>
      <c r="AD17" s="72">
        <f t="shared" si="21"/>
        <v>-30.112005908866688</v>
      </c>
      <c r="AE17" s="72">
        <f t="shared" si="22"/>
        <v>-57.022624418598738</v>
      </c>
      <c r="AF17" s="44">
        <f>(AD17-SMOW!AN$14*AE17)</f>
        <v>-4.0602158465539162E-3</v>
      </c>
      <c r="AG17" s="45">
        <f t="shared" si="23"/>
        <v>-4.0602158465539162</v>
      </c>
      <c r="AH17" s="20"/>
      <c r="AI17" s="45"/>
      <c r="AK17" s="20">
        <v>17</v>
      </c>
      <c r="AL17" s="20">
        <v>0</v>
      </c>
      <c r="AM17" s="20">
        <v>0</v>
      </c>
      <c r="AN17" s="20">
        <v>0</v>
      </c>
    </row>
    <row r="18" spans="1:40" customFormat="1" x14ac:dyDescent="0.2">
      <c r="A18">
        <v>2686</v>
      </c>
      <c r="B18" t="s">
        <v>122</v>
      </c>
      <c r="C18" t="s">
        <v>62</v>
      </c>
      <c r="D18" t="s">
        <v>24</v>
      </c>
      <c r="E18" t="s">
        <v>138</v>
      </c>
      <c r="F18">
        <v>-28.192614067907499</v>
      </c>
      <c r="G18">
        <v>-28.597657106150098</v>
      </c>
      <c r="H18">
        <v>3.9755614288869796E-3</v>
      </c>
      <c r="I18">
        <v>-52.65601855765</v>
      </c>
      <c r="J18">
        <v>-54.093019041149503</v>
      </c>
      <c r="K18">
        <v>1.8166557811756399E-3</v>
      </c>
      <c r="L18">
        <v>-3.6543052423201501E-2</v>
      </c>
      <c r="M18">
        <v>4.1657870890533799E-3</v>
      </c>
      <c r="N18">
        <v>-38.1001821913367</v>
      </c>
      <c r="O18">
        <v>3.9350306135654996E-3</v>
      </c>
      <c r="P18">
        <v>-71.504477661129101</v>
      </c>
      <c r="Q18">
        <v>1.7805113997610999E-3</v>
      </c>
      <c r="R18">
        <v>-105.049466991702</v>
      </c>
      <c r="S18">
        <v>0.162269189496141</v>
      </c>
      <c r="T18">
        <v>1117.5746908297299</v>
      </c>
      <c r="U18">
        <v>0.39296984066566198</v>
      </c>
      <c r="V18" s="14">
        <v>44235.779189814813</v>
      </c>
      <c r="W18">
        <v>2.4</v>
      </c>
      <c r="X18">
        <v>4.5588472462034901E-2</v>
      </c>
      <c r="Y18">
        <v>4.0251279471447798E-2</v>
      </c>
      <c r="Z18" s="72">
        <f>((((N18/1000)+1)/((SMOW!$Z$4/1000)+1))-1)*1000</f>
        <v>-28.129006050512718</v>
      </c>
      <c r="AA18" s="72">
        <f>((((P18/1000)+1)/((SMOW!$AA$4/1000)+1))-1)*1000</f>
        <v>-52.599281632552007</v>
      </c>
      <c r="AB18" s="72">
        <f>Z18*SMOW!$AN$6</f>
        <v>-29.603544785175661</v>
      </c>
      <c r="AC18" s="72">
        <f>AA18*SMOW!$AN$12</f>
        <v>-55.327181928609647</v>
      </c>
      <c r="AD18" s="72">
        <f t="shared" ref="AD18" si="24">LN((AB18/1000)+1)*1000</f>
        <v>-30.050574270320269</v>
      </c>
      <c r="AE18" s="72">
        <f t="shared" ref="AE18" si="25">LN((AC18/1000)+1)*1000</f>
        <v>-56.916635700931153</v>
      </c>
      <c r="AF18" s="44">
        <f>(AD18-SMOW!AN$14*AE18)</f>
        <v>1.4093797713812251E-3</v>
      </c>
      <c r="AG18" s="45">
        <f t="shared" ref="AG18" si="26">AF18*1000</f>
        <v>1.4093797713812251</v>
      </c>
      <c r="AH18" s="45">
        <f>AVERAGE(AG14:AG18)</f>
        <v>-2.5867880579760083</v>
      </c>
      <c r="AI18" s="45">
        <f>STDEV(AG14:AG18)</f>
        <v>4.7426134398566226</v>
      </c>
      <c r="AK18" s="20">
        <v>17</v>
      </c>
      <c r="AL18" s="20">
        <v>0</v>
      </c>
      <c r="AM18" s="20">
        <v>0</v>
      </c>
      <c r="AN18" s="20">
        <v>0</v>
      </c>
    </row>
    <row r="19" spans="1:40" customFormat="1" x14ac:dyDescent="0.2">
      <c r="A19">
        <v>2689</v>
      </c>
      <c r="B19" t="s">
        <v>122</v>
      </c>
      <c r="C19" t="s">
        <v>64</v>
      </c>
      <c r="D19" t="s">
        <v>50</v>
      </c>
      <c r="E19" t="s">
        <v>140</v>
      </c>
      <c r="F19">
        <v>8.3030828644833097</v>
      </c>
      <c r="G19">
        <v>8.2688016407297606</v>
      </c>
      <c r="H19">
        <v>3.67448271962636E-3</v>
      </c>
      <c r="I19">
        <v>16.497313346510701</v>
      </c>
      <c r="J19">
        <v>16.3627110088864</v>
      </c>
      <c r="K19">
        <v>1.27355808948724E-3</v>
      </c>
      <c r="L19">
        <v>-0.37070977196224503</v>
      </c>
      <c r="M19">
        <v>3.7244549354383699E-3</v>
      </c>
      <c r="N19">
        <v>-1.97655858212082</v>
      </c>
      <c r="O19">
        <v>3.6370213992157801E-3</v>
      </c>
      <c r="P19">
        <v>-3.72702798538598</v>
      </c>
      <c r="Q19">
        <v>1.24821923893795E-3</v>
      </c>
      <c r="R19">
        <v>-12.794440525211</v>
      </c>
      <c r="S19">
        <v>0.18988632646478901</v>
      </c>
      <c r="T19">
        <v>1900.88869142524</v>
      </c>
      <c r="U19">
        <v>0.64842276817983402</v>
      </c>
      <c r="V19" s="14">
        <v>44239.720509259256</v>
      </c>
      <c r="W19">
        <v>2.4</v>
      </c>
      <c r="X19" s="69">
        <v>8.5067035475867297E-5</v>
      </c>
      <c r="Y19" s="69">
        <v>2.25102932654861E-5</v>
      </c>
      <c r="Z19" s="72">
        <f>((((N19/1000)+1)/((SMOW!$Z$4/1000)+1))-1)*1000</f>
        <v>8.36907964631739</v>
      </c>
      <c r="AA19" s="72">
        <f>((((P19/1000)+1)/((SMOW!$AA$4/1000)+1))-1)*1000</f>
        <v>16.558191900720722</v>
      </c>
      <c r="AB19" s="72">
        <f>Z19*SMOW!$AN$6</f>
        <v>8.8077916324364054</v>
      </c>
      <c r="AC19" s="72">
        <f>AA19*SMOW!$AN$12</f>
        <v>17.416931700699312</v>
      </c>
      <c r="AD19" s="72">
        <f t="shared" ref="AD19" si="27">LN((AB19/1000)+1)*1000</f>
        <v>8.7692293029370241</v>
      </c>
      <c r="AE19" s="72">
        <f t="shared" ref="AE19" si="28">LN((AC19/1000)+1)*1000</f>
        <v>17.266995395726685</v>
      </c>
      <c r="AF19" s="44">
        <f>(AD19-SMOW!AN$14*AE19)</f>
        <v>-0.34774426600666608</v>
      </c>
      <c r="AG19" s="45">
        <f t="shared" ref="AG19" si="29">AF19*1000</f>
        <v>-347.74426600666607</v>
      </c>
      <c r="AH19" s="45"/>
      <c r="AI19" s="45"/>
      <c r="AJ19" t="s">
        <v>139</v>
      </c>
      <c r="AK19" s="20">
        <v>17</v>
      </c>
      <c r="AL19" s="20">
        <v>0</v>
      </c>
      <c r="AM19" s="20">
        <v>0</v>
      </c>
      <c r="AN19" s="20">
        <v>1</v>
      </c>
    </row>
    <row r="20" spans="1:40" customFormat="1" x14ac:dyDescent="0.2">
      <c r="A20">
        <v>2690</v>
      </c>
      <c r="B20" t="s">
        <v>122</v>
      </c>
      <c r="C20" t="s">
        <v>64</v>
      </c>
      <c r="D20" t="s">
        <v>50</v>
      </c>
      <c r="E20" t="s">
        <v>146</v>
      </c>
      <c r="F20">
        <v>13.379808381205001</v>
      </c>
      <c r="G20">
        <v>13.291088898130999</v>
      </c>
      <c r="H20">
        <v>4.1957067528591097E-3</v>
      </c>
      <c r="I20">
        <v>26.1256229240444</v>
      </c>
      <c r="J20">
        <v>25.7901787228576</v>
      </c>
      <c r="K20">
        <v>1.2237875107452001E-3</v>
      </c>
      <c r="L20">
        <v>-0.32612546753779598</v>
      </c>
      <c r="M20">
        <v>4.1704737972738798E-3</v>
      </c>
      <c r="N20">
        <v>3.0484097606701299</v>
      </c>
      <c r="O20">
        <v>4.1529315578134902E-3</v>
      </c>
      <c r="P20">
        <v>5.7097156954272599</v>
      </c>
      <c r="Q20">
        <v>1.19943890105091E-3</v>
      </c>
      <c r="R20">
        <v>0.14140905030078299</v>
      </c>
      <c r="S20">
        <v>0.16111498154192899</v>
      </c>
      <c r="T20">
        <v>3351.1485920980399</v>
      </c>
      <c r="U20">
        <v>1.70976612426215</v>
      </c>
      <c r="V20" s="14">
        <v>44242.661273148151</v>
      </c>
      <c r="W20">
        <v>2.4</v>
      </c>
      <c r="X20">
        <v>1.8947796201473001E-2</v>
      </c>
      <c r="Y20">
        <v>2.1211434983843799E-2</v>
      </c>
      <c r="Z20" s="72">
        <f>((((N20/1000)+1)/((SMOW!$Z$4/1000)+1))-1)*1000</f>
        <v>13.446137451566198</v>
      </c>
      <c r="AA20" s="72">
        <f>((((P20/1000)+1)/((SMOW!$AA$4/1000)+1))-1)*1000</f>
        <v>26.187078122736239</v>
      </c>
      <c r="AB20" s="72">
        <f>Z20*SMOW!$AN$6</f>
        <v>14.150991738572726</v>
      </c>
      <c r="AC20" s="72">
        <f>AA20*SMOW!$AN$12</f>
        <v>27.545190552159369</v>
      </c>
      <c r="AD20" s="72">
        <f t="shared" ref="AD20" si="30">LN((AB20/1000)+1)*1000</f>
        <v>14.051801123451131</v>
      </c>
      <c r="AE20" s="72">
        <f t="shared" ref="AE20" si="31">LN((AC20/1000)+1)*1000</f>
        <v>27.172647493774733</v>
      </c>
      <c r="AF20" s="44">
        <f>(AD20-SMOW!AN$14*AE20)</f>
        <v>-0.29535675326192745</v>
      </c>
      <c r="AG20" s="45">
        <f t="shared" ref="AG20" si="32">AF20*1000</f>
        <v>-295.35675326192745</v>
      </c>
      <c r="AH20" s="20"/>
      <c r="AI20" s="45"/>
      <c r="AJ20" t="s">
        <v>141</v>
      </c>
      <c r="AK20" s="20">
        <v>17</v>
      </c>
      <c r="AL20" s="20">
        <v>0</v>
      </c>
      <c r="AM20" s="20">
        <v>0</v>
      </c>
      <c r="AN20" s="20">
        <v>1</v>
      </c>
    </row>
    <row r="21" spans="1:40" customFormat="1" x14ac:dyDescent="0.2">
      <c r="A21">
        <v>2696</v>
      </c>
      <c r="B21" t="s">
        <v>122</v>
      </c>
      <c r="C21" t="s">
        <v>64</v>
      </c>
      <c r="D21" t="s">
        <v>50</v>
      </c>
      <c r="E21" t="s">
        <v>142</v>
      </c>
      <c r="F21">
        <v>11.0489930423392</v>
      </c>
      <c r="G21">
        <v>10.9883986006661</v>
      </c>
      <c r="H21">
        <v>3.5914330084319602E-3</v>
      </c>
      <c r="I21">
        <v>21.3230771252368</v>
      </c>
      <c r="J21">
        <v>21.098921147387699</v>
      </c>
      <c r="K21">
        <v>1.33303983814692E-3</v>
      </c>
      <c r="L21">
        <v>-0.151831765154674</v>
      </c>
      <c r="M21">
        <v>3.4543220636472499E-3</v>
      </c>
      <c r="N21">
        <v>0.74135706457407202</v>
      </c>
      <c r="O21">
        <v>3.5548183791270101E-3</v>
      </c>
      <c r="P21">
        <v>1.00272187125037</v>
      </c>
      <c r="Q21">
        <v>1.3065175322410001E-3</v>
      </c>
      <c r="R21">
        <v>-7.2377886042231703</v>
      </c>
      <c r="S21">
        <v>0.16734759018861201</v>
      </c>
      <c r="T21">
        <v>1633.7842984551301</v>
      </c>
      <c r="U21">
        <v>0.73680071724041296</v>
      </c>
      <c r="V21" s="14">
        <v>44245.707708333335</v>
      </c>
      <c r="W21">
        <v>2.4</v>
      </c>
      <c r="X21">
        <v>4.6663759296631899E-2</v>
      </c>
      <c r="Y21">
        <v>3.54058024558647E-2</v>
      </c>
      <c r="Z21" s="72">
        <f>((((N21/1000)+1)/((SMOW!$Z$4/1000)+1))-1)*1000</f>
        <v>11.115169553103765</v>
      </c>
      <c r="AA21" s="72">
        <f>((((P21/1000)+1)/((SMOW!$AA$4/1000)+1))-1)*1000</f>
        <v>21.384244696955879</v>
      </c>
      <c r="AB21" s="72">
        <f>Z21*SMOW!$AN$6</f>
        <v>11.697833157319492</v>
      </c>
      <c r="AC21" s="72">
        <f>AA21*SMOW!$AN$12</f>
        <v>22.493272912346825</v>
      </c>
      <c r="AD21" s="72">
        <f t="shared" ref="AD21" si="33">LN((AB21/1000)+1)*1000</f>
        <v>11.629942443604033</v>
      </c>
      <c r="AE21" s="72">
        <f t="shared" ref="AE21" si="34">LN((AC21/1000)+1)*1000</f>
        <v>22.244029854348138</v>
      </c>
      <c r="AF21" s="44">
        <f>(AD21-SMOW!AN$14*AE21)</f>
        <v>-0.1149053194917844</v>
      </c>
      <c r="AG21" s="45">
        <f t="shared" ref="AG21" si="35">AF21*1000</f>
        <v>-114.9053194917844</v>
      </c>
      <c r="AH21" s="20"/>
      <c r="AI21" s="45"/>
      <c r="AK21" s="20">
        <v>17</v>
      </c>
      <c r="AL21" s="20">
        <v>0</v>
      </c>
      <c r="AM21" s="20">
        <v>0</v>
      </c>
      <c r="AN21" s="20">
        <v>0</v>
      </c>
    </row>
    <row r="22" spans="1:40" customFormat="1" x14ac:dyDescent="0.2">
      <c r="A22">
        <v>2697</v>
      </c>
      <c r="B22" t="s">
        <v>122</v>
      </c>
      <c r="C22" t="s">
        <v>64</v>
      </c>
      <c r="D22" t="s">
        <v>50</v>
      </c>
      <c r="E22" t="s">
        <v>145</v>
      </c>
      <c r="F22">
        <v>11.391312239923201</v>
      </c>
      <c r="G22">
        <v>11.3269195368384</v>
      </c>
      <c r="H22">
        <v>3.6507062668171999E-3</v>
      </c>
      <c r="I22">
        <v>21.968688280203999</v>
      </c>
      <c r="J22">
        <v>21.730853583819901</v>
      </c>
      <c r="K22">
        <v>1.42186325120713E-3</v>
      </c>
      <c r="L22">
        <v>-0.146971155418544</v>
      </c>
      <c r="M22">
        <v>3.6462278938561698E-3</v>
      </c>
      <c r="N22">
        <v>1.0801863208188001</v>
      </c>
      <c r="O22">
        <v>3.6134873471418598E-3</v>
      </c>
      <c r="P22">
        <v>1.6354878763148399</v>
      </c>
      <c r="Q22">
        <v>1.39357370499424E-3</v>
      </c>
      <c r="R22">
        <v>-5.7446399364325904</v>
      </c>
      <c r="S22">
        <v>0.15469799173308599</v>
      </c>
      <c r="T22">
        <v>631.36916562524198</v>
      </c>
      <c r="U22">
        <v>0.471810166232215</v>
      </c>
      <c r="V22" s="14">
        <v>44245.887824074074</v>
      </c>
      <c r="W22">
        <v>2.4</v>
      </c>
      <c r="X22">
        <v>2.3072098123515902E-2</v>
      </c>
      <c r="Y22">
        <v>2.5705817557279999E-2</v>
      </c>
      <c r="Z22" s="72">
        <f>((((N22/1000)+1)/((SMOW!$Z$4/1000)+1))-1)*1000</f>
        <v>11.457511156615086</v>
      </c>
      <c r="AA22" s="72">
        <f>((((P22/1000)+1)/((SMOW!$AA$4/1000)+1))-1)*1000</f>
        <v>22.029894517912041</v>
      </c>
      <c r="AB22" s="72">
        <f>Z22*SMOW!$AN$6</f>
        <v>12.058120505303886</v>
      </c>
      <c r="AC22" s="72">
        <f>AA22*SMOW!$AN$12</f>
        <v>23.172407379539028</v>
      </c>
      <c r="AD22" s="72">
        <f t="shared" ref="AD22" si="36">LN((AB22/1000)+1)*1000</f>
        <v>11.986000545509787</v>
      </c>
      <c r="AE22" s="72">
        <f t="shared" ref="AE22" si="37">LN((AC22/1000)+1)*1000</f>
        <v>22.908003932503078</v>
      </c>
      <c r="AF22" s="44">
        <f>(AD22-SMOW!AN$14*AE22)</f>
        <v>-0.10942553085183881</v>
      </c>
      <c r="AG22" s="45">
        <f t="shared" ref="AG22" si="38">AF22*1000</f>
        <v>-109.42553085183881</v>
      </c>
      <c r="AH22" s="45">
        <f>AVERAGE(AG21:AG22)</f>
        <v>-112.16542517181161</v>
      </c>
      <c r="AI22" s="45"/>
      <c r="AK22" s="20">
        <v>17</v>
      </c>
      <c r="AL22" s="20">
        <v>0</v>
      </c>
      <c r="AM22" s="20">
        <v>0</v>
      </c>
      <c r="AN22" s="20">
        <v>0</v>
      </c>
    </row>
    <row r="23" spans="1:40" customFormat="1" x14ac:dyDescent="0.2">
      <c r="A23">
        <v>2698</v>
      </c>
      <c r="B23" t="s">
        <v>122</v>
      </c>
      <c r="C23" t="s">
        <v>64</v>
      </c>
      <c r="D23" t="s">
        <v>100</v>
      </c>
      <c r="E23" t="s">
        <v>143</v>
      </c>
      <c r="F23">
        <v>16.9154598117589</v>
      </c>
      <c r="G23">
        <v>16.773986271427901</v>
      </c>
      <c r="H23">
        <v>4.0611298397760301E-3</v>
      </c>
      <c r="I23">
        <v>32.650885005576697</v>
      </c>
      <c r="J23">
        <v>32.129170689460899</v>
      </c>
      <c r="K23">
        <v>2.16163075627412E-3</v>
      </c>
      <c r="L23">
        <v>-0.190215852607481</v>
      </c>
      <c r="M23">
        <v>3.7665743440005602E-3</v>
      </c>
      <c r="N23">
        <v>6.5480152546361801</v>
      </c>
      <c r="O23">
        <v>4.01972665522656E-3</v>
      </c>
      <c r="P23">
        <v>12.105150451413</v>
      </c>
      <c r="Q23">
        <v>2.1186227151556302E-3</v>
      </c>
      <c r="R23">
        <v>15.956058046426399</v>
      </c>
      <c r="S23">
        <v>0.18100190906219699</v>
      </c>
      <c r="T23">
        <v>851.62292163124505</v>
      </c>
      <c r="U23">
        <v>0.41000274584374502</v>
      </c>
      <c r="V23" s="14">
        <v>44246.785543981481</v>
      </c>
      <c r="W23">
        <v>2.4</v>
      </c>
      <c r="X23">
        <v>8.8946322700878502E-2</v>
      </c>
      <c r="Y23">
        <v>9.4709533968631604E-2</v>
      </c>
      <c r="Z23" s="72">
        <f>((((N23/1000)+1)/((SMOW!$Z$4/1000)+1))-1)*1000</f>
        <v>16.982020302235945</v>
      </c>
      <c r="AA23" s="72">
        <f>((((P23/1000)+1)/((SMOW!$AA$4/1000)+1))-1)*1000</f>
        <v>32.712731005617442</v>
      </c>
      <c r="AB23" s="72">
        <f>Z23*SMOW!$AN$6</f>
        <v>17.872227609366266</v>
      </c>
      <c r="AC23" s="72">
        <f>AA23*SMOW!$AN$12</f>
        <v>34.409276392272531</v>
      </c>
      <c r="AD23" s="72">
        <f t="shared" ref="AD23" si="39">LN((AB23/1000)+1)*1000</f>
        <v>17.714397097031856</v>
      </c>
      <c r="AE23" s="72">
        <f t="shared" ref="AE23" si="40">LN((AC23/1000)+1)*1000</f>
        <v>33.830516331927846</v>
      </c>
      <c r="AF23" s="44">
        <f>(AD23-SMOW!AN$14*AE23)</f>
        <v>-0.14811552622604651</v>
      </c>
      <c r="AG23" s="45">
        <f t="shared" ref="AG23" si="41">AF23*1000</f>
        <v>-148.11552622604651</v>
      </c>
      <c r="AH23" s="45"/>
      <c r="AI23" s="45"/>
      <c r="AJ23" t="s">
        <v>144</v>
      </c>
      <c r="AK23" s="20">
        <v>17</v>
      </c>
      <c r="AL23" s="20">
        <v>0</v>
      </c>
      <c r="AM23" s="20">
        <v>0</v>
      </c>
      <c r="AN23" s="20">
        <v>0</v>
      </c>
    </row>
    <row r="24" spans="1:40" customFormat="1" x14ac:dyDescent="0.2">
      <c r="A24">
        <v>2699</v>
      </c>
      <c r="B24" t="s">
        <v>122</v>
      </c>
      <c r="C24" t="s">
        <v>64</v>
      </c>
      <c r="D24" t="s">
        <v>114</v>
      </c>
      <c r="E24" t="s">
        <v>147</v>
      </c>
      <c r="F24">
        <v>17.049599636646001</v>
      </c>
      <c r="G24">
        <v>16.905886243396399</v>
      </c>
      <c r="H24">
        <v>3.0143396604333599E-3</v>
      </c>
      <c r="I24">
        <v>32.898984890570198</v>
      </c>
      <c r="J24">
        <v>32.369397169994002</v>
      </c>
      <c r="K24">
        <v>2.1422205019823001E-3</v>
      </c>
      <c r="L24">
        <v>-0.185155462360371</v>
      </c>
      <c r="M24">
        <v>3.10442170504441E-3</v>
      </c>
      <c r="N24">
        <v>6.6807875251371396</v>
      </c>
      <c r="O24">
        <v>2.98360849295729E-3</v>
      </c>
      <c r="P24">
        <v>12.348314114054901</v>
      </c>
      <c r="Q24">
        <v>2.0995986493976401E-3</v>
      </c>
      <c r="R24">
        <v>15.4005007271239</v>
      </c>
      <c r="S24">
        <v>0.180455835966843</v>
      </c>
      <c r="T24">
        <v>888.90938153785805</v>
      </c>
      <c r="U24">
        <v>0.91570506298211796</v>
      </c>
      <c r="V24" s="14">
        <v>44248.609965277778</v>
      </c>
      <c r="W24">
        <v>2.4</v>
      </c>
      <c r="X24">
        <v>7.3241253202609699E-2</v>
      </c>
      <c r="Y24">
        <v>8.3499220933127005E-2</v>
      </c>
      <c r="Z24" s="72">
        <f>((((N24/1000)+1)/((SMOW!$Z$4/1000)+1))-1)*1000</f>
        <v>17.116168907019393</v>
      </c>
      <c r="AA24" s="72">
        <f>((((P24/1000)+1)/((SMOW!$AA$4/1000)+1))-1)*1000</f>
        <v>32.960845749442356</v>
      </c>
      <c r="AB24" s="72">
        <f>Z24*SMOW!$AN$6</f>
        <v>18.013408361449869</v>
      </c>
      <c r="AC24" s="72">
        <f>AA24*SMOW!$AN$12</f>
        <v>34.67025884573394</v>
      </c>
      <c r="AD24" s="72">
        <f t="shared" ref="AD24" si="42">LN((AB24/1000)+1)*1000</f>
        <v>17.853089320028413</v>
      </c>
      <c r="AE24" s="72">
        <f t="shared" ref="AE24" si="43">LN((AC24/1000)+1)*1000</f>
        <v>34.082785469387993</v>
      </c>
      <c r="AF24" s="44">
        <f>(AD24-SMOW!AN$14*AE24)</f>
        <v>-0.14262140780844845</v>
      </c>
      <c r="AG24" s="45">
        <f t="shared" ref="AG24" si="44">AF24*1000</f>
        <v>-142.62140780844845</v>
      </c>
      <c r="AH24" s="20"/>
      <c r="AI24" s="45"/>
      <c r="AK24" s="20">
        <v>17</v>
      </c>
      <c r="AL24" s="20">
        <v>0</v>
      </c>
      <c r="AM24" s="20">
        <v>0</v>
      </c>
      <c r="AN24" s="20">
        <v>0</v>
      </c>
    </row>
    <row r="25" spans="1:40" customFormat="1" x14ac:dyDescent="0.2">
      <c r="A25">
        <v>2700</v>
      </c>
      <c r="B25" t="s">
        <v>122</v>
      </c>
      <c r="C25" t="s">
        <v>64</v>
      </c>
      <c r="D25" t="s">
        <v>114</v>
      </c>
      <c r="E25" t="s">
        <v>148</v>
      </c>
      <c r="F25">
        <v>17.0886238435167</v>
      </c>
      <c r="G25">
        <v>16.944255378112899</v>
      </c>
      <c r="H25">
        <v>4.0811549476832904E-3</v>
      </c>
      <c r="I25">
        <v>32.987200166856198</v>
      </c>
      <c r="J25">
        <v>32.454799067047503</v>
      </c>
      <c r="K25">
        <v>1.83165940444743E-3</v>
      </c>
      <c r="L25">
        <v>-0.19187852928823099</v>
      </c>
      <c r="M25">
        <v>3.8958854952004102E-3</v>
      </c>
      <c r="N25">
        <v>6.7194138805470898</v>
      </c>
      <c r="O25">
        <v>4.03954760732631E-3</v>
      </c>
      <c r="P25">
        <v>12.4347742495895</v>
      </c>
      <c r="Q25">
        <v>1.79521650930885E-3</v>
      </c>
      <c r="R25">
        <v>15.6064914589923</v>
      </c>
      <c r="S25">
        <v>0.137582837456416</v>
      </c>
      <c r="T25">
        <v>959.33036287315895</v>
      </c>
      <c r="U25">
        <v>0.53495632156528505</v>
      </c>
      <c r="V25" s="14">
        <v>44249.536504629628</v>
      </c>
      <c r="W25">
        <v>2.4</v>
      </c>
      <c r="X25">
        <v>8.7865995571691696E-2</v>
      </c>
      <c r="Y25">
        <v>0.102457338357134</v>
      </c>
      <c r="Z25" s="72">
        <f>((((N25/1000)+1)/((SMOW!$Z$4/1000)+1))-1)*1000</f>
        <v>17.155195668153933</v>
      </c>
      <c r="AA25" s="72">
        <f>((((P25/1000)+1)/((SMOW!$AA$4/1000)+1))-1)*1000</f>
        <v>33.04906630898752</v>
      </c>
      <c r="AB25" s="72">
        <f>Z25*SMOW!$AN$6</f>
        <v>18.054480927931316</v>
      </c>
      <c r="AC25" s="72">
        <f>AA25*SMOW!$AN$12</f>
        <v>34.76305469381979</v>
      </c>
      <c r="AD25" s="72">
        <f t="shared" ref="AD25" si="45">LN((AB25/1000)+1)*1000</f>
        <v>17.893434307249201</v>
      </c>
      <c r="AE25" s="72">
        <f t="shared" ref="AE25" si="46">LN((AC25/1000)+1)*1000</f>
        <v>34.172467845274113</v>
      </c>
      <c r="AF25" s="44">
        <f>(AD25-SMOW!AN$14*AE25)</f>
        <v>-0.1496287150555311</v>
      </c>
      <c r="AG25" s="45">
        <f t="shared" ref="AG25" si="47">AF25*1000</f>
        <v>-149.6287150555311</v>
      </c>
      <c r="AH25" s="45">
        <f>AVERAGE(AG24:AG25)</f>
        <v>-146.12506143198976</v>
      </c>
      <c r="AI25" s="45"/>
      <c r="AK25" s="20">
        <v>17</v>
      </c>
      <c r="AL25" s="20">
        <v>0</v>
      </c>
      <c r="AM25" s="20">
        <v>0</v>
      </c>
      <c r="AN25" s="20">
        <v>0</v>
      </c>
    </row>
    <row r="26" spans="1:40" customFormat="1" x14ac:dyDescent="0.2">
      <c r="A26">
        <v>2701</v>
      </c>
      <c r="B26" t="s">
        <v>122</v>
      </c>
      <c r="C26" t="s">
        <v>149</v>
      </c>
      <c r="D26" t="s">
        <v>150</v>
      </c>
      <c r="E26" t="s">
        <v>151</v>
      </c>
      <c r="F26">
        <v>15.430245508676</v>
      </c>
      <c r="G26">
        <v>15.3124096968169</v>
      </c>
      <c r="H26">
        <v>3.1089993223734299E-3</v>
      </c>
      <c r="I26">
        <v>30.154117650780002</v>
      </c>
      <c r="J26">
        <v>29.708419809232101</v>
      </c>
      <c r="K26">
        <v>1.19424327873755E-3</v>
      </c>
      <c r="L26">
        <v>-0.373635962457676</v>
      </c>
      <c r="M26">
        <v>2.99993013070801E-3</v>
      </c>
      <c r="N26">
        <v>5.0779426988776102</v>
      </c>
      <c r="O26">
        <v>3.0773031004386301E-3</v>
      </c>
      <c r="P26">
        <v>9.6580590520239795</v>
      </c>
      <c r="Q26">
        <v>1.17048248430458E-3</v>
      </c>
      <c r="R26">
        <v>12.2982883996719</v>
      </c>
      <c r="S26">
        <v>0.13622820026402299</v>
      </c>
      <c r="T26">
        <v>1017.10175618946</v>
      </c>
      <c r="U26">
        <v>0.21836917477954801</v>
      </c>
      <c r="V26" s="14">
        <v>44249.64266203704</v>
      </c>
      <c r="W26">
        <v>2.4</v>
      </c>
      <c r="X26">
        <v>5.7861134101054097E-2</v>
      </c>
      <c r="Y26">
        <v>6.8501536335117005E-2</v>
      </c>
      <c r="Z26" s="72">
        <f>((((N26/1000)+1)/((SMOW!$Z$4/1000)+1))-1)*1000</f>
        <v>15.496708786949531</v>
      </c>
      <c r="AA26" s="72">
        <f>((((P26/1000)+1)/((SMOW!$AA$4/1000)+1))-1)*1000</f>
        <v>30.215814118121909</v>
      </c>
      <c r="AB26" s="72">
        <f>Z26*SMOW!$AN$6</f>
        <v>16.309055207051074</v>
      </c>
      <c r="AC26" s="72">
        <f>AA26*SMOW!$AN$12</f>
        <v>31.782864574328837</v>
      </c>
      <c r="AD26" s="72">
        <f t="shared" ref="AD26" si="48">LN((AB26/1000)+1)*1000</f>
        <v>16.177491096357365</v>
      </c>
      <c r="AE26" s="72">
        <f t="shared" ref="AE26" si="49">LN((AC26/1000)+1)*1000</f>
        <v>31.288242377395338</v>
      </c>
      <c r="AF26" s="44">
        <f>(AD26-SMOW!AN$14*AE26)</f>
        <v>-0.34270087890737599</v>
      </c>
      <c r="AG26" s="45">
        <f t="shared" ref="AG26" si="50">AF26*1000</f>
        <v>-342.70087890737602</v>
      </c>
      <c r="AH26" s="20"/>
      <c r="AI26" s="45"/>
      <c r="AJ26" t="s">
        <v>156</v>
      </c>
      <c r="AK26" s="20">
        <v>17</v>
      </c>
      <c r="AL26" s="20">
        <v>0</v>
      </c>
      <c r="AM26" s="20">
        <v>0</v>
      </c>
      <c r="AN26" s="20">
        <v>1</v>
      </c>
    </row>
    <row r="27" spans="1:40" customFormat="1" x14ac:dyDescent="0.2">
      <c r="A27">
        <v>2702</v>
      </c>
      <c r="B27" t="s">
        <v>122</v>
      </c>
      <c r="C27" t="s">
        <v>149</v>
      </c>
      <c r="D27" t="s">
        <v>150</v>
      </c>
      <c r="E27" t="s">
        <v>154</v>
      </c>
      <c r="F27">
        <v>15.174773348497199</v>
      </c>
      <c r="G27">
        <v>15.0607878340164</v>
      </c>
      <c r="H27">
        <v>4.16215079446027E-3</v>
      </c>
      <c r="I27">
        <v>29.6958484505626</v>
      </c>
      <c r="J27">
        <v>29.2634658318409</v>
      </c>
      <c r="K27">
        <v>1.3945189707910801E-3</v>
      </c>
      <c r="L27">
        <v>-0.39032212519561499</v>
      </c>
      <c r="M27">
        <v>4.0049312917813697E-3</v>
      </c>
      <c r="N27">
        <v>4.8250750752223999</v>
      </c>
      <c r="O27">
        <v>4.1197177021279402E-3</v>
      </c>
      <c r="P27">
        <v>9.2089076257597196</v>
      </c>
      <c r="Q27">
        <v>1.3667734693639799E-3</v>
      </c>
      <c r="R27">
        <v>11.974275449014</v>
      </c>
      <c r="S27">
        <v>0.12719577407190599</v>
      </c>
      <c r="T27">
        <v>937.47065502600105</v>
      </c>
      <c r="U27">
        <v>0.176705648297352</v>
      </c>
      <c r="V27" s="14">
        <v>44249.754849537036</v>
      </c>
      <c r="W27">
        <v>2.4</v>
      </c>
      <c r="X27">
        <v>0.20081795125362101</v>
      </c>
      <c r="Y27">
        <v>0.22162357321334</v>
      </c>
      <c r="Z27" s="72">
        <f>((((N27/1000)+1)/((SMOW!$Z$4/1000)+1))-1)*1000</f>
        <v>15.241219905270276</v>
      </c>
      <c r="AA27" s="72">
        <f>((((P27/1000)+1)/((SMOW!$AA$4/1000)+1))-1)*1000</f>
        <v>29.757517471923123</v>
      </c>
      <c r="AB27" s="72">
        <f>Z27*SMOW!$AN$6</f>
        <v>16.040173450712999</v>
      </c>
      <c r="AC27" s="72">
        <f>AA27*SMOW!$AN$12</f>
        <v>31.300799779249587</v>
      </c>
      <c r="AD27" s="72">
        <f t="shared" ref="AD27" si="51">LN((AB27/1000)+1)*1000</f>
        <v>15.912889172519227</v>
      </c>
      <c r="AE27" s="72">
        <f t="shared" ref="AE27" si="52">LN((AC27/1000)+1)*1000</f>
        <v>30.820917845500034</v>
      </c>
      <c r="AF27" s="44">
        <f>(AD27-SMOW!AN$14*AE27)</f>
        <v>-0.36055544990479227</v>
      </c>
      <c r="AG27" s="45">
        <f t="shared" ref="AG27" si="53">AF27*1000</f>
        <v>-360.55544990479228</v>
      </c>
      <c r="AH27" s="20"/>
      <c r="AI27" s="45"/>
      <c r="AJ27" t="s">
        <v>157</v>
      </c>
      <c r="AK27" s="20">
        <v>17</v>
      </c>
      <c r="AL27" s="20">
        <v>0</v>
      </c>
      <c r="AM27" s="20">
        <v>0</v>
      </c>
      <c r="AN27" s="20">
        <v>1</v>
      </c>
    </row>
    <row r="28" spans="1:40" customFormat="1" x14ac:dyDescent="0.2">
      <c r="A28">
        <v>2703</v>
      </c>
      <c r="B28" t="s">
        <v>122</v>
      </c>
      <c r="C28" t="s">
        <v>149</v>
      </c>
      <c r="D28" t="s">
        <v>150</v>
      </c>
      <c r="E28" t="s">
        <v>155</v>
      </c>
      <c r="F28">
        <v>14.255282306470599</v>
      </c>
      <c r="G28">
        <v>14.154630957939499</v>
      </c>
      <c r="H28">
        <v>3.4382705551557701E-3</v>
      </c>
      <c r="I28">
        <v>27.9154453473807</v>
      </c>
      <c r="J28">
        <v>27.532912001043002</v>
      </c>
      <c r="K28">
        <v>1.4991121302306901E-3</v>
      </c>
      <c r="L28">
        <v>-0.38274657861119299</v>
      </c>
      <c r="M28">
        <v>3.5958267767289701E-3</v>
      </c>
      <c r="N28">
        <v>3.9149582366332498</v>
      </c>
      <c r="O28">
        <v>3.4032174157757802E-3</v>
      </c>
      <c r="P28">
        <v>7.4639276167604898</v>
      </c>
      <c r="Q28">
        <v>1.46928563190363E-3</v>
      </c>
      <c r="R28">
        <v>8.5724644185431895</v>
      </c>
      <c r="S28">
        <v>0.14370215307612899</v>
      </c>
      <c r="T28">
        <v>1013.2622013652</v>
      </c>
      <c r="U28">
        <v>0.33563604289276999</v>
      </c>
      <c r="V28" s="14">
        <v>44250.532395833332</v>
      </c>
      <c r="W28">
        <v>2.4</v>
      </c>
      <c r="X28">
        <v>4.6729246869753001E-2</v>
      </c>
      <c r="Y28">
        <v>5.9146359370980103E-2</v>
      </c>
      <c r="Z28" s="72">
        <f>((((N28/1000)+1)/((SMOW!$Z$4/1000)+1))-1)*1000</f>
        <v>14.321668679504684</v>
      </c>
      <c r="AA28" s="72">
        <f>((((P28/1000)+1)/((SMOW!$AA$4/1000)+1))-1)*1000</f>
        <v>27.977007739470984</v>
      </c>
      <c r="AB28" s="72">
        <f>Z28*SMOW!$AN$6</f>
        <v>15.072418818880967</v>
      </c>
      <c r="AC28" s="72">
        <f>AA28*SMOW!$AN$12</f>
        <v>29.427949374538461</v>
      </c>
      <c r="AD28" s="72">
        <f t="shared" ref="AD28" si="54">LN((AB28/1000)+1)*1000</f>
        <v>14.959958538591495</v>
      </c>
      <c r="AE28" s="72">
        <f t="shared" ref="AE28" si="55">LN((AC28/1000)+1)*1000</f>
        <v>29.003258999210619</v>
      </c>
      <c r="AF28" s="44">
        <f>(AD28-SMOW!AN$14*AE28)</f>
        <v>-0.35376221299171284</v>
      </c>
      <c r="AG28" s="45">
        <f t="shared" ref="AG28" si="56">AF28*1000</f>
        <v>-353.76221299171283</v>
      </c>
      <c r="AH28" s="45">
        <f>AVERAGE(AG26:AG28)</f>
        <v>-352.33951393462706</v>
      </c>
      <c r="AI28" s="45">
        <f>STDEV(AG26:AG28)</f>
        <v>9.0119077242678785</v>
      </c>
      <c r="AJ28" t="s">
        <v>157</v>
      </c>
      <c r="AK28" s="20">
        <v>17</v>
      </c>
      <c r="AL28" s="20">
        <v>0</v>
      </c>
      <c r="AM28" s="20">
        <v>0</v>
      </c>
      <c r="AN28" s="20">
        <v>1</v>
      </c>
    </row>
    <row r="29" spans="1:40" x14ac:dyDescent="0.2">
      <c r="A29">
        <v>2704</v>
      </c>
      <c r="B29" t="s">
        <v>158</v>
      </c>
      <c r="C29" t="s">
        <v>64</v>
      </c>
      <c r="D29" t="s">
        <v>100</v>
      </c>
      <c r="E29" t="s">
        <v>159</v>
      </c>
      <c r="F29">
        <v>16.784702182232898</v>
      </c>
      <c r="G29">
        <v>16.6453954041617</v>
      </c>
      <c r="H29">
        <v>4.0867909873460399E-3</v>
      </c>
      <c r="I29">
        <v>32.395369659471598</v>
      </c>
      <c r="J29">
        <v>31.881703784656999</v>
      </c>
      <c r="K29">
        <v>1.5135385083064499E-3</v>
      </c>
      <c r="L29">
        <v>-0.18814419413722</v>
      </c>
      <c r="M29">
        <v>4.0875227099157604E-3</v>
      </c>
      <c r="N29">
        <v>6.41859069804309</v>
      </c>
      <c r="O29">
        <v>4.0451261876151504E-3</v>
      </c>
      <c r="P29">
        <v>11.854718866481999</v>
      </c>
      <c r="Q29">
        <v>1.4834249811873099E-3</v>
      </c>
      <c r="R29">
        <v>15.3025389618973</v>
      </c>
      <c r="S29">
        <v>0.164003904821203</v>
      </c>
      <c r="T29">
        <v>878.60120739371996</v>
      </c>
      <c r="U29">
        <v>0.23829119354925801</v>
      </c>
      <c r="V29" s="14">
        <v>44252.597430555557</v>
      </c>
      <c r="W29">
        <v>2.4</v>
      </c>
      <c r="X29">
        <v>7.5517719366314997E-4</v>
      </c>
      <c r="Y29">
        <v>1.0705739419861701E-3</v>
      </c>
      <c r="Z29" s="72">
        <f>((((N29/1000)+1)/((SMOW!$Z$4/1000)+1))-1)*1000</f>
        <v>16.851254114189196</v>
      </c>
      <c r="AA29" s="72">
        <f>((((P29/1000)+1)/((SMOW!$AA$4/1000)+1))-1)*1000</f>
        <v>32.457200356565075</v>
      </c>
      <c r="AB29" s="72">
        <f>Z29*SMOW!$AN$6</f>
        <v>17.7346065822572</v>
      </c>
      <c r="AC29" s="72">
        <f>AA29*SMOW!$AN$12</f>
        <v>34.140493430421074</v>
      </c>
      <c r="AD29" s="72">
        <f t="shared" ref="AD29" si="57">LN((AB29/1000)+1)*1000</f>
        <v>17.579183336685595</v>
      </c>
      <c r="AE29" s="72">
        <f t="shared" ref="AE29" si="58">LN((AC29/1000)+1)*1000</f>
        <v>33.57064058005048</v>
      </c>
      <c r="AF29" s="44">
        <f>(AD29-SMOW!AN$14*AE29)</f>
        <v>-0.14611488958106023</v>
      </c>
      <c r="AG29" s="45">
        <f t="shared" ref="AG29" si="59">AF29*1000</f>
        <v>-146.11488958106023</v>
      </c>
      <c r="AH29" s="45"/>
      <c r="AI29" s="45"/>
      <c r="AJ29" s="42" t="s">
        <v>160</v>
      </c>
      <c r="AK29" s="20">
        <v>17</v>
      </c>
      <c r="AL29" s="20">
        <v>0</v>
      </c>
      <c r="AM29" s="20">
        <v>0</v>
      </c>
      <c r="AN29" s="20">
        <v>0</v>
      </c>
    </row>
    <row r="30" spans="1:40" customFormat="1" x14ac:dyDescent="0.2">
      <c r="A30">
        <v>2705</v>
      </c>
      <c r="B30" t="s">
        <v>158</v>
      </c>
      <c r="C30" t="s">
        <v>48</v>
      </c>
      <c r="D30" t="s">
        <v>161</v>
      </c>
      <c r="E30" t="s">
        <v>162</v>
      </c>
      <c r="F30">
        <v>18.721226608154801</v>
      </c>
      <c r="G30">
        <v>18.5481411483184</v>
      </c>
      <c r="H30">
        <v>3.3073705852041599E-3</v>
      </c>
      <c r="I30">
        <v>36.114910925538297</v>
      </c>
      <c r="J30">
        <v>35.478055547629097</v>
      </c>
      <c r="K30">
        <v>1.06293288304291E-3</v>
      </c>
      <c r="L30">
        <v>-0.18427218082972899</v>
      </c>
      <c r="M30">
        <v>3.2697077916084899E-3</v>
      </c>
      <c r="N30">
        <v>8.3353722737353309</v>
      </c>
      <c r="O30">
        <v>3.27365196991642E-3</v>
      </c>
      <c r="P30">
        <v>15.500255734135299</v>
      </c>
      <c r="Q30">
        <v>1.0417846545555001E-3</v>
      </c>
      <c r="R30">
        <v>20.9910265105269</v>
      </c>
      <c r="S30">
        <v>0.158985443840268</v>
      </c>
      <c r="T30">
        <v>1139.5428927810101</v>
      </c>
      <c r="U30">
        <v>0.110010484586277</v>
      </c>
      <c r="V30" s="14">
        <v>44252.73337962963</v>
      </c>
      <c r="W30">
        <v>2.4</v>
      </c>
      <c r="X30">
        <v>6.4858763940462902E-2</v>
      </c>
      <c r="Y30">
        <v>7.4439327022687005E-2</v>
      </c>
      <c r="Z30" s="72">
        <f>((((N30/1000)+1)/((SMOW!$Z$4/1000)+1))-1)*1000</f>
        <v>18.787905292059204</v>
      </c>
      <c r="AA30" s="72">
        <f>((((P30/1000)+1)/((SMOW!$AA$4/1000)+1))-1)*1000</f>
        <v>36.176964387897968</v>
      </c>
      <c r="AB30" s="72">
        <f>Z30*SMOW!$AN$6</f>
        <v>19.772778132804859</v>
      </c>
      <c r="AC30" s="72">
        <f>AA30*SMOW!$AN$12</f>
        <v>38.053171605966497</v>
      </c>
      <c r="AD30" s="72">
        <f t="shared" ref="AD30" si="60">LN((AB30/1000)+1)*1000</f>
        <v>19.579835943563364</v>
      </c>
      <c r="AE30" s="72">
        <f t="shared" ref="AE30" si="61">LN((AC30/1000)+1)*1000</f>
        <v>37.347008485656197</v>
      </c>
      <c r="AF30" s="44">
        <f>(AD30-SMOW!AN$14*AE30)</f>
        <v>-0.13938453686310837</v>
      </c>
      <c r="AG30" s="45">
        <f t="shared" ref="AG30" si="62">AF30*1000</f>
        <v>-139.38453686310837</v>
      </c>
      <c r="AH30" s="45">
        <f>AVERAGE(AG30:AG31)</f>
        <v>-141.75358671984029</v>
      </c>
      <c r="AI30" s="45">
        <f>STDEV(AG30:AG31)</f>
        <v>3.3503424373283184</v>
      </c>
      <c r="AK30" s="20">
        <v>17</v>
      </c>
      <c r="AL30" s="20">
        <v>0</v>
      </c>
      <c r="AM30" s="20">
        <v>0</v>
      </c>
      <c r="AN30" s="20">
        <v>0</v>
      </c>
    </row>
    <row r="31" spans="1:40" x14ac:dyDescent="0.2">
      <c r="A31">
        <v>2706</v>
      </c>
      <c r="B31" t="s">
        <v>158</v>
      </c>
      <c r="C31" t="s">
        <v>48</v>
      </c>
      <c r="D31" t="s">
        <v>161</v>
      </c>
      <c r="E31" t="s">
        <v>163</v>
      </c>
      <c r="F31">
        <v>18.5493758599867</v>
      </c>
      <c r="G31">
        <v>18.379434167128501</v>
      </c>
      <c r="H31">
        <v>4.2595993772511099E-3</v>
      </c>
      <c r="I31">
        <v>35.792302456757703</v>
      </c>
      <c r="J31">
        <v>35.166643449368202</v>
      </c>
      <c r="K31">
        <v>1.3871997629656999E-3</v>
      </c>
      <c r="L31">
        <v>-0.18855357413794299</v>
      </c>
      <c r="M31">
        <v>4.1690989138617801E-3</v>
      </c>
      <c r="N31">
        <v>8.1652735424990102</v>
      </c>
      <c r="O31">
        <v>4.2161727974380303E-3</v>
      </c>
      <c r="P31">
        <v>15.1840659186099</v>
      </c>
      <c r="Q31">
        <v>1.35959988529553E-3</v>
      </c>
      <c r="R31">
        <v>19.794001646480801</v>
      </c>
      <c r="S31">
        <v>0.17340215115872701</v>
      </c>
      <c r="T31">
        <v>845.51280263678404</v>
      </c>
      <c r="U31">
        <v>0.50889074528544498</v>
      </c>
      <c r="V31" s="14">
        <v>44253.544999999998</v>
      </c>
      <c r="W31">
        <v>2.4</v>
      </c>
      <c r="X31">
        <v>2.4494535165053299E-2</v>
      </c>
      <c r="Y31">
        <v>1.6323788363756999E-2</v>
      </c>
      <c r="Z31" s="72">
        <f>((((N31/1000)+1)/((SMOW!$Z$4/1000)+1))-1)*1000</f>
        <v>18.616043295689664</v>
      </c>
      <c r="AA31" s="72">
        <f>((((P31/1000)+1)/((SMOW!$AA$4/1000)+1))-1)*1000</f>
        <v>35.854336597928025</v>
      </c>
      <c r="AB31" s="72">
        <f>Z31*SMOW!$AN$6</f>
        <v>19.591907031378131</v>
      </c>
      <c r="AC31" s="72">
        <f>AA31*SMOW!$AN$12</f>
        <v>37.713811715928657</v>
      </c>
      <c r="AD31" s="72">
        <f t="shared" ref="AD31" si="63">LN((AB31/1000)+1)*1000</f>
        <v>19.402456092655243</v>
      </c>
      <c r="AE31" s="72">
        <f t="shared" ref="AE31" si="64">LN((AC31/1000)+1)*1000</f>
        <v>37.020035472029953</v>
      </c>
      <c r="AF31" s="44">
        <f>(AD31-SMOW!AN$14*AE31)</f>
        <v>-0.14412263657657221</v>
      </c>
      <c r="AG31" s="45">
        <f t="shared" ref="AG31" si="65">AF31*1000</f>
        <v>-144.12263657657221</v>
      </c>
      <c r="AH31" s="45"/>
      <c r="AI31" s="45"/>
      <c r="AJ31" t="s">
        <v>144</v>
      </c>
      <c r="AK31" s="20">
        <v>17</v>
      </c>
      <c r="AL31" s="20">
        <v>0</v>
      </c>
      <c r="AM31" s="20">
        <v>0</v>
      </c>
      <c r="AN31" s="20">
        <v>0</v>
      </c>
    </row>
    <row r="32" spans="1:40" customFormat="1" x14ac:dyDescent="0.2">
      <c r="A32">
        <v>2707</v>
      </c>
      <c r="B32" t="s">
        <v>158</v>
      </c>
      <c r="C32" t="s">
        <v>48</v>
      </c>
      <c r="D32" t="s">
        <v>161</v>
      </c>
      <c r="E32" t="s">
        <v>164</v>
      </c>
      <c r="F32">
        <v>18.9968695475585</v>
      </c>
      <c r="G32">
        <v>18.818681858094401</v>
      </c>
      <c r="H32">
        <v>3.9627716892393604E-3</v>
      </c>
      <c r="I32">
        <v>36.644939315787497</v>
      </c>
      <c r="J32">
        <v>35.9894784111859</v>
      </c>
      <c r="K32">
        <v>1.34524921988797E-3</v>
      </c>
      <c r="L32">
        <v>-0.18376274301180401</v>
      </c>
      <c r="M32">
        <v>3.8235263853776801E-3</v>
      </c>
      <c r="N32">
        <v>8.6082050356908901</v>
      </c>
      <c r="O32">
        <v>3.9223712652075599E-3</v>
      </c>
      <c r="P32">
        <v>16.019738621765701</v>
      </c>
      <c r="Q32">
        <v>1.31848399479257E-3</v>
      </c>
      <c r="R32">
        <v>21.179931726148801</v>
      </c>
      <c r="S32">
        <v>0.15541802939966101</v>
      </c>
      <c r="T32">
        <v>1018.47302451336</v>
      </c>
      <c r="U32">
        <v>8.9487317948652501E-2</v>
      </c>
      <c r="V32" s="14">
        <v>44253.681493055556</v>
      </c>
      <c r="W32">
        <v>2.4</v>
      </c>
      <c r="X32">
        <v>4.40104879551005E-2</v>
      </c>
      <c r="Y32">
        <v>2.7255430647667001E-2</v>
      </c>
      <c r="Z32" s="72">
        <f>((((N32/1000)+1)/((SMOW!$Z$4/1000)+1))-1)*1000</f>
        <v>19.063566273207712</v>
      </c>
      <c r="AA32" s="72">
        <f>((((P32/1000)+1)/((SMOW!$AA$4/1000)+1))-1)*1000</f>
        <v>36.707024521823953</v>
      </c>
      <c r="AB32" s="72">
        <f>Z32*SMOW!$AN$6</f>
        <v>20.062889421710732</v>
      </c>
      <c r="AC32" s="72">
        <f>AA32*SMOW!$AN$12</f>
        <v>38.61072168179637</v>
      </c>
      <c r="AD32" s="72">
        <f t="shared" ref="AD32" si="66">LN((AB32/1000)+1)*1000</f>
        <v>19.864281691303287</v>
      </c>
      <c r="AE32" s="72">
        <f t="shared" ref="AE32" si="67">LN((AC32/1000)+1)*1000</f>
        <v>37.883975580840691</v>
      </c>
      <c r="AF32" s="44">
        <f>(AD32-SMOW!AN$14*AE32)</f>
        <v>-0.13845741538059997</v>
      </c>
      <c r="AG32" s="45">
        <f t="shared" ref="AG32" si="68">AF32*1000</f>
        <v>-138.45741538059997</v>
      </c>
      <c r="AH32" s="45">
        <f>AVERAGE(AG32:AG33)</f>
        <v>-131.35119786157645</v>
      </c>
      <c r="AI32" s="45">
        <f>STDEV(AG32:AG33)</f>
        <v>10.049709192576344</v>
      </c>
      <c r="AK32" s="20">
        <v>17</v>
      </c>
      <c r="AL32" s="20">
        <v>0</v>
      </c>
      <c r="AM32" s="20">
        <v>0</v>
      </c>
      <c r="AN32" s="20">
        <v>0</v>
      </c>
    </row>
    <row r="33" spans="1:40" x14ac:dyDescent="0.2">
      <c r="A33">
        <v>2708</v>
      </c>
      <c r="B33" t="s">
        <v>158</v>
      </c>
      <c r="C33" t="s">
        <v>48</v>
      </c>
      <c r="D33" t="s">
        <v>161</v>
      </c>
      <c r="E33" t="s">
        <v>165</v>
      </c>
      <c r="F33">
        <v>19.095401524238799</v>
      </c>
      <c r="G33">
        <v>18.9153722363002</v>
      </c>
      <c r="H33">
        <v>4.09612554468935E-3</v>
      </c>
      <c r="I33">
        <v>36.8084751615607</v>
      </c>
      <c r="J33">
        <v>36.147220897089802</v>
      </c>
      <c r="K33">
        <v>1.3075714478893801E-3</v>
      </c>
      <c r="L33">
        <v>-0.17036039736321401</v>
      </c>
      <c r="M33">
        <v>4.1157223103612398E-3</v>
      </c>
      <c r="N33">
        <v>8.7057324796979696</v>
      </c>
      <c r="O33">
        <v>4.0543655792238996E-3</v>
      </c>
      <c r="P33">
        <v>16.180020740528001</v>
      </c>
      <c r="Q33">
        <v>1.2815558638507999E-3</v>
      </c>
      <c r="R33">
        <v>21.499969980844799</v>
      </c>
      <c r="S33">
        <v>0.14623376654467399</v>
      </c>
      <c r="T33">
        <v>994.01287540441797</v>
      </c>
      <c r="U33">
        <v>0.33702956549024299</v>
      </c>
      <c r="V33" s="14">
        <v>44253.796967592592</v>
      </c>
      <c r="W33">
        <v>2.4</v>
      </c>
      <c r="X33">
        <v>2.2048610780084198E-2</v>
      </c>
      <c r="Y33">
        <v>9.1065432871580004E-3</v>
      </c>
      <c r="Z33" s="72">
        <f>((((N33/1000)+1)/((SMOW!$Z$4/1000)+1))-1)*1000</f>
        <v>19.162104699132819</v>
      </c>
      <c r="AA33" s="72">
        <f>((((P33/1000)+1)/((SMOW!$AA$4/1000)+1))-1)*1000</f>
        <v>36.870570161844363</v>
      </c>
      <c r="AB33" s="72">
        <f>Z33*SMOW!$AN$6</f>
        <v>20.166593288804233</v>
      </c>
      <c r="AC33" s="72">
        <f>AA33*SMOW!$AN$12</f>
        <v>38.782749114456976</v>
      </c>
      <c r="AD33" s="72">
        <f t="shared" ref="AD33" si="69">LN((AB33/1000)+1)*1000</f>
        <v>19.965940713547194</v>
      </c>
      <c r="AE33" s="72">
        <f t="shared" ref="AE33" si="70">LN((AC33/1000)+1)*1000</f>
        <v>38.049594117215428</v>
      </c>
      <c r="AF33" s="44">
        <f>(AD33-SMOW!AN$14*AE33)</f>
        <v>-0.12424498034255294</v>
      </c>
      <c r="AG33" s="45">
        <f t="shared" ref="AG33" si="71">AF33*1000</f>
        <v>-124.24498034255294</v>
      </c>
      <c r="AH33" s="45"/>
      <c r="AI33" s="45"/>
      <c r="AJ33" s="42" t="s">
        <v>166</v>
      </c>
      <c r="AK33" s="20">
        <v>17</v>
      </c>
      <c r="AL33" s="20">
        <v>0</v>
      </c>
      <c r="AM33" s="20">
        <v>0</v>
      </c>
      <c r="AN33" s="20">
        <v>0</v>
      </c>
    </row>
    <row r="34" spans="1:40" customFormat="1" x14ac:dyDescent="0.2">
      <c r="A34">
        <v>2709</v>
      </c>
      <c r="B34" t="s">
        <v>158</v>
      </c>
      <c r="C34" t="s">
        <v>64</v>
      </c>
      <c r="D34" t="s">
        <v>114</v>
      </c>
      <c r="E34" t="s">
        <v>167</v>
      </c>
      <c r="F34">
        <v>17.059340710939601</v>
      </c>
      <c r="G34">
        <v>16.915463838465399</v>
      </c>
      <c r="H34">
        <v>4.0380375984531997E-3</v>
      </c>
      <c r="I34">
        <v>32.922892895997997</v>
      </c>
      <c r="J34">
        <v>32.3925434719348</v>
      </c>
      <c r="K34">
        <v>1.1180213300699101E-3</v>
      </c>
      <c r="L34">
        <v>-0.187799114716204</v>
      </c>
      <c r="M34">
        <v>4.0385390398473596E-3</v>
      </c>
      <c r="N34">
        <v>6.6904292892602397</v>
      </c>
      <c r="O34">
        <v>3.9968698391103299E-3</v>
      </c>
      <c r="P34">
        <v>12.371746443200999</v>
      </c>
      <c r="Q34">
        <v>1.0957770558377301E-3</v>
      </c>
      <c r="R34">
        <v>15.250826935304</v>
      </c>
      <c r="S34">
        <v>0.13014016732675299</v>
      </c>
      <c r="T34">
        <v>1087.9408059786299</v>
      </c>
      <c r="U34">
        <v>0.12002112715331199</v>
      </c>
      <c r="V34" s="14">
        <v>44254.713148148148</v>
      </c>
      <c r="W34">
        <v>2.4</v>
      </c>
      <c r="X34">
        <v>8.1834862085112604E-4</v>
      </c>
      <c r="Y34">
        <v>3.6558115342259002E-3</v>
      </c>
      <c r="Z34" s="72">
        <f>((((N34/1000)+1)/((SMOW!$Z$4/1000)+1))-1)*1000</f>
        <v>17.125910618898565</v>
      </c>
      <c r="AA34" s="72">
        <f>((((P34/1000)+1)/((SMOW!$AA$4/1000)+1))-1)*1000</f>
        <v>32.984755186733274</v>
      </c>
      <c r="AB34" s="72">
        <f>Z34*SMOW!$AN$6</f>
        <v>18.023660739489159</v>
      </c>
      <c r="AC34" s="72">
        <f>AA34*SMOW!$AN$12</f>
        <v>34.69540827260343</v>
      </c>
      <c r="AD34" s="72">
        <f t="shared" ref="AD34" si="72">LN((AB34/1000)+1)*1000</f>
        <v>17.863160234939642</v>
      </c>
      <c r="AE34" s="72">
        <f t="shared" ref="AE34" si="73">LN((AC34/1000)+1)*1000</f>
        <v>34.107091881029341</v>
      </c>
      <c r="AF34" s="44">
        <f>(AD34-SMOW!AN$14*AE34)</f>
        <v>-0.1453842782438528</v>
      </c>
      <c r="AG34" s="45">
        <f t="shared" ref="AG34" si="74">AF34*1000</f>
        <v>-145.3842782438528</v>
      </c>
      <c r="AH34" s="20"/>
      <c r="AI34" s="45"/>
      <c r="AK34" s="20">
        <v>17</v>
      </c>
      <c r="AL34" s="20">
        <v>0</v>
      </c>
      <c r="AM34" s="20">
        <v>0</v>
      </c>
      <c r="AN34" s="20">
        <v>0</v>
      </c>
    </row>
    <row r="35" spans="1:40" customFormat="1" x14ac:dyDescent="0.2">
      <c r="A35">
        <v>2710</v>
      </c>
      <c r="B35" t="s">
        <v>158</v>
      </c>
      <c r="C35" t="s">
        <v>48</v>
      </c>
      <c r="D35" t="s">
        <v>47</v>
      </c>
      <c r="E35" t="s">
        <v>169</v>
      </c>
      <c r="F35">
        <v>15.8591595067307</v>
      </c>
      <c r="G35">
        <v>15.734716811516</v>
      </c>
      <c r="H35">
        <v>3.2779788867921601E-3</v>
      </c>
      <c r="I35">
        <v>30.581108187543901</v>
      </c>
      <c r="J35">
        <v>30.122825820541902</v>
      </c>
      <c r="K35">
        <v>1.4027634413212901E-3</v>
      </c>
      <c r="L35">
        <v>-0.17013522173012199</v>
      </c>
      <c r="M35">
        <v>3.3587488781258198E-3</v>
      </c>
      <c r="N35">
        <v>5.5024839223306898</v>
      </c>
      <c r="O35">
        <v>3.24455991962209E-3</v>
      </c>
      <c r="P35">
        <v>10.076554138531799</v>
      </c>
      <c r="Q35">
        <v>1.3748539070088999E-3</v>
      </c>
      <c r="R35">
        <v>12.025212572636599</v>
      </c>
      <c r="S35">
        <v>0.14578904635534901</v>
      </c>
      <c r="T35">
        <v>2100.23611517068</v>
      </c>
      <c r="U35">
        <v>0.88107783832868802</v>
      </c>
      <c r="V35" s="14">
        <v>44254.90121527778</v>
      </c>
      <c r="W35">
        <v>2.4</v>
      </c>
      <c r="X35">
        <v>3.1553162830893301E-2</v>
      </c>
      <c r="Y35">
        <v>3.3773792494707203E-2</v>
      </c>
      <c r="Z35" s="72">
        <f>((((N35/1000)+1)/((SMOW!$Z$4/1000)+1))-1)*1000</f>
        <v>15.925650858848339</v>
      </c>
      <c r="AA35" s="72">
        <f>((((P35/1000)+1)/((SMOW!$AA$4/1000)+1))-1)*1000</f>
        <v>30.642830227571636</v>
      </c>
      <c r="AB35" s="72">
        <f>Z35*SMOW!$AN$6</f>
        <v>16.760482669966031</v>
      </c>
      <c r="AC35" s="72">
        <f>AA35*SMOW!$AN$12</f>
        <v>32.232026563631578</v>
      </c>
      <c r="AD35" s="72">
        <f t="shared" ref="AD35" si="75">LN((AB35/1000)+1)*1000</f>
        <v>16.621575729886732</v>
      </c>
      <c r="AE35" s="72">
        <f t="shared" ref="AE35" si="76">LN((AC35/1000)+1)*1000</f>
        <v>31.72347372996121</v>
      </c>
      <c r="AF35" s="44">
        <f>(AD35-SMOW!AN$14*AE35)</f>
        <v>-0.12841839953278722</v>
      </c>
      <c r="AG35" s="45">
        <f t="shared" ref="AG35" si="77">AF35*1000</f>
        <v>-128.41839953278722</v>
      </c>
      <c r="AH35" s="2">
        <f>AVERAGE(AG35,AG37)</f>
        <v>-125.99138524609188</v>
      </c>
      <c r="AI35" s="45">
        <f>STDEV(AG35,AG37)</f>
        <v>3.4323165203178116</v>
      </c>
      <c r="AJ35" t="s">
        <v>170</v>
      </c>
      <c r="AK35" s="20">
        <v>17</v>
      </c>
      <c r="AL35" s="20">
        <v>0</v>
      </c>
      <c r="AM35" s="20">
        <v>0</v>
      </c>
      <c r="AN35" s="20">
        <v>0</v>
      </c>
    </row>
    <row r="36" spans="1:40" customFormat="1" x14ac:dyDescent="0.2">
      <c r="A36">
        <v>2710</v>
      </c>
      <c r="B36" t="s">
        <v>158</v>
      </c>
      <c r="C36" t="s">
        <v>48</v>
      </c>
      <c r="D36" t="s">
        <v>168</v>
      </c>
      <c r="E36" t="s">
        <v>175</v>
      </c>
      <c r="F36">
        <v>15.8668875899768</v>
      </c>
      <c r="G36">
        <v>15.7423240636363</v>
      </c>
      <c r="H36">
        <v>4.4077240950216902E-3</v>
      </c>
      <c r="I36">
        <v>30.589450645489901</v>
      </c>
      <c r="J36">
        <v>30.130920696895998</v>
      </c>
      <c r="K36">
        <v>1.37330341137945E-3</v>
      </c>
      <c r="L36">
        <v>-0.166802064324759</v>
      </c>
      <c r="M36">
        <v>4.20067778931928E-3</v>
      </c>
      <c r="N36">
        <v>5.5101332178330997</v>
      </c>
      <c r="O36">
        <v>4.3627873849571E-3</v>
      </c>
      <c r="P36">
        <v>10.084730614025201</v>
      </c>
      <c r="Q36">
        <v>1.34598001703285E-3</v>
      </c>
      <c r="R36">
        <v>12.7858530375304</v>
      </c>
      <c r="S36">
        <v>0.167624180914141</v>
      </c>
      <c r="T36">
        <v>2108.9429512819402</v>
      </c>
      <c r="U36">
        <v>0.84250787541040995</v>
      </c>
      <c r="V36" s="14">
        <v>44255.439826388887</v>
      </c>
      <c r="W36">
        <v>2.4</v>
      </c>
      <c r="X36">
        <v>2.3695131177815901E-4</v>
      </c>
      <c r="Y36">
        <v>3.2194057842195598E-3</v>
      </c>
      <c r="Z36" s="72">
        <f>((((N36/1000)+1)/((SMOW!$Z$4/1000)+1))-1)*1000</f>
        <v>15.933379447923057</v>
      </c>
      <c r="AA36" s="72">
        <f>((((P36/1000)+1)/((SMOW!$AA$4/1000)+1))-1)*1000</f>
        <v>30.651173185151983</v>
      </c>
      <c r="AB36" s="72">
        <f>Z36*SMOW!$AN$6</f>
        <v>16.768616396141383</v>
      </c>
      <c r="AC36" s="72">
        <f>AA36*SMOW!$AN$12</f>
        <v>32.240802203099335</v>
      </c>
      <c r="AD36" s="72">
        <f t="shared" ref="AD36" si="78">LN((AB36/1000)+1)*1000</f>
        <v>16.629575346099781</v>
      </c>
      <c r="AE36" s="72">
        <f t="shared" ref="AE36" si="79">LN((AC36/1000)+1)*1000</f>
        <v>31.731975309004095</v>
      </c>
      <c r="AF36" s="44">
        <f>(AD36-SMOW!AN$14*AE36)</f>
        <v>-0.12490761705438302</v>
      </c>
      <c r="AG36" s="45">
        <f t="shared" ref="AG36" si="80">AF36*1000</f>
        <v>-124.90761705438302</v>
      </c>
      <c r="AI36" s="45"/>
      <c r="AJ36" t="s">
        <v>171</v>
      </c>
      <c r="AK36" s="20">
        <v>17</v>
      </c>
      <c r="AL36" s="20">
        <v>0</v>
      </c>
      <c r="AM36" s="20">
        <v>0</v>
      </c>
      <c r="AN36" s="20">
        <v>0</v>
      </c>
    </row>
    <row r="37" spans="1:40" customFormat="1" x14ac:dyDescent="0.2">
      <c r="A37">
        <v>2711</v>
      </c>
      <c r="B37" t="s">
        <v>158</v>
      </c>
      <c r="C37" t="s">
        <v>48</v>
      </c>
      <c r="D37" t="s">
        <v>168</v>
      </c>
      <c r="E37" t="s">
        <v>174</v>
      </c>
      <c r="F37">
        <v>14.9834346877886</v>
      </c>
      <c r="G37">
        <v>14.8722915130255</v>
      </c>
      <c r="H37">
        <v>4.2562453149555396E-3</v>
      </c>
      <c r="I37">
        <v>28.8880741899276</v>
      </c>
      <c r="J37">
        <v>28.478679451679302</v>
      </c>
      <c r="K37">
        <v>1.57736466697846E-3</v>
      </c>
      <c r="L37">
        <v>-0.164451237461122</v>
      </c>
      <c r="M37">
        <v>4.2795152672293699E-3</v>
      </c>
      <c r="N37">
        <v>4.63568711054997</v>
      </c>
      <c r="O37">
        <v>4.2128529297808803E-3</v>
      </c>
      <c r="P37">
        <v>8.4172049298516001</v>
      </c>
      <c r="Q37">
        <v>1.5459812476538101E-3</v>
      </c>
      <c r="R37">
        <v>9.4114366992148302</v>
      </c>
      <c r="S37">
        <v>0.12075621136785</v>
      </c>
      <c r="T37">
        <v>1005.83235819128</v>
      </c>
      <c r="U37">
        <v>9.97887543012662E-2</v>
      </c>
      <c r="V37" s="14">
        <v>44255.715092592596</v>
      </c>
      <c r="W37">
        <v>2.4</v>
      </c>
      <c r="X37">
        <v>1.46774124565836E-3</v>
      </c>
      <c r="Y37">
        <v>4.3800596692728302E-3</v>
      </c>
      <c r="Z37" s="72">
        <f>((((N37/1000)+1)/((SMOW!$Z$4/1000)+1))-1)*1000</f>
        <v>15.049868720811599</v>
      </c>
      <c r="AA37" s="72">
        <f>((((P37/1000)+1)/((SMOW!$AA$4/1000)+1))-1)*1000</f>
        <v>28.949694833266371</v>
      </c>
      <c r="AB37" s="72">
        <f>Z37*SMOW!$AN$6</f>
        <v>15.838791526707347</v>
      </c>
      <c r="AC37" s="72">
        <f>AA37*SMOW!$AN$12</f>
        <v>30.451081898932539</v>
      </c>
      <c r="AD37" s="72">
        <f t="shared" ref="AD37" si="81">LN((AB37/1000)+1)*1000</f>
        <v>15.714666809734659</v>
      </c>
      <c r="AE37" s="72">
        <f t="shared" ref="AE37" si="82">LN((AC37/1000)+1)*1000</f>
        <v>29.996649963435711</v>
      </c>
      <c r="AF37" s="44">
        <f>(AD37-SMOW!AN$14*AE37)</f>
        <v>-0.12356437095939654</v>
      </c>
      <c r="AG37" s="45">
        <f t="shared" ref="AG37" si="83">AF37*1000</f>
        <v>-123.56437095939654</v>
      </c>
      <c r="AI37" s="45"/>
      <c r="AK37" s="20">
        <v>17</v>
      </c>
      <c r="AL37" s="20">
        <v>0</v>
      </c>
      <c r="AM37" s="20">
        <v>0</v>
      </c>
      <c r="AN37" s="20">
        <v>0</v>
      </c>
    </row>
    <row r="38" spans="1:40" customFormat="1" x14ac:dyDescent="0.2">
      <c r="A38">
        <v>2712</v>
      </c>
      <c r="B38" t="s">
        <v>172</v>
      </c>
      <c r="C38" t="s">
        <v>48</v>
      </c>
      <c r="D38" t="s">
        <v>168</v>
      </c>
      <c r="E38" t="s">
        <v>173</v>
      </c>
      <c r="F38">
        <v>14.901093535186</v>
      </c>
      <c r="G38">
        <v>14.79116254907</v>
      </c>
      <c r="H38">
        <v>4.6178725925637302E-3</v>
      </c>
      <c r="I38">
        <v>28.747326052218501</v>
      </c>
      <c r="J38">
        <v>28.341873722022001</v>
      </c>
      <c r="K38">
        <v>1.8570445865024E-3</v>
      </c>
      <c r="L38">
        <v>-0.17334677615758901</v>
      </c>
      <c r="M38">
        <v>4.6304238828139502E-3</v>
      </c>
      <c r="N38">
        <v>4.5541854253053797</v>
      </c>
      <c r="O38">
        <v>4.5707934203375201E-3</v>
      </c>
      <c r="P38">
        <v>8.2792571324301605</v>
      </c>
      <c r="Q38">
        <v>1.8200966250166901E-3</v>
      </c>
      <c r="R38">
        <v>8.55724021452966</v>
      </c>
      <c r="S38">
        <v>0.15521234300729</v>
      </c>
      <c r="T38">
        <v>887.25388310924905</v>
      </c>
      <c r="U38">
        <v>0.34276464644997001</v>
      </c>
      <c r="V38" s="14">
        <v>44256.652395833335</v>
      </c>
      <c r="W38">
        <v>2.4</v>
      </c>
      <c r="X38">
        <v>9.7147741372604096E-2</v>
      </c>
      <c r="Y38">
        <v>0.109362937759</v>
      </c>
      <c r="Z38" s="72">
        <f>((((N38/1000)+1)/((SMOW!$Z$4/1000)+1))-1)*1000</f>
        <v>14.967522178707338</v>
      </c>
      <c r="AA38" s="72">
        <f>((((P38/1000)+1)/((SMOW!$AA$4/1000)+1))-1)*1000</f>
        <v>28.808938266077888</v>
      </c>
      <c r="AB38" s="72">
        <f>Z38*SMOW!$AN$6</f>
        <v>15.752128331331361</v>
      </c>
      <c r="AC38" s="72">
        <f>AA38*SMOW!$AN$12</f>
        <v>30.303025424418557</v>
      </c>
      <c r="AD38" s="72">
        <f t="shared" ref="AD38" si="84">LN((AB38/1000)+1)*1000</f>
        <v>15.629351213389503</v>
      </c>
      <c r="AE38" s="72">
        <f t="shared" ref="AE38" si="85">LN((AC38/1000)+1)*1000</f>
        <v>29.852958414557961</v>
      </c>
      <c r="AF38" s="44">
        <f>(AD38-SMOW!AN$14*AE38)</f>
        <v>-0.13301082949710086</v>
      </c>
      <c r="AG38" s="45">
        <f t="shared" ref="AG38" si="86">AF38*1000</f>
        <v>-133.01082949710087</v>
      </c>
      <c r="AH38" s="2">
        <f>AVERAGE(AG38:AG39)</f>
        <v>-131.30997526321852</v>
      </c>
      <c r="AI38" s="45">
        <f>STDEV(AG38:AG39)</f>
        <v>2.4053711251761039</v>
      </c>
      <c r="AK38" s="20">
        <v>17</v>
      </c>
      <c r="AL38" s="20">
        <v>0</v>
      </c>
      <c r="AM38" s="20">
        <v>0</v>
      </c>
      <c r="AN38" s="20">
        <v>0</v>
      </c>
    </row>
    <row r="39" spans="1:40" customFormat="1" x14ac:dyDescent="0.2">
      <c r="A39">
        <v>2713</v>
      </c>
      <c r="B39" t="s">
        <v>172</v>
      </c>
      <c r="C39" t="s">
        <v>48</v>
      </c>
      <c r="D39" t="s">
        <v>168</v>
      </c>
      <c r="E39" t="s">
        <v>176</v>
      </c>
      <c r="F39">
        <v>15.408051960353999</v>
      </c>
      <c r="G39">
        <v>15.2905531402387</v>
      </c>
      <c r="H39">
        <v>3.25420041947634E-3</v>
      </c>
      <c r="I39">
        <v>29.715663927903702</v>
      </c>
      <c r="J39">
        <v>29.282709668780601</v>
      </c>
      <c r="K39">
        <v>1.1374764615695301E-3</v>
      </c>
      <c r="L39">
        <v>-0.170717564877432</v>
      </c>
      <c r="M39">
        <v>3.1342402832689599E-3</v>
      </c>
      <c r="N39">
        <v>5.0559754135939698</v>
      </c>
      <c r="O39">
        <v>3.2210238735761601E-3</v>
      </c>
      <c r="P39">
        <v>9.2283288522039406</v>
      </c>
      <c r="Q39">
        <v>1.1148451059159201E-3</v>
      </c>
      <c r="R39">
        <v>10.4141310384385</v>
      </c>
      <c r="S39">
        <v>0.15913924142883401</v>
      </c>
      <c r="T39">
        <v>716.31911861441699</v>
      </c>
      <c r="U39">
        <v>0.30434825485626199</v>
      </c>
      <c r="V39" s="14">
        <v>44256.650300925925</v>
      </c>
      <c r="W39">
        <v>2.4</v>
      </c>
      <c r="X39" s="69">
        <v>6.0805825083531301E-5</v>
      </c>
      <c r="Y39">
        <v>4.0693451938637898E-4</v>
      </c>
      <c r="Z39" s="72">
        <f>((((N39/1000)+1)/((SMOW!$Z$4/1000)+1))-1)*1000</f>
        <v>15.474513785986188</v>
      </c>
      <c r="AA39" s="72">
        <f>((((P39/1000)+1)/((SMOW!$AA$4/1000)+1))-1)*1000</f>
        <v>29.777334136023459</v>
      </c>
      <c r="AB39" s="72">
        <f>Z39*SMOW!$AN$6</f>
        <v>16.285696731325149</v>
      </c>
      <c r="AC39" s="72">
        <f>AA39*SMOW!$AN$12</f>
        <v>31.32164417380913</v>
      </c>
      <c r="AD39" s="72">
        <f t="shared" ref="AD39" si="87">LN((AB39/1000)+1)*1000</f>
        <v>16.154507197865421</v>
      </c>
      <c r="AE39" s="72">
        <f t="shared" ref="AE39" si="88">LN((AC39/1000)+1)*1000</f>
        <v>30.841129391846128</v>
      </c>
      <c r="AF39" s="44">
        <f>(AD39-SMOW!AN$14*AE39)</f>
        <v>-0.12960912102933619</v>
      </c>
      <c r="AG39" s="45">
        <f t="shared" ref="AG39" si="89">AF39*1000</f>
        <v>-129.60912102933619</v>
      </c>
      <c r="AI39" s="45"/>
      <c r="AK39" s="20">
        <v>17</v>
      </c>
      <c r="AL39" s="20">
        <v>0</v>
      </c>
      <c r="AM39" s="20">
        <v>0</v>
      </c>
      <c r="AN39" s="20">
        <v>0</v>
      </c>
    </row>
    <row r="40" spans="1:40" customFormat="1" x14ac:dyDescent="0.2">
      <c r="A40">
        <v>2714</v>
      </c>
      <c r="B40" t="s">
        <v>177</v>
      </c>
      <c r="C40" t="s">
        <v>48</v>
      </c>
      <c r="D40" t="s">
        <v>168</v>
      </c>
      <c r="E40" t="s">
        <v>178</v>
      </c>
      <c r="F40">
        <v>15.7719226726214</v>
      </c>
      <c r="G40">
        <v>15.6488381445551</v>
      </c>
      <c r="H40">
        <v>3.6561760983143399E-3</v>
      </c>
      <c r="I40">
        <v>30.452496178440601</v>
      </c>
      <c r="J40">
        <v>29.998022412539999</v>
      </c>
      <c r="K40">
        <v>1.39588999196086E-3</v>
      </c>
      <c r="L40">
        <v>-0.190117689266044</v>
      </c>
      <c r="M40">
        <v>3.4851116082149501E-3</v>
      </c>
      <c r="N40">
        <v>5.41613646701121</v>
      </c>
      <c r="O40">
        <v>3.61890141375096E-3</v>
      </c>
      <c r="P40">
        <v>9.9505010079786906</v>
      </c>
      <c r="Q40">
        <v>1.36811721254772E-3</v>
      </c>
      <c r="R40">
        <v>10.838719203808701</v>
      </c>
      <c r="S40">
        <v>0.13685128195608601</v>
      </c>
      <c r="T40">
        <v>885.410025929992</v>
      </c>
      <c r="U40">
        <v>0.11994138138923301</v>
      </c>
      <c r="V40" s="14">
        <v>44256.792685185188</v>
      </c>
      <c r="W40">
        <v>2.4</v>
      </c>
      <c r="X40">
        <v>2.97578325285935E-2</v>
      </c>
      <c r="Y40">
        <v>3.3182220606943702E-2</v>
      </c>
      <c r="Z40" s="72">
        <f>((((N40/1000)+1)/((SMOW!$Z$4/1000)+1))-1)*1000</f>
        <v>15.838408314798658</v>
      </c>
      <c r="AA40" s="72">
        <f>((((P40/1000)+1)/((SMOW!$AA$4/1000)+1))-1)*1000</f>
        <v>30.514210515828253</v>
      </c>
      <c r="AB40" s="72">
        <f>Z40*SMOW!$AN$6</f>
        <v>16.668666821396425</v>
      </c>
      <c r="AC40" s="72">
        <f>AA40*SMOW!$AN$12</f>
        <v>32.096736385318046</v>
      </c>
      <c r="AD40" s="72">
        <f t="shared" ref="AD40" si="90">LN((AB40/1000)+1)*1000</f>
        <v>16.531269314583287</v>
      </c>
      <c r="AE40" s="72">
        <f t="shared" ref="AE40" si="91">LN((AC40/1000)+1)*1000</f>
        <v>31.592399473829623</v>
      </c>
      <c r="AF40" s="44">
        <f>(AD40-SMOW!AN$14*AE40)</f>
        <v>-0.14951760759875299</v>
      </c>
      <c r="AG40" s="45">
        <f t="shared" ref="AG40" si="92">AF40*1000</f>
        <v>-149.51760759875299</v>
      </c>
      <c r="AH40" s="2">
        <f>AVERAGE(AG40:AG41)</f>
        <v>-148.95547119135165</v>
      </c>
      <c r="AI40" s="45">
        <f>STDEV(AG40:AG41)</f>
        <v>0.7949809312506424</v>
      </c>
      <c r="AK40" s="20">
        <v>17</v>
      </c>
      <c r="AL40" s="20">
        <v>0</v>
      </c>
      <c r="AM40" s="20">
        <v>0</v>
      </c>
      <c r="AN40" s="20">
        <v>0</v>
      </c>
    </row>
    <row r="41" spans="1:40" customFormat="1" x14ac:dyDescent="0.2">
      <c r="A41">
        <v>2715</v>
      </c>
      <c r="B41" t="s">
        <v>177</v>
      </c>
      <c r="C41" t="s">
        <v>48</v>
      </c>
      <c r="D41" t="s">
        <v>168</v>
      </c>
      <c r="E41" t="s">
        <v>179</v>
      </c>
      <c r="F41">
        <v>15.7599918494689</v>
      </c>
      <c r="G41">
        <v>15.6370924506628</v>
      </c>
      <c r="H41">
        <v>4.0149873875724501E-3</v>
      </c>
      <c r="I41">
        <v>30.427455720266799</v>
      </c>
      <c r="J41">
        <v>29.973721661033601</v>
      </c>
      <c r="K41">
        <v>1.5333697513658501E-3</v>
      </c>
      <c r="L41">
        <v>-0.18903258636290099</v>
      </c>
      <c r="M41">
        <v>4.1105292350392996E-3</v>
      </c>
      <c r="N41">
        <v>5.4043272785003804</v>
      </c>
      <c r="O41">
        <v>3.9740546249367901E-3</v>
      </c>
      <c r="P41">
        <v>9.9259587574897505</v>
      </c>
      <c r="Q41">
        <v>1.5028616596790699E-3</v>
      </c>
      <c r="R41">
        <v>10.8107135164694</v>
      </c>
      <c r="S41">
        <v>0.13779142119422999</v>
      </c>
      <c r="T41">
        <v>852.61569791603301</v>
      </c>
      <c r="U41">
        <v>0.41590543979214001</v>
      </c>
      <c r="V41" s="14">
        <v>44256.903819444444</v>
      </c>
      <c r="W41">
        <v>2.4</v>
      </c>
      <c r="X41">
        <v>4.87538919481353E-2</v>
      </c>
      <c r="Y41">
        <v>5.9195413174436003E-2</v>
      </c>
      <c r="Z41" s="72">
        <f>((((N41/1000)+1)/((SMOW!$Z$4/1000)+1))-1)*1000</f>
        <v>15.826476710734561</v>
      </c>
      <c r="AA41" s="72">
        <f>((((P41/1000)+1)/((SMOW!$AA$4/1000)+1))-1)*1000</f>
        <v>30.489168557968238</v>
      </c>
      <c r="AB41" s="72">
        <f>Z41*SMOW!$AN$6</f>
        <v>16.656109755759758</v>
      </c>
      <c r="AC41" s="72">
        <f>AA41*SMOW!$AN$12</f>
        <v>32.07039570317626</v>
      </c>
      <c r="AD41" s="72">
        <f t="shared" ref="AD41" si="93">LN((AB41/1000)+1)*1000</f>
        <v>16.518918050504432</v>
      </c>
      <c r="AE41" s="72">
        <f t="shared" ref="AE41" si="94">LN((AC41/1000)+1)*1000</f>
        <v>31.566877623652235</v>
      </c>
      <c r="AF41" s="44">
        <f>(AD41-SMOW!AN$14*AE41)</f>
        <v>-0.14839333478395034</v>
      </c>
      <c r="AG41" s="45">
        <f t="shared" ref="AG41" si="95">AF41*1000</f>
        <v>-148.39333478395034</v>
      </c>
      <c r="AI41" s="45"/>
      <c r="AK41" s="20">
        <v>17</v>
      </c>
      <c r="AL41" s="20">
        <v>0</v>
      </c>
      <c r="AM41" s="20">
        <v>0</v>
      </c>
      <c r="AN41" s="20">
        <v>0</v>
      </c>
    </row>
    <row r="42" spans="1:40" customFormat="1" x14ac:dyDescent="0.2">
      <c r="A42">
        <v>2716</v>
      </c>
      <c r="B42" t="s">
        <v>122</v>
      </c>
      <c r="C42" t="s">
        <v>48</v>
      </c>
      <c r="D42" t="s">
        <v>168</v>
      </c>
      <c r="E42" t="s">
        <v>180</v>
      </c>
      <c r="F42">
        <v>16.982954642692398</v>
      </c>
      <c r="G42">
        <v>16.840356128198898</v>
      </c>
      <c r="H42">
        <v>4.4165508116794198E-3</v>
      </c>
      <c r="I42">
        <v>32.765917393805701</v>
      </c>
      <c r="J42">
        <v>32.240559747644902</v>
      </c>
      <c r="K42">
        <v>1.7885978978593601E-3</v>
      </c>
      <c r="L42">
        <v>-0.18265941855756099</v>
      </c>
      <c r="M42">
        <v>4.0665014824801202E-3</v>
      </c>
      <c r="N42">
        <v>6.6148219763361098</v>
      </c>
      <c r="O42">
        <v>4.3715241133128703E-3</v>
      </c>
      <c r="P42">
        <v>12.217894142708699</v>
      </c>
      <c r="Q42">
        <v>1.7530117591485199E-3</v>
      </c>
      <c r="R42">
        <v>13.632039478007901</v>
      </c>
      <c r="S42">
        <v>0.15332315287398399</v>
      </c>
      <c r="T42">
        <v>762.15293662173099</v>
      </c>
      <c r="U42">
        <v>0.54200476929692598</v>
      </c>
      <c r="V42" s="14">
        <v>44257.517395833333</v>
      </c>
      <c r="W42">
        <v>2.4</v>
      </c>
      <c r="X42">
        <v>2.5523340452901299E-4</v>
      </c>
      <c r="Y42" s="69">
        <v>5.6172991458458501E-5</v>
      </c>
      <c r="Z42" s="72">
        <f>((((N42/1000)+1)/((SMOW!$Z$4/1000)+1))-1)*1000</f>
        <v>17.049519550929702</v>
      </c>
      <c r="AA42" s="72">
        <f>((((P42/1000)+1)/((SMOW!$AA$4/1000)+1))-1)*1000</f>
        <v>32.82777028319628</v>
      </c>
      <c r="AB42" s="72">
        <f>Z42*SMOW!$AN$6</f>
        <v>17.943265207640554</v>
      </c>
      <c r="AC42" s="72">
        <f>AA42*SMOW!$AN$12</f>
        <v>34.530281828886729</v>
      </c>
      <c r="AD42" s="72">
        <f t="shared" ref="AD42:AD45" si="96">LN((AB42/1000)+1)*1000</f>
        <v>17.784184952123518</v>
      </c>
      <c r="AE42" s="72">
        <f t="shared" ref="AE42:AE45" si="97">LN((AC42/1000)+1)*1000</f>
        <v>33.947489721770218</v>
      </c>
      <c r="AF42" s="44">
        <f>(AD42-SMOW!AN$14*AE42)</f>
        <v>-0.14008962097115685</v>
      </c>
      <c r="AG42" s="45">
        <f t="shared" ref="AG42:AG45" si="98">AF42*1000</f>
        <v>-140.08962097115685</v>
      </c>
      <c r="AI42" s="45"/>
      <c r="AK42" s="20">
        <v>17</v>
      </c>
      <c r="AL42" s="20">
        <v>0</v>
      </c>
      <c r="AM42" s="20">
        <v>0</v>
      </c>
      <c r="AN42" s="20">
        <v>0</v>
      </c>
    </row>
    <row r="43" spans="1:40" customFormat="1" x14ac:dyDescent="0.2">
      <c r="A43">
        <v>2717</v>
      </c>
      <c r="B43" t="s">
        <v>122</v>
      </c>
      <c r="C43" s="64" t="s">
        <v>48</v>
      </c>
      <c r="D43" s="42" t="s">
        <v>168</v>
      </c>
      <c r="E43" t="s">
        <v>474</v>
      </c>
      <c r="F43">
        <v>16.73249276</v>
      </c>
      <c r="G43">
        <v>16.594046540000001</v>
      </c>
      <c r="H43">
        <v>3.9584529999999998E-3</v>
      </c>
      <c r="I43">
        <v>32.32746624</v>
      </c>
      <c r="J43">
        <v>31.815928929999998</v>
      </c>
      <c r="K43">
        <v>1.628128E-3</v>
      </c>
      <c r="L43">
        <v>-0.20476393400000001</v>
      </c>
      <c r="M43">
        <v>3.7589339999999998E-3</v>
      </c>
      <c r="N43">
        <v>6.3669135539999999</v>
      </c>
      <c r="O43">
        <v>3.9180969999999997E-3</v>
      </c>
      <c r="P43">
        <v>11.788166459999999</v>
      </c>
      <c r="Q43">
        <v>1.595735E-3</v>
      </c>
      <c r="R43">
        <v>16.780207109999999</v>
      </c>
      <c r="S43">
        <v>0.14993664200000001</v>
      </c>
      <c r="T43">
        <v>751.80588899999998</v>
      </c>
      <c r="U43">
        <v>0.14800470099999999</v>
      </c>
      <c r="V43" s="14">
        <v>44258.615277777775</v>
      </c>
      <c r="W43">
        <v>2.4</v>
      </c>
      <c r="X43">
        <v>2.3043385E-2</v>
      </c>
      <c r="Y43">
        <v>2.919004E-2</v>
      </c>
      <c r="Z43" s="72">
        <f>((((N43/1000)+1)/((SMOW!$Z$4/1000)+1))-1)*1000</f>
        <v>16.7990412782828</v>
      </c>
      <c r="AA43" s="72">
        <f>((((P43/1000)+1)/((SMOW!$AA$4/1000)+1))-1)*1000</f>
        <v>32.389292869460242</v>
      </c>
      <c r="AB43" s="72">
        <f>Z43*SMOW!$AN$6</f>
        <v>17.679656719352685</v>
      </c>
      <c r="AC43" s="72">
        <f>AA43*SMOW!$AN$12</f>
        <v>34.069064129929664</v>
      </c>
      <c r="AD43" s="72">
        <f t="shared" si="96"/>
        <v>17.52518954887675</v>
      </c>
      <c r="AE43" s="72">
        <f t="shared" si="97"/>
        <v>33.501567018081289</v>
      </c>
      <c r="AF43" s="44">
        <f>(AD43-SMOW!AN$14*AE43)</f>
        <v>-0.16363783667017273</v>
      </c>
      <c r="AG43" s="45">
        <f t="shared" si="98"/>
        <v>-163.63783667017273</v>
      </c>
      <c r="AH43" s="2">
        <f>AVERAGE(AG42:AG43)</f>
        <v>-151.86372882066479</v>
      </c>
      <c r="AI43" s="45">
        <f>STDEV(AG42:AG43)</f>
        <v>16.651103005617649</v>
      </c>
      <c r="AJ43" t="s">
        <v>475</v>
      </c>
      <c r="AK43" s="20">
        <v>17</v>
      </c>
      <c r="AL43" s="20">
        <v>0</v>
      </c>
      <c r="AM43" s="20">
        <v>0</v>
      </c>
      <c r="AN43" s="20">
        <v>0</v>
      </c>
    </row>
    <row r="44" spans="1:40" customFormat="1" x14ac:dyDescent="0.2">
      <c r="A44">
        <v>2718</v>
      </c>
      <c r="B44" t="s">
        <v>122</v>
      </c>
      <c r="C44" s="64" t="s">
        <v>48</v>
      </c>
      <c r="D44" s="42" t="s">
        <v>168</v>
      </c>
      <c r="E44" t="s">
        <v>472</v>
      </c>
      <c r="F44">
        <v>18.784877850000001</v>
      </c>
      <c r="G44">
        <v>18.610620610000002</v>
      </c>
      <c r="H44">
        <v>3.9790590000000001E-3</v>
      </c>
      <c r="I44">
        <v>36.24813091</v>
      </c>
      <c r="J44">
        <v>35.606623730000003</v>
      </c>
      <c r="K44">
        <v>1.376295E-3</v>
      </c>
      <c r="L44">
        <v>-0.189676713</v>
      </c>
      <c r="M44">
        <v>3.88091E-3</v>
      </c>
      <c r="N44">
        <v>8.3983745899999995</v>
      </c>
      <c r="O44">
        <v>3.938492E-3</v>
      </c>
      <c r="P44">
        <v>15.630825160000001</v>
      </c>
      <c r="Q44">
        <v>1.3489120000000001E-3</v>
      </c>
      <c r="R44">
        <v>22.700588320000001</v>
      </c>
      <c r="S44">
        <v>0.128989824</v>
      </c>
      <c r="T44">
        <v>638.93150549999996</v>
      </c>
      <c r="U44">
        <v>0.125078886</v>
      </c>
      <c r="V44" s="14">
        <v>44258.737500000003</v>
      </c>
      <c r="W44">
        <v>2.4</v>
      </c>
      <c r="X44">
        <v>0.18903088800000001</v>
      </c>
      <c r="Y44">
        <v>0.17323174599999999</v>
      </c>
      <c r="Z44" s="72">
        <f>((((N44/1000)+1)/((SMOW!$Z$4/1000)+1))-1)*1000</f>
        <v>18.851560698366132</v>
      </c>
      <c r="AA44" s="72">
        <f>((((P44/1000)+1)/((SMOW!$AA$4/1000)+1))-1)*1000</f>
        <v>36.310192351721952</v>
      </c>
      <c r="AB44" s="72">
        <f>Z44*SMOW!$AN$6</f>
        <v>19.839770392255542</v>
      </c>
      <c r="AC44" s="72">
        <f>AA44*SMOW!$AN$12</f>
        <v>38.193309029210432</v>
      </c>
      <c r="AD44" s="72">
        <f t="shared" si="96"/>
        <v>19.645527105861092</v>
      </c>
      <c r="AE44" s="72">
        <f t="shared" si="97"/>
        <v>37.481999610037406</v>
      </c>
      <c r="AF44" s="44">
        <f>(AD44-SMOW!AN$14*AE44)</f>
        <v>-0.14496868823865938</v>
      </c>
      <c r="AG44" s="45">
        <f t="shared" si="98"/>
        <v>-144.96868823865938</v>
      </c>
      <c r="AH44" s="20"/>
      <c r="AI44" s="45"/>
      <c r="AJ44" t="s">
        <v>473</v>
      </c>
      <c r="AK44" s="20">
        <v>17</v>
      </c>
      <c r="AL44" s="20">
        <v>0</v>
      </c>
      <c r="AM44" s="20">
        <v>0</v>
      </c>
      <c r="AN44" s="20">
        <v>0</v>
      </c>
    </row>
    <row r="45" spans="1:40" customFormat="1" x14ac:dyDescent="0.2">
      <c r="A45">
        <v>2720</v>
      </c>
      <c r="B45" t="s">
        <v>122</v>
      </c>
      <c r="C45" s="64" t="s">
        <v>64</v>
      </c>
      <c r="D45" s="42" t="s">
        <v>50</v>
      </c>
      <c r="E45" t="s">
        <v>181</v>
      </c>
      <c r="F45">
        <v>12.014328620000001</v>
      </c>
      <c r="G45">
        <v>11.94272928</v>
      </c>
      <c r="H45">
        <v>3.2846780000000001E-3</v>
      </c>
      <c r="I45">
        <v>23.16333916</v>
      </c>
      <c r="J45">
        <v>22.899141010000001</v>
      </c>
      <c r="K45">
        <v>1.288132E-3</v>
      </c>
      <c r="L45">
        <v>-0.14801718</v>
      </c>
      <c r="M45">
        <v>3.2982300000000001E-3</v>
      </c>
      <c r="N45">
        <v>1.696851055</v>
      </c>
      <c r="O45">
        <v>3.2511910000000001E-3</v>
      </c>
      <c r="P45">
        <v>2.8063698509999999</v>
      </c>
      <c r="Q45">
        <v>1.2625030000000001E-3</v>
      </c>
      <c r="R45">
        <v>5.0815147679999999</v>
      </c>
      <c r="S45">
        <v>0.15397550600000001</v>
      </c>
      <c r="T45">
        <v>758.87779330000001</v>
      </c>
      <c r="U45">
        <v>0.17987288900000001</v>
      </c>
      <c r="V45" s="14">
        <v>44259.35</v>
      </c>
      <c r="W45">
        <v>2.4</v>
      </c>
      <c r="X45">
        <v>2.2707200000000001E-4</v>
      </c>
      <c r="Y45">
        <v>7.6885199999999999E-4</v>
      </c>
      <c r="Z45" s="72">
        <f>((((N45/1000)+1)/((SMOW!$Z$4/1000)+1))-1)*1000</f>
        <v>12.080568316047424</v>
      </c>
      <c r="AA45" s="72">
        <f>((((P45/1000)+1)/((SMOW!$AA$4/1000)+1))-1)*1000</f>
        <v>23.224616944947485</v>
      </c>
      <c r="AB45" s="72">
        <f>Z45*SMOW!$AN$6</f>
        <v>12.713838680693996</v>
      </c>
      <c r="AC45" s="72">
        <f>AA45*SMOW!$AN$12</f>
        <v>24.429090418226622</v>
      </c>
      <c r="AD45" s="72">
        <f t="shared" si="96"/>
        <v>12.633696396233724</v>
      </c>
      <c r="AE45" s="72">
        <f t="shared" si="97"/>
        <v>24.135472458799981</v>
      </c>
      <c r="AF45" s="44">
        <f>(AD45-SMOW!AN$14*AE45)</f>
        <v>-0.10983306201266707</v>
      </c>
      <c r="AG45" s="45">
        <f t="shared" si="98"/>
        <v>-109.83306201266707</v>
      </c>
      <c r="AH45" s="45"/>
      <c r="AI45" s="45"/>
      <c r="AK45" s="20">
        <v>17</v>
      </c>
      <c r="AL45" s="20">
        <v>0</v>
      </c>
      <c r="AM45" s="20">
        <v>0</v>
      </c>
      <c r="AN45" s="20">
        <v>0</v>
      </c>
    </row>
    <row r="46" spans="1:40" customFormat="1" x14ac:dyDescent="0.2">
      <c r="A46">
        <v>2721</v>
      </c>
      <c r="B46" t="s">
        <v>122</v>
      </c>
      <c r="C46" s="64" t="s">
        <v>64</v>
      </c>
      <c r="D46" s="42" t="s">
        <v>50</v>
      </c>
      <c r="E46" t="s">
        <v>182</v>
      </c>
      <c r="F46">
        <v>11.207800222620101</v>
      </c>
      <c r="G46">
        <v>11.145457828078801</v>
      </c>
      <c r="H46">
        <v>4.4660994291416296E-3</v>
      </c>
      <c r="I46">
        <v>21.605327321205198</v>
      </c>
      <c r="J46">
        <v>21.3752403813325</v>
      </c>
      <c r="K46">
        <v>1.1635161881994201E-3</v>
      </c>
      <c r="L46">
        <v>-0.140669093264784</v>
      </c>
      <c r="M46">
        <v>4.6095575599116E-3</v>
      </c>
      <c r="N46">
        <v>0.89854520698816598</v>
      </c>
      <c r="O46">
        <v>4.4205675830358299E-3</v>
      </c>
      <c r="P46">
        <v>1.2793563865580899</v>
      </c>
      <c r="Q46">
        <v>1.1403667433116701E-3</v>
      </c>
      <c r="R46">
        <v>1.42626487442744</v>
      </c>
      <c r="S46">
        <v>0.15295157598171499</v>
      </c>
      <c r="T46">
        <v>791.42849203758101</v>
      </c>
      <c r="U46">
        <v>0.43437269701310199</v>
      </c>
      <c r="V46" s="14">
        <v>44259.490763888891</v>
      </c>
      <c r="W46">
        <v>2.4</v>
      </c>
      <c r="X46">
        <v>0.111919851036446</v>
      </c>
      <c r="Y46">
        <v>0.100097809115045</v>
      </c>
      <c r="Z46" s="72">
        <f>((((N46/1000)+1)/((SMOW!$Z$4/1000)+1))-1)*1000</f>
        <v>11.273987127841556</v>
      </c>
      <c r="AA46" s="72">
        <f>((((P46/1000)+1)/((SMOW!$AA$4/1000)+1))-1)*1000</f>
        <v>21.666511797036048</v>
      </c>
      <c r="AB46" s="72">
        <f>Z46*SMOW!$AN$6</f>
        <v>11.864976041002631</v>
      </c>
      <c r="AC46" s="72">
        <f>AA46*SMOW!$AN$12</f>
        <v>22.790178929195005</v>
      </c>
      <c r="AD46" s="72">
        <f t="shared" ref="AD46" si="99">LN((AB46/1000)+1)*1000</f>
        <v>11.795139079264146</v>
      </c>
      <c r="AE46" s="72">
        <f t="shared" ref="AE46" si="100">LN((AC46/1000)+1)*1000</f>
        <v>22.534362246825619</v>
      </c>
      <c r="AF46" s="44">
        <f>(AD46-SMOW!AN$14*AE46)</f>
        <v>-0.10300418705978132</v>
      </c>
      <c r="AG46" s="45">
        <f t="shared" ref="AG46" si="101">AF46*1000</f>
        <v>-103.00418705978132</v>
      </c>
      <c r="AI46" s="45"/>
      <c r="AJ46" t="s">
        <v>183</v>
      </c>
      <c r="AK46" s="20">
        <v>17</v>
      </c>
      <c r="AL46" s="20">
        <v>0</v>
      </c>
      <c r="AM46" s="20">
        <v>0</v>
      </c>
      <c r="AN46" s="20">
        <v>0</v>
      </c>
    </row>
    <row r="47" spans="1:40" customFormat="1" x14ac:dyDescent="0.2">
      <c r="A47">
        <v>2722</v>
      </c>
      <c r="B47" t="s">
        <v>122</v>
      </c>
      <c r="C47" t="s">
        <v>64</v>
      </c>
      <c r="D47" t="s">
        <v>50</v>
      </c>
      <c r="E47" t="s">
        <v>203</v>
      </c>
      <c r="F47">
        <v>11.350191015530299</v>
      </c>
      <c r="G47">
        <v>11.2862605569837</v>
      </c>
      <c r="H47">
        <v>4.17179747496591E-3</v>
      </c>
      <c r="I47">
        <v>21.892170990967699</v>
      </c>
      <c r="J47">
        <v>21.655978353133602</v>
      </c>
      <c r="K47">
        <v>1.16649600653941E-3</v>
      </c>
      <c r="L47">
        <v>-0.14809601347086801</v>
      </c>
      <c r="M47">
        <v>4.1671546324229397E-3</v>
      </c>
      <c r="N47">
        <v>1.03948432696258</v>
      </c>
      <c r="O47">
        <v>4.1292660348082703E-3</v>
      </c>
      <c r="P47">
        <v>1.5604929834046</v>
      </c>
      <c r="Q47">
        <v>1.1432872748587399E-3</v>
      </c>
      <c r="R47">
        <v>1.5231060761500399</v>
      </c>
      <c r="S47">
        <v>0.112007617964788</v>
      </c>
      <c r="T47">
        <v>729.76445370221404</v>
      </c>
      <c r="U47">
        <v>0.20174040960515299</v>
      </c>
      <c r="V47" s="14">
        <v>44259.606504629628</v>
      </c>
      <c r="W47">
        <v>2.4</v>
      </c>
      <c r="X47">
        <v>4.0302082516376403E-2</v>
      </c>
      <c r="Y47">
        <v>4.37682689799457E-2</v>
      </c>
      <c r="Z47" s="72">
        <f>((((N47/1000)+1)/((SMOW!$Z$4/1000)+1))-1)*1000</f>
        <v>11.416387240701598</v>
      </c>
      <c r="AA47" s="72">
        <f>((((P47/1000)+1)/((SMOW!$AA$4/1000)+1))-1)*1000</f>
        <v>21.953372646015488</v>
      </c>
      <c r="AB47" s="72">
        <f>Z47*SMOW!$AN$6</f>
        <v>12.014840849979395</v>
      </c>
      <c r="AC47" s="72">
        <f>AA47*SMOW!$AN$12</f>
        <v>23.091916935629271</v>
      </c>
      <c r="AD47" s="72">
        <f t="shared" ref="AD47" si="102">LN((AB47/1000)+1)*1000</f>
        <v>11.943235629266763</v>
      </c>
      <c r="AE47" s="72">
        <f t="shared" ref="AE47" si="103">LN((AC47/1000)+1)*1000</f>
        <v>22.829333310145199</v>
      </c>
      <c r="AF47" s="44">
        <f>(AD47-SMOW!AN$14*AE47)</f>
        <v>-0.11065235848990262</v>
      </c>
      <c r="AG47" s="45">
        <f t="shared" ref="AG47" si="104">AF47*1000</f>
        <v>-110.65235848990262</v>
      </c>
      <c r="AH47" s="2">
        <f>AVERAGE(AG45:AG47)</f>
        <v>-107.82986918745034</v>
      </c>
      <c r="AI47" s="45"/>
      <c r="AK47" s="20">
        <v>17</v>
      </c>
      <c r="AL47" s="20">
        <v>0</v>
      </c>
      <c r="AM47" s="20">
        <v>0</v>
      </c>
      <c r="AN47" s="20">
        <v>0</v>
      </c>
    </row>
    <row r="48" spans="1:40" customFormat="1" x14ac:dyDescent="0.2">
      <c r="A48">
        <v>2723</v>
      </c>
      <c r="B48" t="s">
        <v>122</v>
      </c>
      <c r="C48" t="s">
        <v>48</v>
      </c>
      <c r="D48" t="s">
        <v>110</v>
      </c>
      <c r="E48" t="s">
        <v>310</v>
      </c>
      <c r="F48">
        <v>13.800683146927801</v>
      </c>
      <c r="G48">
        <v>13.7063206198525</v>
      </c>
      <c r="H48">
        <v>3.9711711879700899E-3</v>
      </c>
      <c r="I48">
        <v>26.6247588965104</v>
      </c>
      <c r="J48">
        <v>26.276488196663401</v>
      </c>
      <c r="K48">
        <v>1.32756599456166E-3</v>
      </c>
      <c r="L48">
        <v>-0.16766514798578699</v>
      </c>
      <c r="M48">
        <v>4.0571260832985801E-3</v>
      </c>
      <c r="N48">
        <v>3.4649937116973399</v>
      </c>
      <c r="O48">
        <v>3.9306851311211302E-3</v>
      </c>
      <c r="P48">
        <v>6.1989208041854704</v>
      </c>
      <c r="Q48">
        <v>1.3011525968466601E-3</v>
      </c>
      <c r="R48">
        <v>8.5248129197766396</v>
      </c>
      <c r="S48">
        <v>0.17038613770910699</v>
      </c>
      <c r="T48">
        <v>1296.6996832215</v>
      </c>
      <c r="U48">
        <v>0.38682402628075802</v>
      </c>
      <c r="V48" s="14">
        <v>44259.719907407409</v>
      </c>
      <c r="W48">
        <v>2.4</v>
      </c>
      <c r="X48" s="69">
        <v>8.3799233219157895E-5</v>
      </c>
      <c r="Y48" s="69">
        <v>3.15787682160956E-6</v>
      </c>
      <c r="Z48" s="72">
        <f>((((N48/1000)+1)/((SMOW!$Z$4/1000)+1))-1)*1000</f>
        <v>13.867039764938527</v>
      </c>
      <c r="AA48" s="72">
        <f>((((P48/1000)+1)/((SMOW!$AA$4/1000)+1))-1)*1000</f>
        <v>26.686243988715887</v>
      </c>
      <c r="AB48" s="72">
        <f>Z48*SMOW!$AN$6</f>
        <v>14.593957994178286</v>
      </c>
      <c r="AC48" s="72">
        <f>AA48*SMOW!$AN$12</f>
        <v>28.070244123661315</v>
      </c>
      <c r="AD48" s="72">
        <f t="shared" ref="AD48" si="105">LN((AB48/1000)+1)*1000</f>
        <v>14.488491070803395</v>
      </c>
      <c r="AE48" s="72">
        <f t="shared" ref="AE48" si="106">LN((AC48/1000)+1)*1000</f>
        <v>27.683495558119251</v>
      </c>
      <c r="AF48" s="44">
        <f>(AD48-SMOW!AN$14*AE48)</f>
        <v>-0.12839458388357095</v>
      </c>
      <c r="AG48" s="45">
        <f t="shared" ref="AG48" si="107">AF48*1000</f>
        <v>-128.39458388357093</v>
      </c>
      <c r="AI48" s="45"/>
      <c r="AJ48" t="s">
        <v>311</v>
      </c>
      <c r="AK48" s="20">
        <v>17</v>
      </c>
      <c r="AL48" s="20">
        <v>0</v>
      </c>
      <c r="AM48" s="20">
        <v>0</v>
      </c>
      <c r="AN48" s="20">
        <v>0</v>
      </c>
    </row>
    <row r="49" spans="1:40" x14ac:dyDescent="0.2">
      <c r="A49">
        <v>2724</v>
      </c>
      <c r="B49" t="s">
        <v>122</v>
      </c>
      <c r="C49" s="64" t="s">
        <v>48</v>
      </c>
      <c r="D49" s="42" t="s">
        <v>426</v>
      </c>
      <c r="E49" t="s">
        <v>202</v>
      </c>
      <c r="F49">
        <v>11.981395060000001</v>
      </c>
      <c r="G49">
        <v>11.91018605</v>
      </c>
      <c r="H49">
        <v>4.1006109999999997E-3</v>
      </c>
      <c r="I49">
        <v>23.100265700000001</v>
      </c>
      <c r="J49">
        <v>22.83749358</v>
      </c>
      <c r="K49">
        <v>1.1559249999999999E-3</v>
      </c>
      <c r="L49">
        <v>-0.14801056400000001</v>
      </c>
      <c r="M49">
        <v>4.003202E-3</v>
      </c>
      <c r="N49">
        <v>1.6642532510000001</v>
      </c>
      <c r="O49">
        <v>4.0588050000000004E-3</v>
      </c>
      <c r="P49">
        <v>2.7445513109999999</v>
      </c>
      <c r="Q49">
        <v>1.132926E-3</v>
      </c>
      <c r="R49">
        <v>3.006016384</v>
      </c>
      <c r="S49">
        <v>0.13609981500000001</v>
      </c>
      <c r="T49">
        <v>643.9171771</v>
      </c>
      <c r="U49">
        <v>0.362345576</v>
      </c>
      <c r="V49" s="14">
        <v>44259.888888888891</v>
      </c>
      <c r="W49">
        <v>2.4</v>
      </c>
      <c r="X49">
        <v>7.1812323999999997E-2</v>
      </c>
      <c r="Y49" s="69">
        <v>7.6331282E-2</v>
      </c>
      <c r="Z49" s="72">
        <f>((((N49/1000)+1)/((SMOW!$Z$4/1000)+1))-1)*1000</f>
        <v>12.04763259905528</v>
      </c>
      <c r="AA49" s="72">
        <f>((((P49/1000)+1)/((SMOW!$AA$4/1000)+1))-1)*1000</f>
        <v>23.161539711083368</v>
      </c>
      <c r="AB49" s="72">
        <f>Z49*SMOW!$AN$6</f>
        <v>12.679176454404951</v>
      </c>
      <c r="AC49" s="72">
        <f>AA49*SMOW!$AN$12</f>
        <v>24.362741877234502</v>
      </c>
      <c r="AD49" s="72">
        <f t="shared" ref="AD49" si="108">LN((AB49/1000)+1)*1000</f>
        <v>12.599468741617192</v>
      </c>
      <c r="AE49" s="72">
        <f t="shared" ref="AE49" si="109">LN((AC49/1000)+1)*1000</f>
        <v>24.070704003586993</v>
      </c>
      <c r="AF49" s="44">
        <f>(AD49-SMOW!AN$14*AE49)</f>
        <v>-0.10986297227674058</v>
      </c>
      <c r="AG49" s="45">
        <f t="shared" ref="AG49" si="110">AF49*1000</f>
        <v>-109.86297227674058</v>
      </c>
      <c r="AH49" s="2">
        <f>AVERAGE(AG49:AG50)</f>
        <v>-106.90068805492636</v>
      </c>
      <c r="AI49" s="45">
        <f>STDEV(AG49:AG50)</f>
        <v>4.1893025220934934</v>
      </c>
      <c r="AJ49" s="42" t="s">
        <v>185</v>
      </c>
      <c r="AK49" s="20">
        <v>17</v>
      </c>
      <c r="AL49" s="20">
        <v>0</v>
      </c>
      <c r="AM49" s="20">
        <v>0</v>
      </c>
      <c r="AN49" s="20">
        <v>0</v>
      </c>
    </row>
    <row r="50" spans="1:40" x14ac:dyDescent="0.2">
      <c r="A50">
        <v>2725</v>
      </c>
      <c r="B50" t="s">
        <v>158</v>
      </c>
      <c r="C50" t="s">
        <v>48</v>
      </c>
      <c r="D50" s="42" t="s">
        <v>426</v>
      </c>
      <c r="E50" t="s">
        <v>184</v>
      </c>
      <c r="F50">
        <v>11.663004374358801</v>
      </c>
      <c r="G50">
        <v>11.5955155429609</v>
      </c>
      <c r="H50">
        <v>3.5160584618347699E-3</v>
      </c>
      <c r="I50">
        <v>22.479138967884001</v>
      </c>
      <c r="J50">
        <v>22.230206709107701</v>
      </c>
      <c r="K50">
        <v>1.27222121654974E-3</v>
      </c>
      <c r="L50">
        <v>-0.14203359944795199</v>
      </c>
      <c r="M50">
        <v>3.4310589290121899E-3</v>
      </c>
      <c r="N50">
        <v>1.3491085562296801</v>
      </c>
      <c r="O50">
        <v>3.4802122753987601E-3</v>
      </c>
      <c r="P50">
        <v>2.1357825814800302</v>
      </c>
      <c r="Q50">
        <v>1.2469089645682099E-3</v>
      </c>
      <c r="R50">
        <v>1.7181272095432201</v>
      </c>
      <c r="S50">
        <v>0.16181675578376201</v>
      </c>
      <c r="T50">
        <v>580.82237763232195</v>
      </c>
      <c r="U50">
        <v>0.25635226314362197</v>
      </c>
      <c r="V50" s="14">
        <v>44260.512326388889</v>
      </c>
      <c r="W50">
        <v>2.4</v>
      </c>
      <c r="X50">
        <v>2.4173391450496001E-2</v>
      </c>
      <c r="Y50">
        <v>2.66699500004784E-2</v>
      </c>
      <c r="Z50" s="72">
        <f>((((N50/1000)+1)/((SMOW!$Z$4/1000)+1))-1)*1000</f>
        <v>11.729221074202156</v>
      </c>
      <c r="AA50" s="72">
        <f>((((P50/1000)+1)/((SMOW!$AA$4/1000)+1))-1)*1000</f>
        <v>22.540375776750167</v>
      </c>
      <c r="AB50" s="72">
        <f>Z50*SMOW!$AN$6</f>
        <v>12.344073613615675</v>
      </c>
      <c r="AC50" s="72">
        <f>AA50*SMOW!$AN$12</f>
        <v>23.709363182019107</v>
      </c>
      <c r="AD50" s="72">
        <f t="shared" ref="AD50" si="111">LN((AB50/1000)+1)*1000</f>
        <v>12.268506769860325</v>
      </c>
      <c r="AE50" s="72">
        <f t="shared" ref="AE50" si="112">LN((AC50/1000)+1)*1000</f>
        <v>23.432661313813327</v>
      </c>
      <c r="AF50" s="44">
        <f>(AD50-SMOW!AN$14*AE50)</f>
        <v>-0.10393840383311215</v>
      </c>
      <c r="AG50" s="45">
        <f t="shared" ref="AG50" si="113">AF50*1000</f>
        <v>-103.93840383311215</v>
      </c>
      <c r="AH50" s="45"/>
      <c r="AI50" s="45"/>
      <c r="AJ50" s="42" t="s">
        <v>185</v>
      </c>
      <c r="AK50" s="20">
        <v>17</v>
      </c>
      <c r="AL50" s="20">
        <v>0</v>
      </c>
      <c r="AM50" s="20">
        <v>0</v>
      </c>
      <c r="AN50" s="20">
        <v>0</v>
      </c>
    </row>
    <row r="51" spans="1:40" customFormat="1" x14ac:dyDescent="0.2">
      <c r="A51">
        <v>2726</v>
      </c>
      <c r="B51" t="s">
        <v>158</v>
      </c>
      <c r="C51" t="s">
        <v>48</v>
      </c>
      <c r="D51" t="s">
        <v>110</v>
      </c>
      <c r="E51" t="s">
        <v>201</v>
      </c>
      <c r="F51">
        <v>10.2588802916997</v>
      </c>
      <c r="G51">
        <v>10.2066148205235</v>
      </c>
      <c r="H51">
        <v>4.0249388698047001E-3</v>
      </c>
      <c r="I51">
        <v>19.805721539675101</v>
      </c>
      <c r="J51">
        <v>19.612140045632799</v>
      </c>
      <c r="K51">
        <v>1.2703502222704401E-3</v>
      </c>
      <c r="L51">
        <v>-0.14859512357058199</v>
      </c>
      <c r="M51">
        <v>4.1364836705375402E-3</v>
      </c>
      <c r="N51">
        <v>-4.0700493220160998E-2</v>
      </c>
      <c r="O51">
        <v>3.9839046518934601E-3</v>
      </c>
      <c r="P51">
        <v>-0.48444424220806498</v>
      </c>
      <c r="Q51">
        <v>1.2450751957965799E-3</v>
      </c>
      <c r="R51">
        <v>-2.1540854122780999</v>
      </c>
      <c r="S51">
        <v>0.121193325298962</v>
      </c>
      <c r="T51">
        <v>998.67318673758098</v>
      </c>
      <c r="U51">
        <v>0.11394174285075</v>
      </c>
      <c r="V51" s="14">
        <v>44260.666365740741</v>
      </c>
      <c r="W51">
        <v>2.4</v>
      </c>
      <c r="X51">
        <v>4.5927037581691601E-4</v>
      </c>
      <c r="Y51">
        <v>9.2909434154684299E-4</v>
      </c>
      <c r="Z51" s="72">
        <f>((((N51/1000)+1)/((SMOW!$Z$4/1000)+1))-1)*1000</f>
        <v>10.325005086963657</v>
      </c>
      <c r="AA51" s="72">
        <f>((((P51/1000)+1)/((SMOW!$AA$4/1000)+1))-1)*1000</f>
        <v>19.866798236177097</v>
      </c>
      <c r="AB51" s="72">
        <f>Z51*SMOW!$AN$6</f>
        <v>10.866247813741142</v>
      </c>
      <c r="AC51" s="72">
        <f>AA51*SMOW!$AN$12</f>
        <v>20.897128748460091</v>
      </c>
      <c r="AD51" s="72">
        <f t="shared" ref="AD51" si="114">LN((AB51/1000)+1)*1000</f>
        <v>10.807634366187544</v>
      </c>
      <c r="AE51" s="72">
        <f t="shared" ref="AE51" si="115">LN((AC51/1000)+1)*1000</f>
        <v>20.681778717979512</v>
      </c>
      <c r="AF51" s="44">
        <f>(AD51-SMOW!AN$14*AE51)</f>
        <v>-0.11234479690563859</v>
      </c>
      <c r="AG51" s="45">
        <f t="shared" ref="AG51" si="116">AF51*1000</f>
        <v>-112.34479690563859</v>
      </c>
      <c r="AH51" s="2">
        <f>AVERAGE(AG51:AG52)</f>
        <v>-115.89512297566617</v>
      </c>
      <c r="AI51" s="45">
        <f>STDEV(AG51:AG52)</f>
        <v>5.0209192790797843</v>
      </c>
      <c r="AJ51" s="42" t="s">
        <v>185</v>
      </c>
      <c r="AK51" s="20">
        <v>17</v>
      </c>
      <c r="AL51" s="20">
        <v>0</v>
      </c>
      <c r="AM51" s="20">
        <v>0</v>
      </c>
      <c r="AN51" s="20">
        <v>0</v>
      </c>
    </row>
    <row r="52" spans="1:40" customFormat="1" ht="17.25" customHeight="1" x14ac:dyDescent="0.2">
      <c r="A52">
        <v>2727</v>
      </c>
      <c r="B52" t="s">
        <v>158</v>
      </c>
      <c r="C52" t="s">
        <v>48</v>
      </c>
      <c r="D52" t="s">
        <v>110</v>
      </c>
      <c r="E52" t="s">
        <v>200</v>
      </c>
      <c r="F52">
        <v>10.0202649126345</v>
      </c>
      <c r="G52">
        <v>9.9703946999607904</v>
      </c>
      <c r="H52">
        <v>3.4068277223178998E-3</v>
      </c>
      <c r="I52">
        <v>19.362165267280801</v>
      </c>
      <c r="J52">
        <v>19.177103501924002</v>
      </c>
      <c r="K52">
        <v>1.1706273656563999E-3</v>
      </c>
      <c r="L52">
        <v>-0.15511594905509599</v>
      </c>
      <c r="M52">
        <v>3.39982943613916E-3</v>
      </c>
      <c r="N52">
        <v>-0.27688319050327398</v>
      </c>
      <c r="O52">
        <v>3.3720951423508198E-3</v>
      </c>
      <c r="P52">
        <v>-0.91917547066471805</v>
      </c>
      <c r="Q52">
        <v>1.14733643600604E-3</v>
      </c>
      <c r="R52">
        <v>-2.30515467821321</v>
      </c>
      <c r="S52">
        <v>0.135542037440186</v>
      </c>
      <c r="T52">
        <v>862.37547586470498</v>
      </c>
      <c r="U52">
        <v>0.15313284428764801</v>
      </c>
      <c r="V52" s="14">
        <v>44260.786111111112</v>
      </c>
      <c r="W52">
        <v>2.4</v>
      </c>
      <c r="X52">
        <v>1.1398334930833901E-2</v>
      </c>
      <c r="Y52">
        <v>1.28780711018191E-2</v>
      </c>
      <c r="Z52" s="72">
        <f>((((N52/1000)+1)/((SMOW!$Z$4/1000)+1))-1)*1000</f>
        <v>10.086374089730343</v>
      </c>
      <c r="AA52" s="72">
        <f>((((P52/1000)+1)/((SMOW!$AA$4/1000)+1))-1)*1000</f>
        <v>19.423215398966409</v>
      </c>
      <c r="AB52" s="72">
        <f>Z52*SMOW!$AN$6</f>
        <v>10.61510764188289</v>
      </c>
      <c r="AC52" s="72">
        <f>AA52*SMOW!$AN$12</f>
        <v>20.430540848910223</v>
      </c>
      <c r="AD52" s="72">
        <f t="shared" ref="AD52" si="117">LN((AB52/1000)+1)*1000</f>
        <v>10.55916294450202</v>
      </c>
      <c r="AE52" s="72">
        <f t="shared" ref="AE52" si="118">LN((AC52/1000)+1)*1000</f>
        <v>20.224637108991882</v>
      </c>
      <c r="AF52" s="44">
        <f>(AD52-SMOW!AN$14*AE52)</f>
        <v>-0.11944544904569376</v>
      </c>
      <c r="AG52" s="45">
        <f t="shared" ref="AG52" si="119">AF52*1000</f>
        <v>-119.44544904569376</v>
      </c>
      <c r="AH52" s="45"/>
      <c r="AI52" s="45"/>
      <c r="AK52" s="20">
        <v>17</v>
      </c>
      <c r="AL52" s="20">
        <v>0</v>
      </c>
      <c r="AM52" s="20">
        <v>0</v>
      </c>
      <c r="AN52" s="20">
        <v>0</v>
      </c>
    </row>
    <row r="53" spans="1:40" customFormat="1" x14ac:dyDescent="0.2">
      <c r="A53">
        <v>2728</v>
      </c>
      <c r="B53" t="s">
        <v>158</v>
      </c>
      <c r="C53" t="s">
        <v>48</v>
      </c>
      <c r="D53" t="s">
        <v>110</v>
      </c>
      <c r="E53" t="s">
        <v>199</v>
      </c>
      <c r="F53">
        <v>10.187393162188</v>
      </c>
      <c r="G53">
        <v>10.1358509896363</v>
      </c>
      <c r="H53">
        <v>4.7869226640217897E-3</v>
      </c>
      <c r="I53">
        <v>19.684872249213601</v>
      </c>
      <c r="J53">
        <v>19.493630760872001</v>
      </c>
      <c r="K53">
        <v>1.1665570484967001E-3</v>
      </c>
      <c r="L53">
        <v>-0.15678605210407801</v>
      </c>
      <c r="M53">
        <v>4.8544063062538802E-3</v>
      </c>
      <c r="N53">
        <v>-0.111458812047838</v>
      </c>
      <c r="O53">
        <v>4.73812002773903E-3</v>
      </c>
      <c r="P53">
        <v>-0.60288910201550505</v>
      </c>
      <c r="Q53">
        <v>1.1433471023186701E-3</v>
      </c>
      <c r="R53">
        <v>-2.1906410151769</v>
      </c>
      <c r="S53">
        <v>0.145615560905036</v>
      </c>
      <c r="T53">
        <v>539.251734516189</v>
      </c>
      <c r="U53">
        <v>0.11305923403821</v>
      </c>
      <c r="V53" s="14">
        <v>44260.895856481482</v>
      </c>
      <c r="W53">
        <v>2.4</v>
      </c>
      <c r="X53">
        <v>4.1937554465742703E-2</v>
      </c>
      <c r="Y53">
        <v>4.8746068562713303E-2</v>
      </c>
      <c r="Z53" s="72">
        <f>((((N53/1000)+1)/((SMOW!$Z$4/1000)+1))-1)*1000</f>
        <v>10.253513278382309</v>
      </c>
      <c r="AA53" s="72">
        <f>((((P53/1000)+1)/((SMOW!$AA$4/1000)+1))-1)*1000</f>
        <v>19.745941707988379</v>
      </c>
      <c r="AB53" s="72">
        <f>Z53*SMOW!$AN$6</f>
        <v>10.791008363285245</v>
      </c>
      <c r="AC53" s="72">
        <f>AA53*SMOW!$AN$12</f>
        <v>20.770004367388335</v>
      </c>
      <c r="AD53" s="72">
        <f t="shared" ref="AD53" si="120">LN((AB53/1000)+1)*1000</f>
        <v>10.733200927719372</v>
      </c>
      <c r="AE53" s="72">
        <f t="shared" ref="AE53" si="121">LN((AC53/1000)+1)*1000</f>
        <v>20.557248740321565</v>
      </c>
      <c r="AF53" s="44">
        <f>(AD53-SMOW!AN$14*AE53)</f>
        <v>-0.12102640717041524</v>
      </c>
      <c r="AG53" s="45">
        <f t="shared" ref="AG53" si="122">AF53*1000</f>
        <v>-121.02640717041524</v>
      </c>
      <c r="AH53" s="45"/>
      <c r="AI53" s="45"/>
      <c r="AK53" s="20">
        <v>17</v>
      </c>
      <c r="AL53" s="20">
        <v>0</v>
      </c>
      <c r="AM53" s="20">
        <v>0</v>
      </c>
      <c r="AN53" s="20">
        <v>0</v>
      </c>
    </row>
    <row r="54" spans="1:40" customFormat="1" x14ac:dyDescent="0.2">
      <c r="A54">
        <v>2729</v>
      </c>
      <c r="B54" t="s">
        <v>158</v>
      </c>
      <c r="C54" t="s">
        <v>48</v>
      </c>
      <c r="D54" t="s">
        <v>110</v>
      </c>
      <c r="E54" t="s">
        <v>366</v>
      </c>
      <c r="F54">
        <v>9.7659865095767593</v>
      </c>
      <c r="G54">
        <v>9.7186071967950802</v>
      </c>
      <c r="H54">
        <v>3.8631505073324101E-3</v>
      </c>
      <c r="I54">
        <v>18.888872060338301</v>
      </c>
      <c r="J54">
        <v>18.712692384551801</v>
      </c>
      <c r="K54">
        <v>1.2853130576687701E-3</v>
      </c>
      <c r="L54">
        <v>-0.161694382248248</v>
      </c>
      <c r="M54">
        <v>3.7339226704776801E-3</v>
      </c>
      <c r="N54">
        <v>-0.52856922738118195</v>
      </c>
      <c r="O54">
        <v>3.82376572041228E-3</v>
      </c>
      <c r="P54">
        <v>-1.38305198437885</v>
      </c>
      <c r="Q54">
        <v>1.2597403289916799E-3</v>
      </c>
      <c r="R54">
        <v>-3.7642737148085899</v>
      </c>
      <c r="S54">
        <v>0.16860388200318299</v>
      </c>
      <c r="T54">
        <v>495.61110177214903</v>
      </c>
      <c r="U54">
        <v>0.13186251642514299</v>
      </c>
      <c r="V54" s="14">
        <v>44261.575231481482</v>
      </c>
      <c r="W54">
        <v>2.4</v>
      </c>
      <c r="X54">
        <v>1.7616728036486201E-2</v>
      </c>
      <c r="Y54">
        <v>1.32215258058239E-2</v>
      </c>
      <c r="Z54" s="72">
        <f>((((N54/1000)+1)/((SMOW!$Z$4/1000)+1))-1)*1000</f>
        <v>9.8320790433075178</v>
      </c>
      <c r="AA54" s="72">
        <f>((((P54/1000)+1)/((SMOW!$AA$4/1000)+1))-1)*1000</f>
        <v>18.949893846246901</v>
      </c>
      <c r="AB54" s="72">
        <f>Z54*SMOW!$AN$6</f>
        <v>10.347482302334527</v>
      </c>
      <c r="AC54" s="72">
        <f>AA54*SMOW!$AN$12</f>
        <v>19.932671926650311</v>
      </c>
      <c r="AD54" s="72">
        <f t="shared" ref="AD54" si="123">LN((AB54/1000)+1)*1000</f>
        <v>10.294313567829557</v>
      </c>
      <c r="AE54" s="72">
        <f t="shared" ref="AE54" si="124">LN((AC54/1000)+1)*1000</f>
        <v>19.736617202512772</v>
      </c>
      <c r="AF54" s="44">
        <f>(AD54-SMOW!AN$14*AE54)</f>
        <v>-0.1266203150971883</v>
      </c>
      <c r="AG54" s="45">
        <f t="shared" ref="AG54" si="125">AF54*1000</f>
        <v>-126.6203150971883</v>
      </c>
      <c r="AK54" s="20">
        <v>17</v>
      </c>
      <c r="AL54" s="20">
        <v>0</v>
      </c>
      <c r="AM54" s="20">
        <v>0</v>
      </c>
      <c r="AN54" s="20">
        <v>0</v>
      </c>
    </row>
    <row r="55" spans="1:40" customFormat="1" x14ac:dyDescent="0.2">
      <c r="A55">
        <v>2730</v>
      </c>
      <c r="B55" t="s">
        <v>158</v>
      </c>
      <c r="C55" t="s">
        <v>64</v>
      </c>
      <c r="D55" t="s">
        <v>100</v>
      </c>
      <c r="E55" t="s">
        <v>198</v>
      </c>
      <c r="F55">
        <v>17.1961926135567</v>
      </c>
      <c r="G55">
        <v>17.050011276036098</v>
      </c>
      <c r="H55">
        <v>3.8272614319545201E-3</v>
      </c>
      <c r="I55">
        <v>33.176923410849</v>
      </c>
      <c r="J55">
        <v>32.638446883065697</v>
      </c>
      <c r="K55">
        <v>1.5173366230226699E-3</v>
      </c>
      <c r="L55">
        <v>-0.18308867822254901</v>
      </c>
      <c r="M55">
        <v>3.7860262982103402E-3</v>
      </c>
      <c r="N55">
        <v>6.8258859878815796</v>
      </c>
      <c r="O55">
        <v>3.7882425338567698E-3</v>
      </c>
      <c r="P55">
        <v>12.6207227392424</v>
      </c>
      <c r="Q55">
        <v>1.4871475281984399E-3</v>
      </c>
      <c r="R55">
        <v>16.927438496879901</v>
      </c>
      <c r="S55">
        <v>0.15194488710345</v>
      </c>
      <c r="T55">
        <v>651.25864190108905</v>
      </c>
      <c r="U55">
        <v>8.4277771518561403E-2</v>
      </c>
      <c r="V55" s="14">
        <v>44261.680937500001</v>
      </c>
      <c r="W55">
        <v>2.4</v>
      </c>
      <c r="X55">
        <v>1.33898040935752E-2</v>
      </c>
      <c r="Y55">
        <v>1.12821196301994E-2</v>
      </c>
      <c r="Z55" s="72">
        <f>((((N55/1000)+1)/((SMOW!$Z$4/1000)+1))-1)*1000</f>
        <v>17.262771478926851</v>
      </c>
      <c r="AA55" s="72">
        <f>((((P55/1000)+1)/((SMOW!$AA$4/1000)+1))-1)*1000</f>
        <v>33.238800915604159</v>
      </c>
      <c r="AB55" s="72">
        <f>Z55*SMOW!$AN$6</f>
        <v>18.167695924803187</v>
      </c>
      <c r="AC55" s="72">
        <f>AA55*SMOW!$AN$12</f>
        <v>34.962629303445929</v>
      </c>
      <c r="AD55" s="72">
        <f t="shared" ref="AD55" si="126">LN((AB55/1000)+1)*1000</f>
        <v>18.004635332633914</v>
      </c>
      <c r="AE55" s="72">
        <f t="shared" ref="AE55" si="127">LN((AC55/1000)+1)*1000</f>
        <v>34.365319112268359</v>
      </c>
      <c r="AF55" s="44">
        <f>(AD55-SMOW!AN$14*AE55)</f>
        <v>-0.1402531586437803</v>
      </c>
      <c r="AG55" s="45">
        <f t="shared" ref="AG55" si="128">AF55*1000</f>
        <v>-140.2531586437803</v>
      </c>
      <c r="AI55" s="45"/>
      <c r="AJ55" s="42" t="s">
        <v>186</v>
      </c>
      <c r="AK55" s="20">
        <v>17</v>
      </c>
      <c r="AL55" s="20">
        <v>0</v>
      </c>
      <c r="AM55" s="20">
        <v>0</v>
      </c>
      <c r="AN55" s="20">
        <v>1</v>
      </c>
    </row>
    <row r="56" spans="1:40" customFormat="1" x14ac:dyDescent="0.2">
      <c r="A56">
        <v>2731</v>
      </c>
      <c r="B56" t="s">
        <v>177</v>
      </c>
      <c r="C56" t="s">
        <v>64</v>
      </c>
      <c r="D56" t="s">
        <v>100</v>
      </c>
      <c r="E56" t="s">
        <v>197</v>
      </c>
      <c r="F56">
        <v>17.728611854404601</v>
      </c>
      <c r="G56">
        <v>17.573292499429499</v>
      </c>
      <c r="H56">
        <v>5.4226828101061296E-3</v>
      </c>
      <c r="I56">
        <v>34.217143361905897</v>
      </c>
      <c r="J56">
        <v>33.644757241448403</v>
      </c>
      <c r="K56">
        <v>1.6319249250063401E-3</v>
      </c>
      <c r="L56">
        <v>-0.19113932405525599</v>
      </c>
      <c r="M56">
        <v>5.4983225522272604E-3</v>
      </c>
      <c r="N56">
        <v>7.35287721904837</v>
      </c>
      <c r="O56">
        <v>5.3673986044815098E-3</v>
      </c>
      <c r="P56">
        <v>13.640246360781999</v>
      </c>
      <c r="Q56">
        <v>1.59945596883935E-3</v>
      </c>
      <c r="R56">
        <v>18.322865959337701</v>
      </c>
      <c r="S56">
        <v>0.131998220007324</v>
      </c>
      <c r="T56">
        <v>681.69071858979203</v>
      </c>
      <c r="U56">
        <v>0.317538137105146</v>
      </c>
      <c r="V56" s="14">
        <v>44261.798530092594</v>
      </c>
      <c r="W56">
        <v>2.4</v>
      </c>
      <c r="X56">
        <v>2.2957874048019002E-2</v>
      </c>
      <c r="Y56">
        <v>1.7867881262753502E-2</v>
      </c>
      <c r="Z56" s="72">
        <f>((((N56/1000)+1)/((SMOW!$Z$4/1000)+1))-1)*1000</f>
        <v>17.795225568380204</v>
      </c>
      <c r="AA56" s="72">
        <f>((((P56/1000)+1)/((SMOW!$AA$4/1000)+1))-1)*1000</f>
        <v>34.279083165976502</v>
      </c>
      <c r="AB56" s="72">
        <f>Z56*SMOW!$AN$6</f>
        <v>18.728061564985307</v>
      </c>
      <c r="AC56" s="72">
        <f>AA56*SMOW!$AN$12</f>
        <v>36.056862599739368</v>
      </c>
      <c r="AD56" s="72">
        <f t="shared" ref="AD56" si="129">LN((AB56/1000)+1)*1000</f>
        <v>18.554850680924268</v>
      </c>
      <c r="AE56" s="72">
        <f t="shared" ref="AE56" si="130">LN((AC56/1000)+1)*1000</f>
        <v>35.422029010357669</v>
      </c>
      <c r="AF56" s="44">
        <f>(AD56-SMOW!AN$14*AE56)</f>
        <v>-0.14798063654458105</v>
      </c>
      <c r="AG56" s="45">
        <f t="shared" ref="AG56" si="131">AF56*1000</f>
        <v>-147.98063654458105</v>
      </c>
      <c r="AH56" s="2">
        <f>AVERAGE(AG56:AG57)</f>
        <v>-143.54129679637495</v>
      </c>
      <c r="AI56" s="45">
        <f>STDEV(AG56:AG57)</f>
        <v>6.2781744798950205</v>
      </c>
      <c r="AJ56" s="42" t="s">
        <v>187</v>
      </c>
      <c r="AK56" s="20">
        <v>17</v>
      </c>
      <c r="AL56" s="20">
        <v>0</v>
      </c>
      <c r="AM56" s="20">
        <v>0</v>
      </c>
      <c r="AN56" s="20">
        <v>0</v>
      </c>
    </row>
    <row r="57" spans="1:40" x14ac:dyDescent="0.2">
      <c r="A57">
        <v>2732</v>
      </c>
      <c r="B57" t="s">
        <v>177</v>
      </c>
      <c r="C57" t="s">
        <v>64</v>
      </c>
      <c r="D57" t="s">
        <v>100</v>
      </c>
      <c r="E57" t="s">
        <v>196</v>
      </c>
      <c r="F57">
        <v>17.802929920206701</v>
      </c>
      <c r="G57">
        <v>17.646313566300702</v>
      </c>
      <c r="H57">
        <v>3.8695732729942299E-3</v>
      </c>
      <c r="I57">
        <v>34.343808980385397</v>
      </c>
      <c r="J57">
        <v>33.767224620813202</v>
      </c>
      <c r="K57">
        <v>1.61895873732793E-3</v>
      </c>
      <c r="L57">
        <v>-0.18278103348864899</v>
      </c>
      <c r="M57">
        <v>3.7543290929466801E-3</v>
      </c>
      <c r="N57">
        <v>7.4264376127949498</v>
      </c>
      <c r="O57">
        <v>3.83012300603077E-3</v>
      </c>
      <c r="P57">
        <v>13.7643918263113</v>
      </c>
      <c r="Q57">
        <v>1.58674775784686E-3</v>
      </c>
      <c r="R57">
        <v>19.791292831201599</v>
      </c>
      <c r="S57">
        <v>0.14302353723894301</v>
      </c>
      <c r="T57">
        <v>725.83375606495395</v>
      </c>
      <c r="U57">
        <v>0.35135839976331801</v>
      </c>
      <c r="V57" s="14">
        <v>44261.913101851853</v>
      </c>
      <c r="W57">
        <v>2.4</v>
      </c>
      <c r="X57">
        <v>6.3133111806258201E-3</v>
      </c>
      <c r="Y57">
        <v>4.9745007941862304E-3</v>
      </c>
      <c r="Z57" s="72">
        <f>((((N57/1000)+1)/((SMOW!$Z$4/1000)+1))-1)*1000</f>
        <v>17.869548498546493</v>
      </c>
      <c r="AA57" s="72">
        <f>((((P57/1000)+1)/((SMOW!$AA$4/1000)+1))-1)*1000</f>
        <v>34.405756370526007</v>
      </c>
      <c r="AB57" s="72">
        <f>Z57*SMOW!$AN$6</f>
        <v>18.806280546053895</v>
      </c>
      <c r="AC57" s="72">
        <f>AA57*SMOW!$AN$12</f>
        <v>36.190105321237922</v>
      </c>
      <c r="AD57" s="72">
        <f t="shared" ref="AD57" si="132">LN((AB57/1000)+1)*1000</f>
        <v>18.631628754785634</v>
      </c>
      <c r="AE57" s="72">
        <f t="shared" ref="AE57" si="133">LN((AC57/1000)+1)*1000</f>
        <v>35.550626348170077</v>
      </c>
      <c r="AF57" s="44">
        <f>(AD57-SMOW!AN$14*AE57)</f>
        <v>-0.13910195704816886</v>
      </c>
      <c r="AG57" s="45">
        <f t="shared" ref="AG57" si="134">AF57*1000</f>
        <v>-139.10195704816886</v>
      </c>
      <c r="AH57" s="45"/>
      <c r="AI57" s="45"/>
      <c r="AK57" s="20">
        <v>17</v>
      </c>
      <c r="AL57" s="20">
        <v>0</v>
      </c>
      <c r="AM57" s="20">
        <v>0</v>
      </c>
      <c r="AN57" s="20">
        <v>0</v>
      </c>
    </row>
    <row r="58" spans="1:40" x14ac:dyDescent="0.2">
      <c r="A58">
        <v>2733</v>
      </c>
      <c r="B58" t="s">
        <v>177</v>
      </c>
      <c r="C58" t="s">
        <v>48</v>
      </c>
      <c r="D58" t="s">
        <v>110</v>
      </c>
      <c r="E58" t="s">
        <v>195</v>
      </c>
      <c r="F58">
        <v>17.633372702541401</v>
      </c>
      <c r="G58">
        <v>17.479707136245899</v>
      </c>
      <c r="H58">
        <v>8.8327564944266097E-3</v>
      </c>
      <c r="I58">
        <v>34.059585779224101</v>
      </c>
      <c r="J58">
        <v>33.4924001371716</v>
      </c>
      <c r="K58">
        <v>6.5726682263557504E-3</v>
      </c>
      <c r="L58">
        <v>-0.204280136180646</v>
      </c>
      <c r="M58">
        <v>8.7542379909212199E-3</v>
      </c>
      <c r="N58">
        <v>7.2586090295371903</v>
      </c>
      <c r="O58">
        <v>8.74270661628118E-3</v>
      </c>
      <c r="P58">
        <v>13.485823560937099</v>
      </c>
      <c r="Q58">
        <v>6.4418977029846499E-3</v>
      </c>
      <c r="R58">
        <v>14.0416145832738</v>
      </c>
      <c r="S58">
        <v>0.36859559623420501</v>
      </c>
      <c r="T58">
        <v>4038.1694905391801</v>
      </c>
      <c r="U58">
        <v>1.0210145385962499</v>
      </c>
      <c r="V58" s="14">
        <v>44262.023784722223</v>
      </c>
      <c r="W58">
        <v>2.4</v>
      </c>
      <c r="X58">
        <v>2.6276995744124098E-3</v>
      </c>
      <c r="Y58">
        <v>2.7675034596326702E-3</v>
      </c>
      <c r="Z58" s="72">
        <f>((((N58/1000)+1)/((SMOW!$Z$4/1000)+1))-1)*1000</f>
        <v>17.699980182798836</v>
      </c>
      <c r="AA58" s="72">
        <f>((((P58/1000)+1)/((SMOW!$AA$4/1000)+1))-1)*1000</f>
        <v>34.121516147089139</v>
      </c>
      <c r="AB58" s="72">
        <f>Z58*SMOW!$AN$6</f>
        <v>18.627823361311275</v>
      </c>
      <c r="AC58" s="72">
        <f>AA58*SMOW!$AN$12</f>
        <v>35.891123851046366</v>
      </c>
      <c r="AD58" s="72">
        <f t="shared" ref="AD58" si="135">LN((AB58/1000)+1)*1000</f>
        <v>18.456450392102255</v>
      </c>
      <c r="AE58" s="72">
        <f t="shared" ref="AE58" si="136">LN((AC58/1000)+1)*1000</f>
        <v>35.262045506785007</v>
      </c>
      <c r="AF58" s="44">
        <f>(AD58-SMOW!AN$14*AE58)</f>
        <v>-0.16190963548023163</v>
      </c>
      <c r="AG58" s="45">
        <f t="shared" ref="AG58" si="137">AF58*1000</f>
        <v>-161.90963548023163</v>
      </c>
      <c r="AJ58" s="42" t="s">
        <v>188</v>
      </c>
      <c r="AK58" s="20">
        <v>17</v>
      </c>
      <c r="AL58" s="20">
        <v>0</v>
      </c>
      <c r="AM58" s="20">
        <v>0</v>
      </c>
      <c r="AN58" s="20">
        <v>1</v>
      </c>
    </row>
    <row r="59" spans="1:40" x14ac:dyDescent="0.2">
      <c r="A59">
        <v>2734</v>
      </c>
      <c r="B59" t="s">
        <v>158</v>
      </c>
      <c r="C59" t="s">
        <v>48</v>
      </c>
      <c r="D59" t="s">
        <v>110</v>
      </c>
      <c r="E59" t="s">
        <v>194</v>
      </c>
      <c r="F59">
        <v>17.4291211107785</v>
      </c>
      <c r="G59">
        <v>17.278975860843801</v>
      </c>
      <c r="H59">
        <v>3.3022541761017301E-3</v>
      </c>
      <c r="I59">
        <v>33.728943864778103</v>
      </c>
      <c r="J59">
        <v>33.172598404121501</v>
      </c>
      <c r="K59">
        <v>1.6933648576215299E-3</v>
      </c>
      <c r="L59">
        <v>-0.236156096532353</v>
      </c>
      <c r="M59">
        <v>3.5028019811947299E-3</v>
      </c>
      <c r="N59">
        <v>7.0564397810338502</v>
      </c>
      <c r="O59">
        <v>3.2685877225614199E-3</v>
      </c>
      <c r="P59">
        <v>13.1617601340568</v>
      </c>
      <c r="Q59">
        <v>1.65967348585913E-3</v>
      </c>
      <c r="R59">
        <v>18.201389597149198</v>
      </c>
      <c r="S59">
        <v>0.119749901551054</v>
      </c>
      <c r="T59">
        <v>921.19936276490205</v>
      </c>
      <c r="U59">
        <v>0.25441697934693303</v>
      </c>
      <c r="V59" s="14">
        <v>44262.676296296297</v>
      </c>
      <c r="W59">
        <v>2.4</v>
      </c>
      <c r="X59">
        <v>2.92419786271404E-2</v>
      </c>
      <c r="Y59">
        <v>3.36450491878275E-2</v>
      </c>
      <c r="Z59" s="72">
        <f>((((N59/1000)+1)/((SMOW!$Z$4/1000)+1))-1)*1000</f>
        <v>17.49571522209137</v>
      </c>
      <c r="AA59" s="72">
        <f>((((P59/1000)+1)/((SMOW!$AA$4/1000)+1))-1)*1000</f>
        <v>33.790854430326256</v>
      </c>
      <c r="AB59" s="72">
        <f>Z59*SMOW!$AN$6</f>
        <v>18.412850713451384</v>
      </c>
      <c r="AC59" s="72">
        <f>AA59*SMOW!$AN$12</f>
        <v>35.543313379261434</v>
      </c>
      <c r="AD59" s="72">
        <f t="shared" ref="AD59" si="138">LN((AB59/1000)+1)*1000</f>
        <v>18.245386713900878</v>
      </c>
      <c r="AE59" s="72">
        <f t="shared" ref="AE59" si="139">LN((AC59/1000)+1)*1000</f>
        <v>34.926229447341136</v>
      </c>
      <c r="AF59" s="44">
        <f>(AD59-SMOW!AN$14*AE59)</f>
        <v>-0.19566243429524377</v>
      </c>
      <c r="AG59" s="45">
        <f t="shared" ref="AG59" si="140">AF59*1000</f>
        <v>-195.66243429524377</v>
      </c>
      <c r="AH59" s="45"/>
      <c r="AI59" s="45"/>
      <c r="AK59" s="20">
        <v>17</v>
      </c>
      <c r="AL59" s="20">
        <v>0</v>
      </c>
      <c r="AM59" s="20">
        <v>0</v>
      </c>
      <c r="AN59" s="20">
        <v>0</v>
      </c>
    </row>
    <row r="60" spans="1:40" customFormat="1" x14ac:dyDescent="0.2">
      <c r="A60">
        <v>2735</v>
      </c>
      <c r="B60" t="s">
        <v>122</v>
      </c>
      <c r="C60" t="s">
        <v>48</v>
      </c>
      <c r="D60" t="s">
        <v>110</v>
      </c>
      <c r="E60" t="s">
        <v>193</v>
      </c>
      <c r="F60">
        <v>16.956274148117799</v>
      </c>
      <c r="G60">
        <v>16.814120978995899</v>
      </c>
      <c r="H60">
        <v>3.45579443332291E-3</v>
      </c>
      <c r="I60">
        <v>32.817712487309201</v>
      </c>
      <c r="J60">
        <v>32.290710337658503</v>
      </c>
      <c r="K60">
        <v>1.36229396550503E-3</v>
      </c>
      <c r="L60">
        <v>-0.23537407928774201</v>
      </c>
      <c r="M60">
        <v>3.5171088775612998E-3</v>
      </c>
      <c r="N60">
        <v>6.5884134891792501</v>
      </c>
      <c r="O60">
        <v>3.4205626381501302E-3</v>
      </c>
      <c r="P60">
        <v>12.2686587153869</v>
      </c>
      <c r="Q60">
        <v>1.3351896162954E-3</v>
      </c>
      <c r="R60">
        <v>14.9641606027382</v>
      </c>
      <c r="S60">
        <v>0.157086372204229</v>
      </c>
      <c r="T60">
        <v>1022.09821282844</v>
      </c>
      <c r="U60">
        <v>0.243086254642013</v>
      </c>
      <c r="V60" s="14">
        <v>44263.513356481482</v>
      </c>
      <c r="W60">
        <v>2.4</v>
      </c>
      <c r="X60">
        <v>8.5371887045541592E-3</v>
      </c>
      <c r="Y60">
        <v>1.0558098192813E-2</v>
      </c>
      <c r="Z60" s="72">
        <f>((((N60/1000)+1)/((SMOW!$Z$4/1000)+1))-1)*1000</f>
        <v>17.022837310028294</v>
      </c>
      <c r="AA60" s="72">
        <f>((((P60/1000)+1)/((SMOW!$AA$4/1000)+1))-1)*1000</f>
        <v>32.879568478734853</v>
      </c>
      <c r="AB60" s="72">
        <f>Z60*SMOW!$AN$6</f>
        <v>17.915184268268746</v>
      </c>
      <c r="AC60" s="72">
        <f>AA60*SMOW!$AN$12</f>
        <v>34.584766378849913</v>
      </c>
      <c r="AD60" s="72">
        <f t="shared" ref="AD60" si="141">LN((AB60/1000)+1)*1000</f>
        <v>17.756598614398712</v>
      </c>
      <c r="AE60" s="72">
        <f t="shared" ref="AE60" si="142">LN((AC60/1000)+1)*1000</f>
        <v>34.000154313836333</v>
      </c>
      <c r="AF60" s="44">
        <f>(AD60-SMOW!AN$14*AE60)</f>
        <v>-0.19548286330687148</v>
      </c>
      <c r="AG60" s="45">
        <f t="shared" ref="AG60" si="143">AF60*1000</f>
        <v>-195.48286330687148</v>
      </c>
      <c r="AH60" s="2">
        <f>AVERAGE(AG59:AG60)</f>
        <v>-195.57264880105762</v>
      </c>
      <c r="AI60" s="45">
        <f>STDEV(AG59:AG60)</f>
        <v>0.12697586358241741</v>
      </c>
      <c r="AK60" s="20">
        <v>17</v>
      </c>
      <c r="AL60" s="20">
        <v>0</v>
      </c>
      <c r="AM60" s="20">
        <v>0</v>
      </c>
      <c r="AN60" s="20">
        <v>1</v>
      </c>
    </row>
    <row r="61" spans="1:40" customFormat="1" x14ac:dyDescent="0.2">
      <c r="A61">
        <v>2736</v>
      </c>
      <c r="B61" t="s">
        <v>112</v>
      </c>
      <c r="C61" t="s">
        <v>48</v>
      </c>
      <c r="D61" t="s">
        <v>110</v>
      </c>
      <c r="E61" t="s">
        <v>470</v>
      </c>
      <c r="F61">
        <v>18.934382002960199</v>
      </c>
      <c r="G61">
        <v>18.757357376292799</v>
      </c>
      <c r="H61">
        <v>3.9251564262213203E-3</v>
      </c>
      <c r="I61">
        <v>36.555097243215499</v>
      </c>
      <c r="J61">
        <v>35.902808453439398</v>
      </c>
      <c r="K61">
        <v>1.47978400922119E-3</v>
      </c>
      <c r="L61">
        <v>-0.19932548712321899</v>
      </c>
      <c r="M61">
        <v>3.83987354799405E-3</v>
      </c>
      <c r="N61">
        <v>8.5463545510840202</v>
      </c>
      <c r="O61">
        <v>3.88513948947778E-3</v>
      </c>
      <c r="P61">
        <v>15.9316840568613</v>
      </c>
      <c r="Q61">
        <v>1.45034206529413E-3</v>
      </c>
      <c r="R61">
        <v>20.697729100053198</v>
      </c>
      <c r="S61">
        <v>0.117046146023951</v>
      </c>
      <c r="T61">
        <v>626.19101544880903</v>
      </c>
      <c r="U61">
        <v>0.19139203483782599</v>
      </c>
      <c r="V61" s="14">
        <v>44263.628020833334</v>
      </c>
      <c r="W61">
        <v>2.4</v>
      </c>
      <c r="X61">
        <v>1.59757922354446E-2</v>
      </c>
      <c r="Y61">
        <v>1.9305088424528001E-2</v>
      </c>
      <c r="Z61" s="72">
        <f>((((N61/1000)+1)/((SMOW!$Z$4/1000)+1))-1)*1000</f>
        <v>19.001074638592243</v>
      </c>
      <c r="AA61" s="72">
        <f>((((P61/1000)+1)/((SMOW!$AA$4/1000)+1))-1)*1000</f>
        <v>36.617177068563493</v>
      </c>
      <c r="AB61" s="72">
        <f>Z61*SMOW!$AN$6</f>
        <v>19.997121939535365</v>
      </c>
      <c r="AC61" s="72">
        <f>AA61*SMOW!$AN$12</f>
        <v>38.516214566146196</v>
      </c>
      <c r="AD61" s="72">
        <f t="shared" ref="AD61" si="144">LN((AB61/1000)+1)*1000</f>
        <v>19.799805664292442</v>
      </c>
      <c r="AE61" s="72">
        <f t="shared" ref="AE61" si="145">LN((AC61/1000)+1)*1000</f>
        <v>37.792977660524741</v>
      </c>
      <c r="AF61" s="44">
        <f>(AD61-SMOW!AN$14*AE61)</f>
        <v>-0.15488654046462003</v>
      </c>
      <c r="AG61" s="45">
        <f>AF61*1000</f>
        <v>-154.88654046462003</v>
      </c>
      <c r="AI61" s="45"/>
      <c r="AJ61" t="s">
        <v>471</v>
      </c>
      <c r="AK61" s="20">
        <v>17</v>
      </c>
      <c r="AL61" s="20">
        <v>0</v>
      </c>
      <c r="AM61" s="20">
        <v>0</v>
      </c>
      <c r="AN61" s="20">
        <v>0</v>
      </c>
    </row>
    <row r="62" spans="1:40" customFormat="1" x14ac:dyDescent="0.2">
      <c r="A62">
        <v>2737</v>
      </c>
      <c r="B62" t="s">
        <v>177</v>
      </c>
      <c r="C62" t="s">
        <v>48</v>
      </c>
      <c r="D62" t="s">
        <v>110</v>
      </c>
      <c r="E62" t="s">
        <v>192</v>
      </c>
      <c r="F62">
        <v>17.2163611047303</v>
      </c>
      <c r="G62">
        <v>17.0698387109544</v>
      </c>
      <c r="H62">
        <v>3.0704739962014202E-3</v>
      </c>
      <c r="I62">
        <v>33.241543477445198</v>
      </c>
      <c r="J62">
        <v>32.700989950210399</v>
      </c>
      <c r="K62">
        <v>1.3736589659039001E-3</v>
      </c>
      <c r="L62">
        <v>-0.19628398275669301</v>
      </c>
      <c r="M62">
        <v>3.0165235732452899E-3</v>
      </c>
      <c r="N62">
        <v>6.8458488614573296</v>
      </c>
      <c r="O62">
        <v>3.03917053964311E-3</v>
      </c>
      <c r="P62">
        <v>12.6840571179508</v>
      </c>
      <c r="Q62">
        <v>1.3463284974074201E-3</v>
      </c>
      <c r="R62">
        <v>15.858704976171699</v>
      </c>
      <c r="S62">
        <v>0.14654722492377301</v>
      </c>
      <c r="T62">
        <v>725.72418093309795</v>
      </c>
      <c r="U62">
        <v>0.284486654043758</v>
      </c>
      <c r="V62" s="14">
        <v>44263.753425925926</v>
      </c>
      <c r="W62">
        <v>2.4</v>
      </c>
      <c r="X62">
        <v>4.2636173331216803E-3</v>
      </c>
      <c r="Y62">
        <v>3.3660927614729999E-3</v>
      </c>
      <c r="Z62" s="72">
        <f>((((N62/1000)+1)/((SMOW!$Z$4/1000)+1))-1)*1000</f>
        <v>17.28294129019514</v>
      </c>
      <c r="AA62" s="72">
        <f>((((P62/1000)+1)/((SMOW!$AA$4/1000)+1))-1)*1000</f>
        <v>33.30342485232984</v>
      </c>
      <c r="AB62" s="72">
        <f>Z62*SMOW!$AN$6</f>
        <v>18.188923049221202</v>
      </c>
      <c r="AC62" s="72">
        <f>AA62*SMOW!$AN$12</f>
        <v>35.03060476229615</v>
      </c>
      <c r="AD62" s="72">
        <f t="shared" ref="AD62" si="146">LN((AB62/1000)+1)*1000</f>
        <v>18.025483473102994</v>
      </c>
      <c r="AE62" s="72">
        <f t="shared" ref="AE62" si="147">LN((AC62/1000)+1)*1000</f>
        <v>34.430996098797536</v>
      </c>
      <c r="AF62" s="44">
        <f>(AD62-SMOW!AN$14*AE62)</f>
        <v>-0.15408246706210704</v>
      </c>
      <c r="AG62" s="45">
        <f t="shared" ref="AG62" si="148">AF62*1000</f>
        <v>-154.08246706210704</v>
      </c>
      <c r="AI62" s="45"/>
      <c r="AJ62" t="s">
        <v>189</v>
      </c>
      <c r="AK62" s="20">
        <v>17</v>
      </c>
      <c r="AL62" s="20">
        <v>0</v>
      </c>
      <c r="AM62" s="20">
        <v>0</v>
      </c>
      <c r="AN62" s="20">
        <v>0</v>
      </c>
    </row>
    <row r="63" spans="1:40" customFormat="1" x14ac:dyDescent="0.2">
      <c r="A63">
        <v>2738</v>
      </c>
      <c r="B63" t="s">
        <v>177</v>
      </c>
      <c r="C63" t="s">
        <v>48</v>
      </c>
      <c r="D63" t="s">
        <v>110</v>
      </c>
      <c r="E63" t="s">
        <v>191</v>
      </c>
      <c r="F63">
        <v>14.3543068776178</v>
      </c>
      <c r="G63">
        <v>14.2522588778408</v>
      </c>
      <c r="H63">
        <v>4.1513103253158802E-3</v>
      </c>
      <c r="I63">
        <v>27.748294912250199</v>
      </c>
      <c r="J63">
        <v>27.370287702848699</v>
      </c>
      <c r="K63">
        <v>1.51708704749996E-3</v>
      </c>
      <c r="L63">
        <v>-0.19925302926333199</v>
      </c>
      <c r="M63">
        <v>4.1331325916989497E-3</v>
      </c>
      <c r="N63">
        <v>4.0129732531107596</v>
      </c>
      <c r="O63">
        <v>4.1089877514780999E-3</v>
      </c>
      <c r="P63">
        <v>7.3001028249046502</v>
      </c>
      <c r="Q63">
        <v>1.48690291826E-3</v>
      </c>
      <c r="R63">
        <v>7.7333734467448503</v>
      </c>
      <c r="S63">
        <v>0.136245798138003</v>
      </c>
      <c r="T63">
        <v>630.985219153716</v>
      </c>
      <c r="U63">
        <v>0.10538773149181201</v>
      </c>
      <c r="V63" s="14">
        <v>44263.878240740742</v>
      </c>
      <c r="W63">
        <v>2.4</v>
      </c>
      <c r="X63">
        <v>2.4081164684020599E-2</v>
      </c>
      <c r="Y63">
        <v>2.03521469144111E-2</v>
      </c>
      <c r="Z63" s="72">
        <f>((((N63/1000)+1)/((SMOW!$Z$4/1000)+1))-1)*1000</f>
        <v>14.420699732138331</v>
      </c>
      <c r="AA63" s="72">
        <f>((((P63/1000)+1)/((SMOW!$AA$4/1000)+1))-1)*1000</f>
        <v>27.809847293613686</v>
      </c>
      <c r="AB63" s="72">
        <f>Z63*SMOW!$AN$6</f>
        <v>15.176641136459439</v>
      </c>
      <c r="AC63" s="72">
        <f>AA63*SMOW!$AN$12</f>
        <v>29.252119665231355</v>
      </c>
      <c r="AD63" s="72">
        <f t="shared" ref="AD63:AD64" si="149">LN((AB63/1000)+1)*1000</f>
        <v>15.062628028483829</v>
      </c>
      <c r="AE63" s="72">
        <f t="shared" ref="AE63:AE64" si="150">LN((AC63/1000)+1)*1000</f>
        <v>28.832441092748223</v>
      </c>
      <c r="AF63" s="44">
        <f>(AD63-SMOW!AN$14*AE63)</f>
        <v>-0.16090086848723395</v>
      </c>
      <c r="AG63" s="45">
        <f t="shared" ref="AG63:AG64" si="151">AF63*1000</f>
        <v>-160.90086848723394</v>
      </c>
      <c r="AI63" s="45"/>
      <c r="AK63" s="20">
        <v>17</v>
      </c>
      <c r="AL63" s="20">
        <v>0</v>
      </c>
      <c r="AM63" s="20">
        <v>0</v>
      </c>
      <c r="AN63" s="20">
        <v>0</v>
      </c>
    </row>
    <row r="64" spans="1:40" customFormat="1" x14ac:dyDescent="0.2">
      <c r="A64">
        <v>2739</v>
      </c>
      <c r="B64" t="s">
        <v>177</v>
      </c>
      <c r="C64" t="s">
        <v>48</v>
      </c>
      <c r="D64" t="s">
        <v>110</v>
      </c>
      <c r="E64" t="s">
        <v>190</v>
      </c>
      <c r="F64">
        <v>14.3753745744763</v>
      </c>
      <c r="G64">
        <v>14.273028312980699</v>
      </c>
      <c r="H64">
        <v>3.55824299874826E-3</v>
      </c>
      <c r="I64">
        <v>27.805688723232102</v>
      </c>
      <c r="J64">
        <v>27.426130378322899</v>
      </c>
      <c r="K64">
        <v>1.40878175077376E-3</v>
      </c>
      <c r="L64">
        <v>-0.207968526773745</v>
      </c>
      <c r="M64">
        <v>3.5765393129159702E-3</v>
      </c>
      <c r="N64">
        <v>4.0338261649770804</v>
      </c>
      <c r="O64">
        <v>3.52196674131205E-3</v>
      </c>
      <c r="P64">
        <v>7.3563547223680699</v>
      </c>
      <c r="Q64">
        <v>1.38075247552042E-3</v>
      </c>
      <c r="R64">
        <v>7.7541201851257098</v>
      </c>
      <c r="S64">
        <v>0.153143060965651</v>
      </c>
      <c r="T64">
        <v>705.65648866986805</v>
      </c>
      <c r="U64">
        <v>7.3734523906270694E-2</v>
      </c>
      <c r="V64" s="14">
        <v>44263.989201388889</v>
      </c>
      <c r="W64">
        <v>2.4</v>
      </c>
      <c r="X64">
        <v>1.1725642375888599E-2</v>
      </c>
      <c r="Y64">
        <v>9.7954388979342704E-3</v>
      </c>
      <c r="Z64" s="72">
        <f>((((N64/1000)+1)/((SMOW!$Z$4/1000)+1))-1)*1000</f>
        <v>14.441768807947675</v>
      </c>
      <c r="AA64" s="72">
        <f>((((P64/1000)+1)/((SMOW!$AA$4/1000)+1))-1)*1000</f>
        <v>27.867244541940785</v>
      </c>
      <c r="AB64" s="72">
        <f>Z64*SMOW!$AN$6</f>
        <v>15.198814665384852</v>
      </c>
      <c r="AC64" s="72">
        <f>AA64*SMOW!$AN$12</f>
        <v>29.312493645670468</v>
      </c>
      <c r="AD64" s="72">
        <f t="shared" si="149"/>
        <v>15.084469830070761</v>
      </c>
      <c r="AE64" s="72">
        <f t="shared" si="150"/>
        <v>28.891097478917654</v>
      </c>
      <c r="AF64" s="44">
        <f>(AD64-SMOW!AN$14*AE64)</f>
        <v>-0.1700296387977609</v>
      </c>
      <c r="AG64" s="45">
        <f t="shared" si="151"/>
        <v>-170.0296387977609</v>
      </c>
      <c r="AH64" s="2">
        <f>AVERAGE(AG63:AG64)</f>
        <v>-165.46525364249743</v>
      </c>
      <c r="AI64" s="45">
        <f>STDEV(AG63:AG64)</f>
        <v>6.4550153904680387</v>
      </c>
      <c r="AK64" s="20">
        <v>17</v>
      </c>
      <c r="AL64" s="20">
        <v>0</v>
      </c>
      <c r="AM64" s="20">
        <v>0</v>
      </c>
      <c r="AN64" s="20">
        <v>0</v>
      </c>
    </row>
    <row r="65" spans="1:40" x14ac:dyDescent="0.2">
      <c r="A65">
        <v>2741</v>
      </c>
      <c r="B65" t="s">
        <v>112</v>
      </c>
      <c r="C65" t="s">
        <v>48</v>
      </c>
      <c r="D65" t="s">
        <v>110</v>
      </c>
      <c r="E65" t="s">
        <v>204</v>
      </c>
      <c r="F65">
        <v>15.116152015409099</v>
      </c>
      <c r="G65">
        <v>15.0030410031993</v>
      </c>
      <c r="H65">
        <v>4.7472827536967797E-3</v>
      </c>
      <c r="I65">
        <v>29.167485925490499</v>
      </c>
      <c r="J65">
        <v>28.7502092855967</v>
      </c>
      <c r="K65">
        <v>1.4929480659649601E-3</v>
      </c>
      <c r="L65">
        <v>-0.17706949959577201</v>
      </c>
      <c r="M65">
        <v>4.7371669612233302E-3</v>
      </c>
      <c r="N65">
        <v>4.7670513861319597</v>
      </c>
      <c r="O65">
        <v>4.6988842459620497E-3</v>
      </c>
      <c r="P65">
        <v>8.6910574590713701</v>
      </c>
      <c r="Q65">
        <v>1.46324420853065E-3</v>
      </c>
      <c r="R65">
        <v>12.4634008203449</v>
      </c>
      <c r="S65">
        <v>0.14805533271542701</v>
      </c>
      <c r="T65">
        <v>352.33681226252799</v>
      </c>
      <c r="U65">
        <v>7.0701183745612906E-2</v>
      </c>
      <c r="V65" s="14">
        <v>44264.672743055555</v>
      </c>
      <c r="W65">
        <v>2.4</v>
      </c>
      <c r="X65">
        <v>6.8219712160979499E-3</v>
      </c>
      <c r="Y65">
        <v>1.0185880877654201E-2</v>
      </c>
      <c r="Z65" s="72">
        <f>((((N65/1000)+1)/((SMOW!$Z$4/1000)+1))-1)*1000</f>
        <v>15.182594735221544</v>
      </c>
      <c r="AA65" s="72">
        <f>((((P65/1000)+1)/((SMOW!$AA$4/1000)+1))-1)*1000</f>
        <v>29.229123302943805</v>
      </c>
      <c r="AB65" s="72">
        <f>Z65*SMOW!$AN$6</f>
        <v>15.978475115408877</v>
      </c>
      <c r="AC65" s="72">
        <f>AA65*SMOW!$AN$12</f>
        <v>30.745002068524904</v>
      </c>
      <c r="AD65" s="72">
        <f t="shared" ref="AD65" si="152">LN((AB65/1000)+1)*1000</f>
        <v>15.852163021834919</v>
      </c>
      <c r="AE65" s="72">
        <f t="shared" ref="AE65" si="153">LN((AC65/1000)+1)*1000</f>
        <v>30.28184376316274</v>
      </c>
      <c r="AF65" s="44">
        <f>(AD65-SMOW!AN$14*AE65)</f>
        <v>-0.13665048511500899</v>
      </c>
      <c r="AG65" s="45">
        <f t="shared" ref="AG65" si="154">AF65*1000</f>
        <v>-136.65048511500899</v>
      </c>
      <c r="AH65" s="2">
        <f>AVERAGE(AG65:AG66)</f>
        <v>-137.7370431829288</v>
      </c>
      <c r="AI65" s="45">
        <f>STDEV(AG65:AG66)</f>
        <v>1.5366251559580824</v>
      </c>
      <c r="AK65" s="20">
        <v>17</v>
      </c>
      <c r="AL65" s="20">
        <v>0</v>
      </c>
      <c r="AM65" s="20">
        <v>0</v>
      </c>
      <c r="AN65" s="20">
        <v>0</v>
      </c>
    </row>
    <row r="66" spans="1:40" x14ac:dyDescent="0.2">
      <c r="A66">
        <v>2742</v>
      </c>
      <c r="B66" t="s">
        <v>112</v>
      </c>
      <c r="C66" t="s">
        <v>48</v>
      </c>
      <c r="D66" t="s">
        <v>110</v>
      </c>
      <c r="E66" t="s">
        <v>312</v>
      </c>
      <c r="F66">
        <v>15.159683506064599</v>
      </c>
      <c r="G66">
        <v>15.045923502758001</v>
      </c>
      <c r="H66">
        <v>3.7649876617312601E-3</v>
      </c>
      <c r="I66">
        <v>29.2552100355168</v>
      </c>
      <c r="J66">
        <v>28.835443588414499</v>
      </c>
      <c r="K66">
        <v>1.46419649008243E-3</v>
      </c>
      <c r="L66">
        <v>-0.17919071192484401</v>
      </c>
      <c r="M66">
        <v>3.63035940188456E-3</v>
      </c>
      <c r="N66">
        <v>4.81013907360646</v>
      </c>
      <c r="O66">
        <v>3.7266036441954702E-3</v>
      </c>
      <c r="P66">
        <v>8.7770362006437193</v>
      </c>
      <c r="Q66">
        <v>1.4350646771357899E-3</v>
      </c>
      <c r="R66">
        <v>12.5400492115003</v>
      </c>
      <c r="S66">
        <v>0.15701709884017001</v>
      </c>
      <c r="T66">
        <v>468.564303902559</v>
      </c>
      <c r="U66">
        <v>0.157143316914792</v>
      </c>
      <c r="V66" s="14">
        <v>44264.802627314813</v>
      </c>
      <c r="W66">
        <v>2.4</v>
      </c>
      <c r="X66">
        <v>9.0426620828314694E-2</v>
      </c>
      <c r="Y66">
        <v>8.4241156992202804E-2</v>
      </c>
      <c r="Z66" s="72">
        <f>((((N66/1000)+1)/((SMOW!$Z$4/1000)+1))-1)*1000</f>
        <v>15.226129075157413</v>
      </c>
      <c r="AA66" s="72">
        <f>((((P66/1000)+1)/((SMOW!$AA$4/1000)+1))-1)*1000</f>
        <v>29.316852666812608</v>
      </c>
      <c r="AB66" s="72">
        <f>Z66*SMOW!$AN$6</f>
        <v>16.024291550574421</v>
      </c>
      <c r="AC66" s="72">
        <f>AA66*SMOW!$AN$12</f>
        <v>30.837281246578293</v>
      </c>
      <c r="AD66" s="72">
        <f t="shared" ref="AD66" si="155">LN((AB66/1000)+1)*1000</f>
        <v>15.897257876945265</v>
      </c>
      <c r="AE66" s="72">
        <f t="shared" ref="AE66" si="156">LN((AC66/1000)+1)*1000</f>
        <v>30.371366435977489</v>
      </c>
      <c r="AF66" s="44">
        <f>(AD66-SMOW!AN$14*AE66)</f>
        <v>-0.13882360125084858</v>
      </c>
      <c r="AG66" s="45">
        <f t="shared" ref="AG66" si="157">AF66*1000</f>
        <v>-138.82360125084858</v>
      </c>
      <c r="AJ66" t="s">
        <v>313</v>
      </c>
      <c r="AK66" s="20">
        <v>17</v>
      </c>
      <c r="AL66" s="20">
        <v>0</v>
      </c>
      <c r="AM66" s="20">
        <v>0</v>
      </c>
      <c r="AN66" s="20">
        <v>0</v>
      </c>
    </row>
    <row r="67" spans="1:40" customFormat="1" x14ac:dyDescent="0.2">
      <c r="A67">
        <v>2743</v>
      </c>
      <c r="B67" t="s">
        <v>158</v>
      </c>
      <c r="C67" t="s">
        <v>48</v>
      </c>
      <c r="D67" t="s">
        <v>205</v>
      </c>
      <c r="E67" t="s">
        <v>230</v>
      </c>
      <c r="F67">
        <v>14.2074196424695</v>
      </c>
      <c r="G67">
        <v>14.107439710003</v>
      </c>
      <c r="H67">
        <v>4.59756418791233E-3</v>
      </c>
      <c r="I67">
        <v>27.4507948489825</v>
      </c>
      <c r="J67">
        <v>27.080777991189301</v>
      </c>
      <c r="K67">
        <v>1.1761130140442899E-3</v>
      </c>
      <c r="L67">
        <v>-0.19121106934493801</v>
      </c>
      <c r="M67">
        <v>4.3196168806008102E-3</v>
      </c>
      <c r="N67">
        <v>3.8675835320890601</v>
      </c>
      <c r="O67">
        <v>4.5506920596977297E-3</v>
      </c>
      <c r="P67">
        <v>7.0085218553195601</v>
      </c>
      <c r="Q67">
        <v>1.1527129413357699E-3</v>
      </c>
      <c r="R67">
        <v>9.8231857597252699</v>
      </c>
      <c r="S67">
        <v>0.14649667008978101</v>
      </c>
      <c r="T67">
        <v>674.62161561645905</v>
      </c>
      <c r="U67">
        <v>0.164871926770358</v>
      </c>
      <c r="V67" s="14">
        <v>44264.91642361111</v>
      </c>
      <c r="W67">
        <v>2.4</v>
      </c>
      <c r="X67">
        <v>1.4108118921647699E-3</v>
      </c>
      <c r="Y67">
        <v>2.6050946116147901E-3</v>
      </c>
      <c r="Z67" s="72">
        <f>((((N67/1000)+1)/((SMOW!$Z$4/1000)+1))-1)*1000</f>
        <v>14.273802882733611</v>
      </c>
      <c r="AA67" s="72">
        <f>((((P67/1000)+1)/((SMOW!$AA$4/1000)+1))-1)*1000</f>
        <v>27.512329412912038</v>
      </c>
      <c r="AB67" s="72">
        <f>Z67*SMOW!$AN$6</f>
        <v>15.022043869412579</v>
      </c>
      <c r="AC67" s="72">
        <f>AA67*SMOW!$AN$12</f>
        <v>28.93917193283481</v>
      </c>
      <c r="AD67" s="72">
        <f t="shared" ref="AD67" si="158">LN((AB67/1000)+1)*1000</f>
        <v>14.910330355859665</v>
      </c>
      <c r="AE67" s="72">
        <f t="shared" ref="AE67" si="159">LN((AC67/1000)+1)*1000</f>
        <v>28.528341336728811</v>
      </c>
      <c r="AF67" s="44">
        <f>(AD67-SMOW!AN$14*AE67)</f>
        <v>-0.15263386993314754</v>
      </c>
      <c r="AG67" s="45">
        <f t="shared" ref="AG67" si="160">AF67*1000</f>
        <v>-152.63386993314754</v>
      </c>
      <c r="AH67" s="2">
        <f>AVERAGE(AG67:AG68)</f>
        <v>-150.94842611095328</v>
      </c>
      <c r="AI67" s="45">
        <f>STDEV(AG67:AG68)</f>
        <v>2.383577511965068</v>
      </c>
      <c r="AK67" s="20">
        <v>17</v>
      </c>
      <c r="AL67" s="20">
        <v>0</v>
      </c>
      <c r="AM67" s="20">
        <v>0</v>
      </c>
      <c r="AN67" s="20">
        <v>0</v>
      </c>
    </row>
    <row r="68" spans="1:40" customFormat="1" x14ac:dyDescent="0.2">
      <c r="A68">
        <v>2744</v>
      </c>
      <c r="B68" t="s">
        <v>158</v>
      </c>
      <c r="C68" t="s">
        <v>48</v>
      </c>
      <c r="D68" t="s">
        <v>205</v>
      </c>
      <c r="E68" t="s">
        <v>229</v>
      </c>
      <c r="F68">
        <v>13.5798403891294</v>
      </c>
      <c r="G68">
        <v>13.4884602646322</v>
      </c>
      <c r="H68">
        <v>4.8338914969760002E-3</v>
      </c>
      <c r="I68">
        <v>26.2393677235284</v>
      </c>
      <c r="J68">
        <v>25.901021348667101</v>
      </c>
      <c r="K68">
        <v>1.85982684476785E-3</v>
      </c>
      <c r="L68">
        <v>-0.18727900746406401</v>
      </c>
      <c r="M68">
        <v>4.7168713792262902E-3</v>
      </c>
      <c r="N68">
        <v>3.2464024439566201</v>
      </c>
      <c r="O68">
        <v>4.7846100138346304E-3</v>
      </c>
      <c r="P68">
        <v>5.8211974159839901</v>
      </c>
      <c r="Q68">
        <v>1.82282352716729E-3</v>
      </c>
      <c r="R68">
        <v>7.3651927097334102</v>
      </c>
      <c r="S68">
        <v>0.14260177503389199</v>
      </c>
      <c r="T68">
        <v>717.877784223753</v>
      </c>
      <c r="U68">
        <v>0.23061038796421199</v>
      </c>
      <c r="V68" s="14">
        <v>44265.52244212963</v>
      </c>
      <c r="W68">
        <v>2.4</v>
      </c>
      <c r="X68">
        <v>5.4336945747983201E-2</v>
      </c>
      <c r="Y68">
        <v>6.02106360310799E-2</v>
      </c>
      <c r="Z68" s="72">
        <f>((((N68/1000)+1)/((SMOW!$Z$4/1000)+1))-1)*1000</f>
        <v>13.646182552249142</v>
      </c>
      <c r="AA68" s="72">
        <f>((((P68/1000)+1)/((SMOW!$AA$4/1000)+1))-1)*1000</f>
        <v>26.3008297344558</v>
      </c>
      <c r="AB68" s="72">
        <f>Z68*SMOW!$AN$6</f>
        <v>14.361523318909692</v>
      </c>
      <c r="AC68" s="72">
        <f>AA68*SMOW!$AN$12</f>
        <v>27.664841542076804</v>
      </c>
      <c r="AD68" s="72">
        <f t="shared" ref="AD68" si="161">LN((AB68/1000)+1)*1000</f>
        <v>14.259373499298027</v>
      </c>
      <c r="AE68" s="72">
        <f t="shared" ref="AE68" si="162">LN((AC68/1000)+1)*1000</f>
        <v>27.289084245429517</v>
      </c>
      <c r="AF68" s="44">
        <f>(AD68-SMOW!AN$14*AE68)</f>
        <v>-0.14926298228875901</v>
      </c>
      <c r="AG68" s="45">
        <f t="shared" ref="AG68" si="163">AF68*1000</f>
        <v>-149.26298228875902</v>
      </c>
      <c r="AH68" s="45"/>
      <c r="AI68" s="45"/>
      <c r="AK68" s="20">
        <v>17</v>
      </c>
      <c r="AL68" s="20">
        <v>0</v>
      </c>
      <c r="AM68" s="20">
        <v>0</v>
      </c>
      <c r="AN68" s="20">
        <v>0</v>
      </c>
    </row>
    <row r="69" spans="1:40" customFormat="1" x14ac:dyDescent="0.2">
      <c r="A69">
        <v>2745</v>
      </c>
      <c r="B69" t="s">
        <v>158</v>
      </c>
      <c r="C69" t="s">
        <v>48</v>
      </c>
      <c r="D69" t="s">
        <v>205</v>
      </c>
      <c r="E69" t="s">
        <v>228</v>
      </c>
      <c r="F69">
        <v>13.3338531977548</v>
      </c>
      <c r="G69">
        <v>13.2457394735451</v>
      </c>
      <c r="H69">
        <v>3.9775501377221001E-3</v>
      </c>
      <c r="I69">
        <v>25.767655758233701</v>
      </c>
      <c r="J69">
        <v>25.441264656812599</v>
      </c>
      <c r="K69">
        <v>1.9525935006303699E-3</v>
      </c>
      <c r="L69">
        <v>-0.18724826525194799</v>
      </c>
      <c r="M69">
        <v>4.1376281470071703E-3</v>
      </c>
      <c r="N69">
        <v>3.00292308992853</v>
      </c>
      <c r="O69">
        <v>3.93699904753512E-3</v>
      </c>
      <c r="P69">
        <v>5.3588706833614896</v>
      </c>
      <c r="Q69">
        <v>1.9137444875330801E-3</v>
      </c>
      <c r="R69">
        <v>7.1128107122645199</v>
      </c>
      <c r="S69">
        <v>0.109745849494767</v>
      </c>
      <c r="T69">
        <v>630.34414145586095</v>
      </c>
      <c r="U69">
        <v>0.124207954087309</v>
      </c>
      <c r="V69" s="14">
        <v>44265.668819444443</v>
      </c>
      <c r="W69">
        <v>2.4</v>
      </c>
      <c r="X69">
        <v>3.5624210932043598E-2</v>
      </c>
      <c r="Y69">
        <v>3.2300304335692899E-2</v>
      </c>
      <c r="Z69" s="72">
        <f>((((N69/1000)+1)/((SMOW!$Z$4/1000)+1))-1)*1000</f>
        <v>13.400179260196765</v>
      </c>
      <c r="AA69" s="72">
        <f>((((P69/1000)+1)/((SMOW!$AA$4/1000)+1))-1)*1000</f>
        <v>25.829089518085269</v>
      </c>
      <c r="AB69" s="72">
        <f>Z69*SMOW!$AN$6</f>
        <v>14.102624392282298</v>
      </c>
      <c r="AC69" s="72">
        <f>AA69*SMOW!$AN$12</f>
        <v>27.168635967321926</v>
      </c>
      <c r="AD69" s="72">
        <f t="shared" ref="AD69" si="164">LN((AB69/1000)+1)*1000</f>
        <v>14.004107535317161</v>
      </c>
      <c r="AE69" s="72">
        <f t="shared" ref="AE69" si="165">LN((AC69/1000)+1)*1000</f>
        <v>26.806119966492965</v>
      </c>
      <c r="AF69" s="44">
        <f>(AD69-SMOW!AN$14*AE69)</f>
        <v>-0.14952380699112489</v>
      </c>
      <c r="AG69" s="45">
        <f t="shared" ref="AG69" si="166">AF69*1000</f>
        <v>-149.5238069911249</v>
      </c>
      <c r="AH69" s="2">
        <f>AVERAGE(AG69:AG70)</f>
        <v>-143.31328063834903</v>
      </c>
      <c r="AI69" s="45">
        <f>STDEV(AG69:AG70)</f>
        <v>8.7830105975711525</v>
      </c>
      <c r="AK69" s="20">
        <v>17</v>
      </c>
      <c r="AL69" s="20">
        <v>0</v>
      </c>
      <c r="AM69" s="20">
        <v>0</v>
      </c>
      <c r="AN69" s="20">
        <v>0</v>
      </c>
    </row>
    <row r="70" spans="1:40" customFormat="1" x14ac:dyDescent="0.2">
      <c r="A70">
        <v>2746</v>
      </c>
      <c r="B70" t="s">
        <v>177</v>
      </c>
      <c r="C70" t="s">
        <v>48</v>
      </c>
      <c r="D70" t="s">
        <v>205</v>
      </c>
      <c r="E70" t="s">
        <v>227</v>
      </c>
      <c r="F70">
        <v>13.4059271744746</v>
      </c>
      <c r="G70">
        <v>13.3168622866684</v>
      </c>
      <c r="H70">
        <v>5.4134952300071903E-3</v>
      </c>
      <c r="I70">
        <v>25.883023016705099</v>
      </c>
      <c r="J70">
        <v>25.553727544503701</v>
      </c>
      <c r="K70">
        <v>1.64032596099368E-3</v>
      </c>
      <c r="L70">
        <v>-0.175505856829555</v>
      </c>
      <c r="M70">
        <v>5.0647698701473901E-3</v>
      </c>
      <c r="N70">
        <v>3.0742622730620699</v>
      </c>
      <c r="O70">
        <v>5.3583046916824096E-3</v>
      </c>
      <c r="P70">
        <v>5.4719425822846803</v>
      </c>
      <c r="Q70">
        <v>1.6076898569007199E-3</v>
      </c>
      <c r="R70">
        <v>6.9425932146821498</v>
      </c>
      <c r="S70">
        <v>0.12661596066090799</v>
      </c>
      <c r="T70">
        <v>622.70914146342898</v>
      </c>
      <c r="U70">
        <v>8.6650565470304905E-2</v>
      </c>
      <c r="V70" s="14">
        <v>44265.805243055554</v>
      </c>
      <c r="W70">
        <v>2.4</v>
      </c>
      <c r="X70">
        <v>3.0161603115196002E-4</v>
      </c>
      <c r="Y70" s="69">
        <v>4.7630557811589497E-5</v>
      </c>
      <c r="Z70" s="72">
        <f>((((N70/1000)+1)/((SMOW!$Z$4/1000)+1))-1)*1000</f>
        <v>13.472257954397548</v>
      </c>
      <c r="AA70" s="72">
        <f>((((P70/1000)+1)/((SMOW!$AA$4/1000)+1))-1)*1000</f>
        <v>25.944463685961814</v>
      </c>
      <c r="AB70" s="72">
        <f>Z70*SMOW!$AN$6</f>
        <v>14.17848149324058</v>
      </c>
      <c r="AC70" s="72">
        <f>AA70*SMOW!$AN$12</f>
        <v>27.289993662291227</v>
      </c>
      <c r="AD70" s="72">
        <f t="shared" ref="AD70" si="167">LN((AB70/1000)+1)*1000</f>
        <v>14.078906931489126</v>
      </c>
      <c r="AE70" s="72">
        <f t="shared" ref="AE70" si="168">LN((AC70/1000)+1)*1000</f>
        <v>26.924260768512685</v>
      </c>
      <c r="AF70" s="44">
        <f>(AD70-SMOW!AN$14*AE70)</f>
        <v>-0.13710275428557317</v>
      </c>
      <c r="AG70" s="45">
        <f t="shared" ref="AG70" si="169">AF70*1000</f>
        <v>-137.10275428557316</v>
      </c>
      <c r="AI70" s="45"/>
      <c r="AK70" s="20">
        <v>17</v>
      </c>
      <c r="AL70" s="20">
        <v>0</v>
      </c>
      <c r="AM70" s="20">
        <v>0</v>
      </c>
      <c r="AN70" s="20">
        <v>0</v>
      </c>
    </row>
    <row r="71" spans="1:40" customFormat="1" x14ac:dyDescent="0.2">
      <c r="A71">
        <v>2747</v>
      </c>
      <c r="B71" t="s">
        <v>177</v>
      </c>
      <c r="C71" t="s">
        <v>48</v>
      </c>
      <c r="D71" t="s">
        <v>205</v>
      </c>
      <c r="E71" t="s">
        <v>226</v>
      </c>
      <c r="F71">
        <v>12.794713496863199</v>
      </c>
      <c r="G71">
        <v>12.713552121723801</v>
      </c>
      <c r="H71">
        <v>5.52994184063963E-3</v>
      </c>
      <c r="I71">
        <v>24.7059485280713</v>
      </c>
      <c r="J71">
        <v>24.405691916097201</v>
      </c>
      <c r="K71">
        <v>1.3059835738249801E-3</v>
      </c>
      <c r="L71">
        <v>-0.172653209975515</v>
      </c>
      <c r="M71">
        <v>5.4743874378576501E-3</v>
      </c>
      <c r="N71">
        <v>2.4692799137515902</v>
      </c>
      <c r="O71">
        <v>5.4735641300991096E-3</v>
      </c>
      <c r="P71">
        <v>4.3182872959632199</v>
      </c>
      <c r="Q71">
        <v>1.27999958230526E-3</v>
      </c>
      <c r="R71">
        <v>5.6538383576517104</v>
      </c>
      <c r="S71">
        <v>0.117338524933672</v>
      </c>
      <c r="T71">
        <v>538.53099937838704</v>
      </c>
      <c r="U71">
        <v>0.14798382243147501</v>
      </c>
      <c r="V71" s="14">
        <v>44265.946111111109</v>
      </c>
      <c r="W71">
        <v>2.4</v>
      </c>
      <c r="X71">
        <v>0.10708101628892799</v>
      </c>
      <c r="Y71">
        <v>0.11530591643214599</v>
      </c>
      <c r="Z71" s="72">
        <f>((((N71/1000)+1)/((SMOW!$Z$4/1000)+1))-1)*1000</f>
        <v>12.86100427082304</v>
      </c>
      <c r="AA71" s="72">
        <f>((((P71/1000)+1)/((SMOW!$AA$4/1000)+1))-1)*1000</f>
        <v>24.767318701723219</v>
      </c>
      <c r="AB71" s="72">
        <f>Z71*SMOW!$AN$6</f>
        <v>13.535185538726335</v>
      </c>
      <c r="AC71" s="72">
        <f>AA71*SMOW!$AN$12</f>
        <v>26.051799666519745</v>
      </c>
      <c r="AD71" s="72">
        <f t="shared" ref="AD71" si="170">LN((AB71/1000)+1)*1000</f>
        <v>13.444403168402767</v>
      </c>
      <c r="AE71" s="72">
        <f t="shared" ref="AE71" si="171">LN((AC71/1000)+1)*1000</f>
        <v>25.718232478557059</v>
      </c>
      <c r="AF71" s="44">
        <f>(AD71-SMOW!AN$14*AE71)</f>
        <v>-0.13482358027536101</v>
      </c>
      <c r="AG71" s="45">
        <f t="shared" ref="AG71" si="172">AF71*1000</f>
        <v>-134.823580275361</v>
      </c>
      <c r="AH71" s="2">
        <f>AVERAGE(AG71:AG72)</f>
        <v>-136.38185842763482</v>
      </c>
      <c r="AI71" s="45">
        <f>STDEV(AG71:AG72)</f>
        <v>2.2037380968953357</v>
      </c>
      <c r="AK71" s="20">
        <v>17</v>
      </c>
      <c r="AL71" s="20">
        <v>0</v>
      </c>
      <c r="AM71" s="20">
        <v>0</v>
      </c>
      <c r="AN71" s="20">
        <v>0</v>
      </c>
    </row>
    <row r="72" spans="1:40" x14ac:dyDescent="0.2">
      <c r="A72">
        <v>2748</v>
      </c>
      <c r="B72" t="s">
        <v>112</v>
      </c>
      <c r="C72" t="s">
        <v>48</v>
      </c>
      <c r="D72" t="s">
        <v>205</v>
      </c>
      <c r="E72" t="s">
        <v>225</v>
      </c>
      <c r="F72">
        <v>12.324517820535601</v>
      </c>
      <c r="G72">
        <v>12.249188809437999</v>
      </c>
      <c r="H72">
        <v>4.78354216147075E-3</v>
      </c>
      <c r="I72">
        <v>23.809894068676201</v>
      </c>
      <c r="J72">
        <v>23.5308590129418</v>
      </c>
      <c r="K72">
        <v>1.56666429980963E-3</v>
      </c>
      <c r="L72">
        <v>-0.17510474939531601</v>
      </c>
      <c r="M72">
        <v>4.6241509427219296E-3</v>
      </c>
      <c r="N72">
        <v>2.0038778783882401</v>
      </c>
      <c r="O72">
        <v>4.7347739893802403E-3</v>
      </c>
      <c r="P72">
        <v>3.44006083375112</v>
      </c>
      <c r="Q72">
        <v>1.5354937761543001E-3</v>
      </c>
      <c r="R72">
        <v>4.0928502489304197</v>
      </c>
      <c r="S72">
        <v>0.164448143865946</v>
      </c>
      <c r="T72">
        <v>465.83798987109702</v>
      </c>
      <c r="U72">
        <v>0.12960895000501799</v>
      </c>
      <c r="V72" s="14">
        <v>44266.452870370369</v>
      </c>
      <c r="W72">
        <v>2.4</v>
      </c>
      <c r="X72">
        <v>4.0156819639633997E-3</v>
      </c>
      <c r="Y72">
        <v>5.7116551669272901E-3</v>
      </c>
      <c r="Z72" s="72">
        <f>((((N72/1000)+1)/((SMOW!$Z$4/1000)+1))-1)*1000</f>
        <v>12.390777818628518</v>
      </c>
      <c r="AA72" s="72">
        <f>((((P72/1000)+1)/((SMOW!$AA$4/1000)+1))-1)*1000</f>
        <v>23.871210577159239</v>
      </c>
      <c r="AB72" s="72">
        <f>Z72*SMOW!$AN$6</f>
        <v>13.040309544469116</v>
      </c>
      <c r="AC72" s="72">
        <f>AA72*SMOW!$AN$12</f>
        <v>25.109217644548298</v>
      </c>
      <c r="AD72" s="72">
        <f t="shared" ref="AD72" si="173">LN((AB72/1000)+1)*1000</f>
        <v>12.9560167201364</v>
      </c>
      <c r="AE72" s="72">
        <f t="shared" ref="AE72" si="174">LN((AC72/1000)+1)*1000</f>
        <v>24.799160713477857</v>
      </c>
      <c r="AF72" s="44">
        <f>(AD72-SMOW!AN$14*AE72)</f>
        <v>-0.13794013657990867</v>
      </c>
      <c r="AG72" s="45">
        <f t="shared" ref="AG72" si="175">AF72*1000</f>
        <v>-137.94013657990865</v>
      </c>
      <c r="AK72" s="20">
        <v>17</v>
      </c>
      <c r="AL72" s="20">
        <v>0</v>
      </c>
      <c r="AM72" s="20">
        <v>0</v>
      </c>
      <c r="AN72" s="20">
        <v>0</v>
      </c>
    </row>
    <row r="73" spans="1:40" customFormat="1" x14ac:dyDescent="0.2">
      <c r="A73">
        <v>2749</v>
      </c>
      <c r="B73" t="s">
        <v>112</v>
      </c>
      <c r="C73" t="s">
        <v>48</v>
      </c>
      <c r="D73" t="s">
        <v>205</v>
      </c>
      <c r="E73" t="s">
        <v>224</v>
      </c>
      <c r="F73">
        <v>12.095577500238299</v>
      </c>
      <c r="G73">
        <v>12.023010232727</v>
      </c>
      <c r="H73">
        <v>4.2457993292796901E-3</v>
      </c>
      <c r="I73">
        <v>23.3738326612925</v>
      </c>
      <c r="J73">
        <v>23.1048479463952</v>
      </c>
      <c r="K73">
        <v>2.22297348537151E-3</v>
      </c>
      <c r="L73">
        <v>-0.17634948296965799</v>
      </c>
      <c r="M73">
        <v>4.0577174093592797E-3</v>
      </c>
      <c r="N73">
        <v>1.7772716027302</v>
      </c>
      <c r="O73">
        <v>4.2025134408400196E-3</v>
      </c>
      <c r="P73">
        <v>3.0126753516539502</v>
      </c>
      <c r="Q73">
        <v>2.17874496263026E-3</v>
      </c>
      <c r="R73">
        <v>3.2473063115612302</v>
      </c>
      <c r="S73">
        <v>0.13718862560502099</v>
      </c>
      <c r="T73">
        <v>585.61963945541504</v>
      </c>
      <c r="U73">
        <v>8.8113130322653194E-2</v>
      </c>
      <c r="V73" s="14">
        <v>44266.63417824074</v>
      </c>
      <c r="W73">
        <v>2.4</v>
      </c>
      <c r="X73">
        <v>3.1656751628988102E-2</v>
      </c>
      <c r="Y73">
        <v>3.3916761310313397E-2</v>
      </c>
      <c r="Z73" s="72">
        <f>((((N73/1000)+1)/((SMOW!$Z$4/1000)+1))-1)*1000</f>
        <v>12.1618225134279</v>
      </c>
      <c r="AA73" s="72">
        <f>((((P73/1000)+1)/((SMOW!$AA$4/1000)+1))-1)*1000</f>
        <v>23.435123053830331</v>
      </c>
      <c r="AB73" s="72">
        <f>Z73*SMOW!$AN$6</f>
        <v>12.799352270005219</v>
      </c>
      <c r="AC73" s="72">
        <f>AA73*SMOW!$AN$12</f>
        <v>24.650513780328914</v>
      </c>
      <c r="AD73" s="72">
        <f t="shared" ref="AD73" si="176">LN((AB73/1000)+1)*1000</f>
        <v>12.718132863736423</v>
      </c>
      <c r="AE73" s="72">
        <f t="shared" ref="AE73" si="177">LN((AC73/1000)+1)*1000</f>
        <v>24.351592284023411</v>
      </c>
      <c r="AF73" s="44">
        <f>(AD73-SMOW!AN$14*AE73)</f>
        <v>-0.13950786222793887</v>
      </c>
      <c r="AG73" s="45">
        <f t="shared" ref="AG73" si="178">AF73*1000</f>
        <v>-139.50786222793886</v>
      </c>
      <c r="AH73" s="2">
        <f>AVERAGE(AG73:AG74)</f>
        <v>-136.97242995739333</v>
      </c>
      <c r="AI73" s="45">
        <f>STDEV(AG73:AG74)</f>
        <v>3.5856427034838951</v>
      </c>
      <c r="AK73" s="20">
        <v>17</v>
      </c>
      <c r="AL73" s="20">
        <v>0</v>
      </c>
      <c r="AM73" s="20">
        <v>0</v>
      </c>
      <c r="AN73" s="20">
        <v>0</v>
      </c>
    </row>
    <row r="74" spans="1:40" customFormat="1" x14ac:dyDescent="0.2">
      <c r="A74">
        <v>2750</v>
      </c>
      <c r="B74" t="s">
        <v>112</v>
      </c>
      <c r="C74" t="s">
        <v>48</v>
      </c>
      <c r="D74" t="s">
        <v>205</v>
      </c>
      <c r="E74" t="s">
        <v>223</v>
      </c>
      <c r="F74">
        <v>12.372847887791799</v>
      </c>
      <c r="G74">
        <v>12.2969294785999</v>
      </c>
      <c r="H74">
        <v>3.9760785315897003E-3</v>
      </c>
      <c r="I74">
        <v>23.8961043799147</v>
      </c>
      <c r="J74">
        <v>23.615060877660898</v>
      </c>
      <c r="K74">
        <v>1.1753181026897699E-3</v>
      </c>
      <c r="L74">
        <v>-0.17182266480507999</v>
      </c>
      <c r="M74">
        <v>4.0353918988342702E-3</v>
      </c>
      <c r="N74">
        <v>2.05171522101538</v>
      </c>
      <c r="O74">
        <v>3.9355424444136901E-3</v>
      </c>
      <c r="P74">
        <v>3.5245558952412801</v>
      </c>
      <c r="Q74">
        <v>1.15193384562316E-3</v>
      </c>
      <c r="R74">
        <v>3.73881537835888</v>
      </c>
      <c r="S74">
        <v>0.14391391807418699</v>
      </c>
      <c r="T74">
        <v>554.98314026203002</v>
      </c>
      <c r="U74">
        <v>0.141935972055204</v>
      </c>
      <c r="V74" s="14">
        <v>44266.758402777778</v>
      </c>
      <c r="W74">
        <v>2.4</v>
      </c>
      <c r="X74">
        <v>2.3650014941538001E-2</v>
      </c>
      <c r="Y74">
        <v>2.6157917724752299E-2</v>
      </c>
      <c r="Z74" s="72">
        <f>((((N74/1000)+1)/((SMOW!$Z$4/1000)+1))-1)*1000</f>
        <v>12.439111049248108</v>
      </c>
      <c r="AA74" s="72">
        <f>((((P74/1000)+1)/((SMOW!$AA$4/1000)+1))-1)*1000</f>
        <v>23.957426051578025</v>
      </c>
      <c r="AB74" s="72">
        <f>Z74*SMOW!$AN$6</f>
        <v>13.091176430938189</v>
      </c>
      <c r="AC74" s="72">
        <f>AA74*SMOW!$AN$12</f>
        <v>25.199904419922007</v>
      </c>
      <c r="AD74" s="72">
        <f t="shared" ref="AD74" si="179">LN((AB74/1000)+1)*1000</f>
        <v>13.006227564626938</v>
      </c>
      <c r="AE74" s="72">
        <f t="shared" ref="AE74" si="180">LN((AC74/1000)+1)*1000</f>
        <v>24.887622277109443</v>
      </c>
      <c r="AF74" s="44">
        <f>(AD74-SMOW!AN$14*AE74)</f>
        <v>-0.1344369976868478</v>
      </c>
      <c r="AG74" s="45">
        <f t="shared" ref="AG74" si="181">AF74*1000</f>
        <v>-134.4369976868478</v>
      </c>
      <c r="AI74" s="45"/>
      <c r="AK74" s="20">
        <v>17</v>
      </c>
      <c r="AL74" s="20">
        <v>0</v>
      </c>
      <c r="AM74" s="20">
        <v>0</v>
      </c>
      <c r="AN74" s="20">
        <v>0</v>
      </c>
    </row>
    <row r="75" spans="1:40" x14ac:dyDescent="0.2">
      <c r="A75">
        <v>2751</v>
      </c>
      <c r="B75" t="s">
        <v>158</v>
      </c>
      <c r="C75" t="s">
        <v>64</v>
      </c>
      <c r="D75" t="s">
        <v>50</v>
      </c>
      <c r="E75" t="s">
        <v>222</v>
      </c>
      <c r="F75">
        <v>11.5835817244631</v>
      </c>
      <c r="G75">
        <v>11.5170053653487</v>
      </c>
      <c r="H75">
        <v>4.0279265923903202E-3</v>
      </c>
      <c r="I75">
        <v>22.338499715124801</v>
      </c>
      <c r="J75">
        <v>22.092649923528601</v>
      </c>
      <c r="K75">
        <v>1.5965305374796501E-3</v>
      </c>
      <c r="L75">
        <v>-0.14791379427433801</v>
      </c>
      <c r="M75">
        <v>4.0559747677470096E-3</v>
      </c>
      <c r="N75">
        <v>1.2704956195814201</v>
      </c>
      <c r="O75">
        <v>3.9868619146726601E-3</v>
      </c>
      <c r="P75">
        <v>1.9979415026216401</v>
      </c>
      <c r="Q75">
        <v>1.5647657919027401E-3</v>
      </c>
      <c r="R75">
        <v>1.42977152328346</v>
      </c>
      <c r="S75">
        <v>0.15161240876723101</v>
      </c>
      <c r="T75">
        <v>692.364098278548</v>
      </c>
      <c r="U75">
        <v>0.13733397661458099</v>
      </c>
      <c r="V75" s="14">
        <v>44266.89329861111</v>
      </c>
      <c r="W75">
        <v>2.4</v>
      </c>
      <c r="X75">
        <v>3.9828016113673701E-3</v>
      </c>
      <c r="Y75">
        <v>5.1159420523369196E-3</v>
      </c>
      <c r="Z75" s="72">
        <f>((((N75/1000)+1)/((SMOW!$Z$4/1000)+1))-1)*1000</f>
        <v>11.649793225830596</v>
      </c>
      <c r="AA75" s="72">
        <f>((((P75/1000)+1)/((SMOW!$AA$4/1000)+1))-1)*1000</f>
        <v>22.399728101032636</v>
      </c>
      <c r="AB75" s="72">
        <f>Z75*SMOW!$AN$6</f>
        <v>12.260482111582677</v>
      </c>
      <c r="AC75" s="72">
        <f>AA75*SMOW!$AN$12</f>
        <v>23.561421246297989</v>
      </c>
      <c r="AD75" s="72">
        <f t="shared" ref="AD75" si="182">LN((AB75/1000)+1)*1000</f>
        <v>12.185931136169978</v>
      </c>
      <c r="AE75" s="72">
        <f t="shared" ref="AE75" si="183">LN((AC75/1000)+1)*1000</f>
        <v>23.288135306698031</v>
      </c>
      <c r="AF75" s="44">
        <f>(AD75-SMOW!AN$14*AE75)</f>
        <v>-0.11020430576658313</v>
      </c>
      <c r="AG75" s="45">
        <f t="shared" ref="AG75" si="184">AF75*1000</f>
        <v>-110.20430576658313</v>
      </c>
      <c r="AH75" s="2">
        <f>AVERAGE(AG75:AG76)</f>
        <v>-108.83308801743574</v>
      </c>
      <c r="AI75" s="45">
        <f>STDEV(AG75:AG76)</f>
        <v>1.9391947378109486</v>
      </c>
      <c r="AK75" s="20">
        <v>17</v>
      </c>
      <c r="AL75" s="20">
        <v>0</v>
      </c>
      <c r="AM75" s="20">
        <v>0</v>
      </c>
      <c r="AN75" s="20">
        <v>0</v>
      </c>
    </row>
    <row r="76" spans="1:40" x14ac:dyDescent="0.2">
      <c r="A76">
        <v>2752</v>
      </c>
      <c r="B76" t="s">
        <v>158</v>
      </c>
      <c r="C76" t="s">
        <v>64</v>
      </c>
      <c r="D76" t="s">
        <v>50</v>
      </c>
      <c r="E76" t="s">
        <v>221</v>
      </c>
      <c r="F76">
        <v>11.6602169369531</v>
      </c>
      <c r="G76">
        <v>11.592760202112</v>
      </c>
      <c r="H76">
        <v>3.7664799119648301E-3</v>
      </c>
      <c r="I76">
        <v>22.4802918270337</v>
      </c>
      <c r="J76">
        <v>22.2313342032324</v>
      </c>
      <c r="K76">
        <v>1.6215373285800199E-3</v>
      </c>
      <c r="L76">
        <v>-0.14538425719474399</v>
      </c>
      <c r="M76">
        <v>3.7082381427855399E-3</v>
      </c>
      <c r="N76">
        <v>1.3463495367248799</v>
      </c>
      <c r="O76">
        <v>3.7280806809507098E-3</v>
      </c>
      <c r="P76">
        <v>2.13691250321834</v>
      </c>
      <c r="Q76">
        <v>1.5892750451641101E-3</v>
      </c>
      <c r="R76">
        <v>1.5564061453754101</v>
      </c>
      <c r="S76">
        <v>0.119603649624432</v>
      </c>
      <c r="T76">
        <v>503.78909033666997</v>
      </c>
      <c r="U76">
        <v>7.8391431331805095E-2</v>
      </c>
      <c r="V76" s="14">
        <v>44267.021377314813</v>
      </c>
      <c r="W76">
        <v>2.4</v>
      </c>
      <c r="X76">
        <v>9.6765901966495496E-3</v>
      </c>
      <c r="Y76">
        <v>1.15206119495054E-2</v>
      </c>
      <c r="Z76" s="72">
        <f>((((N76/1000)+1)/((SMOW!$Z$4/1000)+1))-1)*1000</f>
        <v>11.72643345434965</v>
      </c>
      <c r="AA76" s="72">
        <f>((((P76/1000)+1)/((SMOW!$AA$4/1000)+1))-1)*1000</f>
        <v>22.541528704944859</v>
      </c>
      <c r="AB76" s="72">
        <f>Z76*SMOW!$AN$6</f>
        <v>12.341139865121344</v>
      </c>
      <c r="AC76" s="72">
        <f>AA76*SMOW!$AN$12</f>
        <v>23.710575903295872</v>
      </c>
      <c r="AD76" s="72">
        <f t="shared" ref="AD76" si="185">LN((AB76/1000)+1)*1000</f>
        <v>12.26560878999182</v>
      </c>
      <c r="AE76" s="72">
        <f t="shared" ref="AE76" si="186">LN((AC76/1000)+1)*1000</f>
        <v>23.433845947462324</v>
      </c>
      <c r="AF76" s="44">
        <f>(AD76-SMOW!AN$14*AE76)</f>
        <v>-0.10746187026828835</v>
      </c>
      <c r="AG76" s="45">
        <f t="shared" ref="AG76" si="187">AF76*1000</f>
        <v>-107.46187026828835</v>
      </c>
      <c r="AH76" s="45"/>
      <c r="AI76" s="45"/>
      <c r="AK76" s="20">
        <v>17</v>
      </c>
      <c r="AL76" s="20">
        <v>0</v>
      </c>
      <c r="AM76" s="20">
        <v>0</v>
      </c>
      <c r="AN76" s="20">
        <v>0</v>
      </c>
    </row>
    <row r="77" spans="1:40" x14ac:dyDescent="0.2">
      <c r="A77">
        <v>2753</v>
      </c>
      <c r="B77" t="s">
        <v>158</v>
      </c>
      <c r="C77" t="s">
        <v>62</v>
      </c>
      <c r="D77" t="s">
        <v>22</v>
      </c>
      <c r="E77" t="s">
        <v>220</v>
      </c>
      <c r="F77">
        <v>-2.2083771953782E-2</v>
      </c>
      <c r="G77">
        <v>-2.2084583077204199E-2</v>
      </c>
      <c r="H77">
        <v>5.3934115333442003E-3</v>
      </c>
      <c r="I77">
        <v>2.3191589763985099E-2</v>
      </c>
      <c r="J77">
        <v>2.3191213654654E-2</v>
      </c>
      <c r="K77">
        <v>2.3445784588769399E-3</v>
      </c>
      <c r="L77">
        <v>-3.4329543886861498E-2</v>
      </c>
      <c r="M77">
        <v>5.1432004140717601E-3</v>
      </c>
      <c r="N77">
        <v>-10.2168502147419</v>
      </c>
      <c r="O77">
        <v>5.3384257481383498E-3</v>
      </c>
      <c r="P77">
        <v>-19.8733788201862</v>
      </c>
      <c r="Q77">
        <v>2.29793047032843E-3</v>
      </c>
      <c r="R77">
        <v>-30.698315551009401</v>
      </c>
      <c r="S77">
        <v>0.16832267001859</v>
      </c>
      <c r="T77">
        <v>700.09678095728395</v>
      </c>
      <c r="U77">
        <v>0.18511654076155801</v>
      </c>
      <c r="V77" s="14">
        <v>44267.4765625</v>
      </c>
      <c r="W77">
        <v>2.4</v>
      </c>
      <c r="X77">
        <v>1.37212755668159E-3</v>
      </c>
      <c r="Y77">
        <v>2.2010477414034098E-3</v>
      </c>
      <c r="Z77" s="72">
        <f>((((N77/1000)+1)/((SMOW!$Z$4/1000)+1))-1)*1000</f>
        <v>4.3368100105078966E-2</v>
      </c>
      <c r="AA77" s="72">
        <f>((((P77/1000)+1)/((SMOW!$AA$4/1000)+1))-1)*1000</f>
        <v>8.308350023056299E-2</v>
      </c>
      <c r="AB77" s="72">
        <f>Z77*SMOW!$AN$6</f>
        <v>4.5641480946863579E-2</v>
      </c>
      <c r="AC77" s="72">
        <f>AA77*SMOW!$AN$12</f>
        <v>8.7392370957348642E-2</v>
      </c>
      <c r="AD77" s="72">
        <f t="shared" ref="AD77" si="188">LN((AB77/1000)+1)*1000</f>
        <v>4.5640439406178596E-2</v>
      </c>
      <c r="AE77" s="72">
        <f t="shared" ref="AE77" si="189">LN((AC77/1000)+1)*1000</f>
        <v>8.7388552466669794E-2</v>
      </c>
      <c r="AF77" s="44">
        <f>(AD77-SMOW!AN$14*AE77)</f>
        <v>-5.0071629622305824E-4</v>
      </c>
      <c r="AG77" s="45">
        <f t="shared" ref="AG77" si="190">AF77*1000</f>
        <v>-0.50071629622305824</v>
      </c>
      <c r="AK77" s="20">
        <v>17</v>
      </c>
      <c r="AL77" s="20">
        <v>2</v>
      </c>
      <c r="AM77" s="20">
        <v>0</v>
      </c>
      <c r="AN77" s="20">
        <v>0</v>
      </c>
    </row>
    <row r="78" spans="1:40" customFormat="1" x14ac:dyDescent="0.2">
      <c r="A78">
        <v>2754</v>
      </c>
      <c r="B78" t="s">
        <v>158</v>
      </c>
      <c r="C78" t="s">
        <v>62</v>
      </c>
      <c r="D78" t="s">
        <v>22</v>
      </c>
      <c r="E78" t="s">
        <v>207</v>
      </c>
      <c r="F78">
        <v>-3.8834168603402199E-2</v>
      </c>
      <c r="G78">
        <v>-3.8835310404156401E-2</v>
      </c>
      <c r="H78">
        <v>4.4589603150331798E-3</v>
      </c>
      <c r="I78">
        <v>8.6070917733965802E-3</v>
      </c>
      <c r="J78">
        <v>8.6070063110899302E-3</v>
      </c>
      <c r="K78">
        <v>1.57581890072802E-3</v>
      </c>
      <c r="L78">
        <v>-4.3379809736411902E-2</v>
      </c>
      <c r="M78">
        <v>4.5396939042985701E-3</v>
      </c>
      <c r="N78">
        <v>-10.2334298412386</v>
      </c>
      <c r="O78">
        <v>4.4135012521366902E-3</v>
      </c>
      <c r="P78">
        <v>-19.887673143415299</v>
      </c>
      <c r="Q78">
        <v>1.5444662361319E-3</v>
      </c>
      <c r="R78">
        <v>-30.634517937904501</v>
      </c>
      <c r="S78">
        <v>0.15813984547033799</v>
      </c>
      <c r="T78">
        <v>949.823324222255</v>
      </c>
      <c r="U78">
        <v>0.14746682546998899</v>
      </c>
      <c r="V78" s="14">
        <v>44267.551666666666</v>
      </c>
      <c r="W78">
        <v>2.4</v>
      </c>
      <c r="X78">
        <v>4.5326927122220403E-2</v>
      </c>
      <c r="Y78">
        <v>4.1129632210724298E-2</v>
      </c>
      <c r="Z78" s="72">
        <f>((((N78/1000)+1)/((SMOW!$Z$4/1000)+1))-1)*1000</f>
        <v>2.6616607086360489E-2</v>
      </c>
      <c r="AA78" s="72">
        <f>((((P78/1000)+1)/((SMOW!$AA$4/1000)+1))-1)*1000</f>
        <v>6.8498128766636412E-2</v>
      </c>
      <c r="AB78" s="72">
        <f>Z78*SMOW!$AN$6</f>
        <v>2.8011864994288854E-2</v>
      </c>
      <c r="AC78" s="72">
        <f>AA78*SMOW!$AN$12</f>
        <v>7.2050573970113538E-2</v>
      </c>
      <c r="AD78" s="72">
        <f t="shared" ref="AD78" si="191">LN((AB78/1000)+1)*1000</f>
        <v>2.8011472669273615E-2</v>
      </c>
      <c r="AE78" s="72">
        <f t="shared" ref="AE78" si="192">LN((AC78/1000)+1)*1000</f>
        <v>7.2047978452261782E-2</v>
      </c>
      <c r="AF78" s="44">
        <f>(AD78-SMOW!AN$14*AE78)</f>
        <v>-1.0029859953520608E-2</v>
      </c>
      <c r="AG78" s="45">
        <f t="shared" ref="AG78" si="193">AF78*1000</f>
        <v>-10.029859953520608</v>
      </c>
      <c r="AH78" s="20"/>
      <c r="AI78" s="45"/>
      <c r="AK78" s="20">
        <v>17</v>
      </c>
      <c r="AL78" s="20">
        <v>0</v>
      </c>
      <c r="AM78" s="20">
        <v>0</v>
      </c>
      <c r="AN78" s="20">
        <v>0</v>
      </c>
    </row>
    <row r="79" spans="1:40" customFormat="1" x14ac:dyDescent="0.2">
      <c r="A79">
        <v>2755</v>
      </c>
      <c r="B79" t="s">
        <v>158</v>
      </c>
      <c r="C79" t="s">
        <v>62</v>
      </c>
      <c r="D79" t="s">
        <v>22</v>
      </c>
      <c r="E79" t="s">
        <v>219</v>
      </c>
      <c r="F79">
        <v>-8.1728829812691098E-2</v>
      </c>
      <c r="G79">
        <v>-8.1732518182147204E-2</v>
      </c>
      <c r="H79">
        <v>4.2264814407633397E-3</v>
      </c>
      <c r="I79">
        <v>-8.81924949190038E-2</v>
      </c>
      <c r="J79">
        <v>-8.8196416457800006E-2</v>
      </c>
      <c r="K79">
        <v>1.2879387658487401E-3</v>
      </c>
      <c r="L79">
        <v>-3.5164810292428801E-2</v>
      </c>
      <c r="M79">
        <v>4.25602611273488E-3</v>
      </c>
      <c r="N79">
        <v>-10.2758871917378</v>
      </c>
      <c r="O79">
        <v>4.1833924980339797E-3</v>
      </c>
      <c r="P79">
        <v>-19.982546794980902</v>
      </c>
      <c r="Q79">
        <v>1.2623137957941E-3</v>
      </c>
      <c r="R79">
        <v>-31.582742949033801</v>
      </c>
      <c r="S79">
        <v>0.14899210436687499</v>
      </c>
      <c r="T79">
        <v>967.57393579193297</v>
      </c>
      <c r="U79">
        <v>0.168804960566562</v>
      </c>
      <c r="V79" s="14">
        <v>44267.65861111111</v>
      </c>
      <c r="W79">
        <v>2.4</v>
      </c>
      <c r="X79">
        <v>4.4664527355198699E-3</v>
      </c>
      <c r="Y79">
        <v>3.19152697594871E-3</v>
      </c>
      <c r="Z79" s="72">
        <f>((((N79/1000)+1)/((SMOW!$Z$4/1000)+1))-1)*1000</f>
        <v>-1.6280861720785467E-2</v>
      </c>
      <c r="AA79" s="72">
        <f>((((P79/1000)+1)/((SMOW!$AA$4/1000)+1))-1)*1000</f>
        <v>-2.8307255303450241E-2</v>
      </c>
      <c r="AB79" s="72">
        <f>Z79*SMOW!$AN$6</f>
        <v>-1.7134313890331706E-2</v>
      </c>
      <c r="AC79" s="72">
        <f>AA79*SMOW!$AN$12</f>
        <v>-2.9775324214776827E-2</v>
      </c>
      <c r="AD79" s="72">
        <f t="shared" ref="AD79" si="194">LN((AB79/1000)+1)*1000</f>
        <v>-1.7134460684309922E-2</v>
      </c>
      <c r="AE79" s="72">
        <f t="shared" ref="AE79" si="195">LN((AC79/1000)+1)*1000</f>
        <v>-2.9775767508541346E-2</v>
      </c>
      <c r="AF79" s="44">
        <f>(AD79-SMOW!AN$14*AE79)</f>
        <v>-1.4128554398000898E-3</v>
      </c>
      <c r="AG79" s="45">
        <f t="shared" ref="AG79" si="196">AF79*1000</f>
        <v>-1.4128554398000897</v>
      </c>
      <c r="AH79" s="20"/>
      <c r="AI79" s="45"/>
      <c r="AK79" s="20">
        <v>17</v>
      </c>
      <c r="AL79" s="20">
        <v>0</v>
      </c>
      <c r="AM79" s="20">
        <v>0</v>
      </c>
      <c r="AN79" s="20">
        <v>0</v>
      </c>
    </row>
    <row r="80" spans="1:40" customFormat="1" x14ac:dyDescent="0.2">
      <c r="A80">
        <v>2756</v>
      </c>
      <c r="B80" t="s">
        <v>158</v>
      </c>
      <c r="C80" t="s">
        <v>62</v>
      </c>
      <c r="D80" t="s">
        <v>22</v>
      </c>
      <c r="E80" t="s">
        <v>218</v>
      </c>
      <c r="F80">
        <v>-0.149414596009148</v>
      </c>
      <c r="G80">
        <v>-0.14942606508468401</v>
      </c>
      <c r="H80">
        <v>3.9581903750358204E-3</v>
      </c>
      <c r="I80">
        <v>-0.22788692798555399</v>
      </c>
      <c r="J80">
        <v>-0.227912949345913</v>
      </c>
      <c r="K80">
        <v>1.6198365943846801E-3</v>
      </c>
      <c r="L80">
        <v>-2.9088027830041802E-2</v>
      </c>
      <c r="M80">
        <v>4.0973324459847296E-3</v>
      </c>
      <c r="N80">
        <v>-10.342882902117299</v>
      </c>
      <c r="O80">
        <v>3.9178366574644597E-3</v>
      </c>
      <c r="P80">
        <v>-20.119461852382202</v>
      </c>
      <c r="Q80">
        <v>1.5876081489612399E-3</v>
      </c>
      <c r="R80">
        <v>-31.1445973046694</v>
      </c>
      <c r="S80">
        <v>0.15553266551775599</v>
      </c>
      <c r="T80">
        <v>821.07576532656196</v>
      </c>
      <c r="U80">
        <v>0.13278817647011101</v>
      </c>
      <c r="V80" s="14">
        <v>44267.737824074073</v>
      </c>
      <c r="W80">
        <v>2.4</v>
      </c>
      <c r="X80">
        <v>4.0083489841232403E-2</v>
      </c>
      <c r="Y80">
        <v>4.4446498539775302E-2</v>
      </c>
      <c r="Z80" s="72">
        <f>((((N80/1000)+1)/((SMOW!$Z$4/1000)+1))-1)*1000</f>
        <v>-8.3971058175147384E-2</v>
      </c>
      <c r="AA80" s="72">
        <f>((((P80/1000)+1)/((SMOW!$AA$4/1000)+1))-1)*1000</f>
        <v>-0.16801005474242903</v>
      </c>
      <c r="AB80" s="72">
        <f>Z80*SMOW!$AN$6</f>
        <v>-8.8372869517060526E-2</v>
      </c>
      <c r="AC80" s="72">
        <f>AA80*SMOW!$AN$12</f>
        <v>-0.17672338054931411</v>
      </c>
      <c r="AD80" s="72">
        <f t="shared" ref="AD80" si="197">LN((AB80/1000)+1)*1000</f>
        <v>-8.8376774629122842E-2</v>
      </c>
      <c r="AE80" s="72">
        <f t="shared" ref="AE80" si="198">LN((AC80/1000)+1)*1000</f>
        <v>-0.17673899796592263</v>
      </c>
      <c r="AF80" s="44">
        <f>(AD80-SMOW!AN$14*AE80)</f>
        <v>4.9414162968843128E-3</v>
      </c>
      <c r="AG80" s="45">
        <f t="shared" ref="AG80" si="199">AF80*1000</f>
        <v>4.9414162968843129</v>
      </c>
      <c r="AH80" s="2">
        <f>AVERAGE(AG77:AG80)</f>
        <v>-1.7505038481648612</v>
      </c>
      <c r="AI80" s="45">
        <f>STDEV(AG77:AG80)</f>
        <v>6.19154014549063</v>
      </c>
      <c r="AK80" s="20">
        <v>17</v>
      </c>
      <c r="AL80" s="20">
        <v>0</v>
      </c>
      <c r="AM80" s="20">
        <v>0</v>
      </c>
      <c r="AN80" s="20">
        <v>0</v>
      </c>
    </row>
    <row r="81" spans="1:40" customFormat="1" x14ac:dyDescent="0.2">
      <c r="A81">
        <v>2758</v>
      </c>
      <c r="B81" t="s">
        <v>158</v>
      </c>
      <c r="C81" t="s">
        <v>62</v>
      </c>
      <c r="D81" t="s">
        <v>24</v>
      </c>
      <c r="E81" t="s">
        <v>217</v>
      </c>
      <c r="F81">
        <v>-28.656766143420999</v>
      </c>
      <c r="G81">
        <v>-29.075388542094601</v>
      </c>
      <c r="H81">
        <v>3.8694337390445099E-3</v>
      </c>
      <c r="I81">
        <v>-53.5053238611697</v>
      </c>
      <c r="J81">
        <v>-54.989933343948401</v>
      </c>
      <c r="K81">
        <v>3.0917854199842298E-3</v>
      </c>
      <c r="L81">
        <v>-4.0703736489827502E-2</v>
      </c>
      <c r="M81">
        <v>3.5503891959012498E-3</v>
      </c>
      <c r="N81">
        <v>-38.559602240345399</v>
      </c>
      <c r="O81">
        <v>3.8299848946314898E-3</v>
      </c>
      <c r="P81">
        <v>-72.336885093766199</v>
      </c>
      <c r="Q81">
        <v>3.0302709203011298E-3</v>
      </c>
      <c r="R81">
        <v>-105.97248368702</v>
      </c>
      <c r="S81">
        <v>0.15498859003448501</v>
      </c>
      <c r="T81">
        <v>713.36035953360101</v>
      </c>
      <c r="U81">
        <v>0.13188567421269901</v>
      </c>
      <c r="V81" s="14">
        <v>44267.86755787037</v>
      </c>
      <c r="W81">
        <v>2.4</v>
      </c>
      <c r="X81">
        <v>5.2496954871019297E-2</v>
      </c>
      <c r="Y81">
        <v>4.6877210924367398E-2</v>
      </c>
      <c r="Z81" s="72">
        <f>((((N81/1000)+1)/((SMOW!$Z$4/1000)+1))-1)*1000</f>
        <v>-28.593188506319311</v>
      </c>
      <c r="AA81" s="72">
        <f>((((P81/1000)+1)/((SMOW!$AA$4/1000)+1))-1)*1000</f>
        <v>-53.448637801409184</v>
      </c>
      <c r="AB81" s="72">
        <f>Z81*SMOW!$AN$6</f>
        <v>-30.092059953265395</v>
      </c>
      <c r="AC81" s="72">
        <f>AA81*SMOW!$AN$12</f>
        <v>-56.220587348189859</v>
      </c>
      <c r="AD81" s="72">
        <f t="shared" ref="AD81" si="200">LN((AB81/1000)+1)*1000</f>
        <v>-30.554119156993625</v>
      </c>
      <c r="AE81" s="72">
        <f t="shared" ref="AE81" si="201">LN((AC81/1000)+1)*1000</f>
        <v>-57.86281318077139</v>
      </c>
      <c r="AF81" s="44">
        <f>(AD81-SMOW!AN$14*AE81)</f>
        <v>-2.5537975463301166E-3</v>
      </c>
      <c r="AG81" s="45">
        <f t="shared" ref="AG81" si="202">AF81*1000</f>
        <v>-2.5537975463301166</v>
      </c>
      <c r="AH81" s="45"/>
      <c r="AI81" s="45"/>
      <c r="AK81" s="20">
        <v>17</v>
      </c>
      <c r="AL81" s="20">
        <v>3</v>
      </c>
      <c r="AM81" s="20">
        <v>0</v>
      </c>
      <c r="AN81" s="20">
        <v>0</v>
      </c>
    </row>
    <row r="82" spans="1:40" customFormat="1" x14ac:dyDescent="0.2">
      <c r="A82">
        <v>2759</v>
      </c>
      <c r="B82" t="s">
        <v>158</v>
      </c>
      <c r="C82" t="s">
        <v>62</v>
      </c>
      <c r="D82" t="s">
        <v>24</v>
      </c>
      <c r="E82" t="s">
        <v>216</v>
      </c>
      <c r="F82">
        <v>-28.918097969954399</v>
      </c>
      <c r="G82">
        <v>-29.344466561608499</v>
      </c>
      <c r="H82">
        <v>4.6095592752895898E-3</v>
      </c>
      <c r="I82">
        <v>-53.991509469548802</v>
      </c>
      <c r="J82">
        <v>-55.503735835955197</v>
      </c>
      <c r="K82">
        <v>6.9620441081873997E-3</v>
      </c>
      <c r="L82">
        <v>-3.8494040224139603E-2</v>
      </c>
      <c r="M82">
        <v>4.2743005521664497E-3</v>
      </c>
      <c r="N82">
        <v>-38.818269791105998</v>
      </c>
      <c r="O82">
        <v>4.5625648572600796E-3</v>
      </c>
      <c r="P82">
        <v>-72.813397500292893</v>
      </c>
      <c r="Q82">
        <v>6.8235265198360404E-3</v>
      </c>
      <c r="R82">
        <v>-107.303387561916</v>
      </c>
      <c r="S82">
        <v>0.177859276625144</v>
      </c>
      <c r="T82">
        <v>546.75176919448097</v>
      </c>
      <c r="U82">
        <v>0.22701541632769101</v>
      </c>
      <c r="V82" s="14">
        <v>44268.44736111111</v>
      </c>
      <c r="W82">
        <v>2.4</v>
      </c>
      <c r="X82">
        <v>7.2250743883679996E-4</v>
      </c>
      <c r="Y82">
        <v>1.3459128123311499E-3</v>
      </c>
      <c r="Z82" s="72">
        <f>((((N82/1000)+1)/((SMOW!$Z$4/1000)+1))-1)*1000</f>
        <v>-28.854537437887906</v>
      </c>
      <c r="AA82" s="72">
        <f>((((P82/1000)+1)/((SMOW!$AA$4/1000)+1))-1)*1000</f>
        <v>-53.934852527698027</v>
      </c>
      <c r="AB82" s="72">
        <f>Z82*SMOW!$AN$6</f>
        <v>-30.367108946690731</v>
      </c>
      <c r="AC82" s="72">
        <f>AA82*SMOW!$AN$12</f>
        <v>-56.732018108892568</v>
      </c>
      <c r="AD82" s="72">
        <f t="shared" ref="AD82" si="203">LN((AB82/1000)+1)*1000</f>
        <v>-30.837741951480638</v>
      </c>
      <c r="AE82" s="72">
        <f t="shared" ref="AE82" si="204">LN((AC82/1000)+1)*1000</f>
        <v>-58.404856559971819</v>
      </c>
      <c r="AF82" s="44">
        <f>(AD82-SMOW!AN$14*AE82)</f>
        <v>2.2312184484007958E-5</v>
      </c>
      <c r="AG82" s="45">
        <f t="shared" ref="AG82" si="205">AF82*1000</f>
        <v>2.2312184484007958E-2</v>
      </c>
      <c r="AI82" s="45"/>
      <c r="AK82" s="20">
        <v>17</v>
      </c>
      <c r="AL82" s="20">
        <v>0</v>
      </c>
      <c r="AM82" s="20">
        <v>0</v>
      </c>
      <c r="AN82" s="20">
        <v>0</v>
      </c>
    </row>
    <row r="83" spans="1:40" customFormat="1" x14ac:dyDescent="0.2">
      <c r="A83">
        <v>2760</v>
      </c>
      <c r="B83" t="s">
        <v>158</v>
      </c>
      <c r="C83" t="s">
        <v>62</v>
      </c>
      <c r="D83" t="s">
        <v>24</v>
      </c>
      <c r="E83" t="s">
        <v>215</v>
      </c>
      <c r="F83">
        <v>-28.854183219655098</v>
      </c>
      <c r="G83">
        <v>-29.278650617613302</v>
      </c>
      <c r="H83">
        <v>4.4724246401956396E-3</v>
      </c>
      <c r="I83">
        <v>-53.890507922528798</v>
      </c>
      <c r="J83">
        <v>-55.396974932066698</v>
      </c>
      <c r="K83">
        <v>4.5849850877129703E-3</v>
      </c>
      <c r="L83">
        <v>-2.9047853482046599E-2</v>
      </c>
      <c r="M83">
        <v>3.8706367177686499E-3</v>
      </c>
      <c r="N83">
        <v>-38.7550066511483</v>
      </c>
      <c r="O83">
        <v>4.4268283086172904E-3</v>
      </c>
      <c r="P83">
        <v>-72.714405491060305</v>
      </c>
      <c r="Q83">
        <v>4.4937617247019302E-3</v>
      </c>
      <c r="R83">
        <v>-106.834624377075</v>
      </c>
      <c r="S83">
        <v>0.15815587054904001</v>
      </c>
      <c r="T83">
        <v>609.12262214959003</v>
      </c>
      <c r="U83">
        <v>9.6307440398792493E-2</v>
      </c>
      <c r="V83" s="14">
        <v>44268.590358796297</v>
      </c>
      <c r="W83">
        <v>2.4</v>
      </c>
      <c r="X83">
        <v>7.3175225209827596E-2</v>
      </c>
      <c r="Y83">
        <v>8.4418866118914596E-2</v>
      </c>
      <c r="Z83" s="72">
        <f>((((N83/1000)+1)/((SMOW!$Z$4/1000)+1))-1)*1000</f>
        <v>-28.790618504156097</v>
      </c>
      <c r="AA83" s="72">
        <f>((((P83/1000)+1)/((SMOW!$AA$4/1000)+1))-1)*1000</f>
        <v>-53.833844931642673</v>
      </c>
      <c r="AB83" s="72">
        <f>Z83*SMOW!$AN$6</f>
        <v>-30.299839345555434</v>
      </c>
      <c r="AC83" s="72">
        <f>AA83*SMOW!$AN$12</f>
        <v>-56.625772063895866</v>
      </c>
      <c r="AD83" s="72">
        <f t="shared" ref="AD83" si="206">LN((AB83/1000)+1)*1000</f>
        <v>-30.768367997272023</v>
      </c>
      <c r="AE83" s="72">
        <f t="shared" ref="AE83" si="207">LN((AC83/1000)+1)*1000</f>
        <v>-58.29222678358321</v>
      </c>
      <c r="AF83" s="44">
        <f>(AD83-SMOW!AN$14*AE83)</f>
        <v>9.9277444599152886E-3</v>
      </c>
      <c r="AG83" s="45">
        <f t="shared" ref="AG83" si="208">AF83*1000</f>
        <v>9.9277444599152886</v>
      </c>
      <c r="AI83" s="45"/>
      <c r="AK83" s="20">
        <v>17</v>
      </c>
      <c r="AL83" s="20">
        <v>0</v>
      </c>
      <c r="AM83" s="20">
        <v>0</v>
      </c>
      <c r="AN83" s="20">
        <v>0</v>
      </c>
    </row>
    <row r="84" spans="1:40" customFormat="1" x14ac:dyDescent="0.2">
      <c r="A84">
        <v>2761</v>
      </c>
      <c r="B84" t="s">
        <v>177</v>
      </c>
      <c r="C84" t="s">
        <v>62</v>
      </c>
      <c r="D84" t="s">
        <v>24</v>
      </c>
      <c r="E84" t="s">
        <v>214</v>
      </c>
      <c r="F84">
        <v>-28.757058363741798</v>
      </c>
      <c r="G84">
        <v>-29.1786449340416</v>
      </c>
      <c r="H84">
        <v>3.8648722749140599E-3</v>
      </c>
      <c r="I84">
        <v>-53.694247491740903</v>
      </c>
      <c r="J84">
        <v>-55.189556642887297</v>
      </c>
      <c r="K84">
        <v>2.1876365656340398E-3</v>
      </c>
      <c r="L84">
        <v>-3.8559026597062798E-2</v>
      </c>
      <c r="M84">
        <v>3.9782859098438997E-3</v>
      </c>
      <c r="N84">
        <v>-38.658871982323802</v>
      </c>
      <c r="O84">
        <v>3.8254699345877901E-3</v>
      </c>
      <c r="P84">
        <v>-72.522049879193304</v>
      </c>
      <c r="Q84">
        <v>2.1441111100983798E-3</v>
      </c>
      <c r="R84">
        <v>-106.712307951786</v>
      </c>
      <c r="S84">
        <v>0.11588664802274901</v>
      </c>
      <c r="T84">
        <v>719.45910855411296</v>
      </c>
      <c r="U84">
        <v>0.11166337263333399</v>
      </c>
      <c r="V84" s="14">
        <v>44268.686909722222</v>
      </c>
      <c r="W84">
        <v>2.4</v>
      </c>
      <c r="X84">
        <v>1.24312932966874E-2</v>
      </c>
      <c r="Y84">
        <v>1.0323402980191999E-2</v>
      </c>
      <c r="Z84" s="72">
        <f>((((N84/1000)+1)/((SMOW!$Z$4/1000)+1))-1)*1000</f>
        <v>-28.693487291098663</v>
      </c>
      <c r="AA84" s="72">
        <f>((((P84/1000)+1)/((SMOW!$AA$4/1000)+1))-1)*1000</f>
        <v>-53.637572746715215</v>
      </c>
      <c r="AB84" s="72">
        <f>Z84*SMOW!$AN$6</f>
        <v>-30.197616458240446</v>
      </c>
      <c r="AC84" s="72">
        <f>AA84*SMOW!$AN$12</f>
        <v>-56.419320824525961</v>
      </c>
      <c r="AD84" s="72">
        <f t="shared" ref="AD84" si="209">LN((AB84/1000)+1)*1000</f>
        <v>-30.662956547603621</v>
      </c>
      <c r="AE84" s="72">
        <f t="shared" ref="AE84" si="210">LN((AC84/1000)+1)*1000</f>
        <v>-58.073407309502926</v>
      </c>
      <c r="AF84" s="44">
        <f>(AD84-SMOW!AN$14*AE84)</f>
        <v>-1.9748818607467911E-4</v>
      </c>
      <c r="AG84" s="45">
        <f t="shared" ref="AG84" si="211">AF84*1000</f>
        <v>-0.19748818607467911</v>
      </c>
      <c r="AH84" s="2">
        <f>AVERAGE(AG81:AG84)</f>
        <v>1.7996927279986252</v>
      </c>
      <c r="AI84" s="45">
        <f>STDEV(AG81:AG84)</f>
        <v>5.5427404691599804</v>
      </c>
      <c r="AK84" s="20">
        <v>17</v>
      </c>
      <c r="AL84" s="20">
        <v>0</v>
      </c>
      <c r="AM84" s="20">
        <v>0</v>
      </c>
      <c r="AN84" s="20">
        <v>0</v>
      </c>
    </row>
    <row r="85" spans="1:40" customFormat="1" x14ac:dyDescent="0.2">
      <c r="A85">
        <v>2762</v>
      </c>
      <c r="B85" t="s">
        <v>172</v>
      </c>
      <c r="C85" t="s">
        <v>149</v>
      </c>
      <c r="D85" t="s">
        <v>152</v>
      </c>
      <c r="E85" t="s">
        <v>249</v>
      </c>
      <c r="F85">
        <v>5.1435595234119802</v>
      </c>
      <c r="G85">
        <v>5.1303763436821601</v>
      </c>
      <c r="H85">
        <v>3.69044280046559E-3</v>
      </c>
      <c r="I85">
        <v>10.233007261109799</v>
      </c>
      <c r="J85">
        <v>10.1810044158316</v>
      </c>
      <c r="K85">
        <v>2.1539707889332298E-3</v>
      </c>
      <c r="L85">
        <v>-0.24519398787692501</v>
      </c>
      <c r="M85">
        <v>3.7487546595579599E-3</v>
      </c>
      <c r="N85">
        <v>-5.1038706093120698</v>
      </c>
      <c r="O85">
        <v>3.6528187671677299E-3</v>
      </c>
      <c r="P85">
        <v>-9.8666987541803302</v>
      </c>
      <c r="Q85">
        <v>2.1111151513577399E-3</v>
      </c>
      <c r="R85">
        <v>-17.652039798481301</v>
      </c>
      <c r="S85">
        <v>0.109184439651641</v>
      </c>
      <c r="T85">
        <v>774.86780963710805</v>
      </c>
      <c r="U85">
        <v>0.264364315182886</v>
      </c>
      <c r="V85" s="14">
        <v>44270.498472222222</v>
      </c>
      <c r="W85">
        <v>2.4</v>
      </c>
      <c r="X85">
        <v>5.4915526220969998E-2</v>
      </c>
      <c r="Y85">
        <v>5.1559021041599901E-2</v>
      </c>
      <c r="Z85" s="72">
        <f>((((N85/1000)+1)/((SMOW!$Z$4/1000)+1))-1)*1000</f>
        <v>5.2093495039615689</v>
      </c>
      <c r="AA85" s="72">
        <f>((((P85/1000)+1)/((SMOW!$AA$4/1000)+1))-1)*1000</f>
        <v>10.293510642761294</v>
      </c>
      <c r="AB85" s="72">
        <f>Z85*SMOW!$AN$6</f>
        <v>5.4824266120611105</v>
      </c>
      <c r="AC85" s="72">
        <f>AA85*SMOW!$AN$12</f>
        <v>10.8273519778202</v>
      </c>
      <c r="AD85" s="72">
        <f t="shared" ref="AD85" si="212">LN((AB85/1000)+1)*1000</f>
        <v>5.4674528148482224</v>
      </c>
      <c r="AE85" s="72">
        <f t="shared" ref="AE85" si="213">LN((AC85/1000)+1)*1000</f>
        <v>10.769155898501054</v>
      </c>
      <c r="AF85" s="44">
        <f>(AD85-SMOW!AN$14*AE85)</f>
        <v>-0.21866149956033443</v>
      </c>
      <c r="AG85" s="45">
        <f t="shared" ref="AG85" si="214">AF85*1000</f>
        <v>-218.66149956033442</v>
      </c>
      <c r="AH85" s="2"/>
      <c r="AI85" s="45"/>
      <c r="AJ85" t="s">
        <v>251</v>
      </c>
      <c r="AK85" s="20">
        <v>17</v>
      </c>
      <c r="AL85" s="20">
        <v>2</v>
      </c>
      <c r="AM85" s="20">
        <v>0</v>
      </c>
      <c r="AN85" s="20">
        <v>0</v>
      </c>
    </row>
    <row r="86" spans="1:40" customFormat="1" x14ac:dyDescent="0.2">
      <c r="A86">
        <v>2763</v>
      </c>
      <c r="B86" t="s">
        <v>172</v>
      </c>
      <c r="C86" t="s">
        <v>149</v>
      </c>
      <c r="D86" t="s">
        <v>153</v>
      </c>
      <c r="E86" t="s">
        <v>231</v>
      </c>
      <c r="F86">
        <v>10.320086917900801</v>
      </c>
      <c r="G86">
        <v>10.2671980625102</v>
      </c>
      <c r="H86">
        <v>4.1140448430464303E-3</v>
      </c>
      <c r="I86">
        <v>19.9996543333856</v>
      </c>
      <c r="J86">
        <v>19.802288340969799</v>
      </c>
      <c r="K86">
        <v>1.88100855669583E-3</v>
      </c>
      <c r="L86">
        <v>-0.18841018152181499</v>
      </c>
      <c r="M86">
        <v>4.17626754793272E-3</v>
      </c>
      <c r="N86">
        <v>1.9882131941798002E-2</v>
      </c>
      <c r="O86">
        <v>4.0721021904842501E-3</v>
      </c>
      <c r="P86">
        <v>-0.29436995649745901</v>
      </c>
      <c r="Q86">
        <v>1.8435838054459599E-3</v>
      </c>
      <c r="R86">
        <v>-3.4151549144969202</v>
      </c>
      <c r="S86">
        <v>0.149920846727884</v>
      </c>
      <c r="T86">
        <v>610.235490960025</v>
      </c>
      <c r="U86">
        <v>0.15045480844539999</v>
      </c>
      <c r="V86" s="14">
        <v>44270.701319444444</v>
      </c>
      <c r="W86">
        <v>2.4</v>
      </c>
      <c r="X86" s="69">
        <v>6.8508073858153502E-6</v>
      </c>
      <c r="Y86">
        <v>1.36032352274423E-4</v>
      </c>
      <c r="Z86" s="72">
        <f>((((N86/1000)+1)/((SMOW!$Z$4/1000)+1))-1)*1000</f>
        <v>10.386215719341507</v>
      </c>
      <c r="AA86" s="72">
        <f>((((P86/1000)+1)/((SMOW!$AA$4/1000)+1))-1)*1000</f>
        <v>20.060742644623765</v>
      </c>
      <c r="AB86" s="72">
        <f>Z86*SMOW!$AN$6</f>
        <v>10.930667142802132</v>
      </c>
      <c r="AC86" s="72">
        <f>AA86*SMOW!$AN$12</f>
        <v>21.101131488366804</v>
      </c>
      <c r="AD86" s="72">
        <f t="shared" ref="AD86" si="215">LN((AB86/1000)+1)*1000</f>
        <v>10.871359192955595</v>
      </c>
      <c r="AE86" s="72">
        <f t="shared" ref="AE86" si="216">LN((AC86/1000)+1)*1000</f>
        <v>20.88158568604409</v>
      </c>
      <c r="AF86" s="44">
        <f>(AD86-SMOW!AN$14*AE86)</f>
        <v>-0.15411804927568618</v>
      </c>
      <c r="AG86" s="45">
        <f t="shared" ref="AG86" si="217">AF86*1000</f>
        <v>-154.11804927568619</v>
      </c>
      <c r="AH86" s="2"/>
      <c r="AI86" s="2"/>
      <c r="AK86" s="20">
        <v>17</v>
      </c>
      <c r="AL86" s="20">
        <v>1</v>
      </c>
      <c r="AM86" s="20">
        <v>0</v>
      </c>
      <c r="AN86" s="20">
        <v>0</v>
      </c>
    </row>
    <row r="87" spans="1:40" customFormat="1" x14ac:dyDescent="0.2">
      <c r="A87">
        <v>2764</v>
      </c>
      <c r="B87" t="s">
        <v>177</v>
      </c>
      <c r="C87" t="s">
        <v>149</v>
      </c>
      <c r="D87" t="s">
        <v>153</v>
      </c>
      <c r="E87" t="s">
        <v>232</v>
      </c>
      <c r="F87">
        <v>10.3235441901125</v>
      </c>
      <c r="G87">
        <v>10.2706198743254</v>
      </c>
      <c r="H87">
        <v>4.9229273818145701E-3</v>
      </c>
      <c r="I87">
        <v>19.985927260577299</v>
      </c>
      <c r="J87">
        <v>19.788830372610501</v>
      </c>
      <c r="K87">
        <v>1.15575753010607E-3</v>
      </c>
      <c r="L87">
        <v>-0.177882562412915</v>
      </c>
      <c r="M87">
        <v>4.98149331900533E-3</v>
      </c>
      <c r="N87">
        <v>2.3304157292394798E-2</v>
      </c>
      <c r="O87">
        <v>4.8727381785761701E-3</v>
      </c>
      <c r="P87">
        <v>-0.30782391396909597</v>
      </c>
      <c r="Q87">
        <v>1.13276245232415E-3</v>
      </c>
      <c r="R87">
        <v>-3.71857918806958</v>
      </c>
      <c r="S87">
        <v>0.14334758290400901</v>
      </c>
      <c r="T87">
        <v>544.01350973127001</v>
      </c>
      <c r="U87">
        <v>0.12412460535636501</v>
      </c>
      <c r="V87" s="14">
        <v>44270.812245370369</v>
      </c>
      <c r="W87">
        <v>2.4</v>
      </c>
      <c r="X87">
        <v>8.1877929292742905E-3</v>
      </c>
      <c r="Y87">
        <v>1.1079022787109699E-2</v>
      </c>
      <c r="Z87" s="72">
        <f>((((N87/1000)+1)/((SMOW!$Z$4/1000)+1))-1)*1000</f>
        <v>10.389673217843232</v>
      </c>
      <c r="AA87" s="72">
        <f>((((P87/1000)+1)/((SMOW!$AA$4/1000)+1))-1)*1000</f>
        <v>20.047014749693837</v>
      </c>
      <c r="AB87" s="72">
        <f>Z87*SMOW!$AN$6</f>
        <v>10.934305885371161</v>
      </c>
      <c r="AC87" s="72">
        <f>AA87*SMOW!$AN$12</f>
        <v>21.086691638302103</v>
      </c>
      <c r="AD87" s="72">
        <f t="shared" ref="AD87" si="218">LN((AB87/1000)+1)*1000</f>
        <v>10.874958585217275</v>
      </c>
      <c r="AE87" s="72">
        <f t="shared" ref="AE87" si="219">LN((AC87/1000)+1)*1000</f>
        <v>20.867444136572988</v>
      </c>
      <c r="AF87" s="44">
        <f>(AD87-SMOW!AN$14*AE87)</f>
        <v>-0.14305191889326352</v>
      </c>
      <c r="AG87" s="45">
        <f t="shared" ref="AG87" si="220">AF87*1000</f>
        <v>-143.05191889326352</v>
      </c>
      <c r="AK87" s="20">
        <v>17</v>
      </c>
      <c r="AL87" s="20">
        <v>0</v>
      </c>
      <c r="AM87" s="20">
        <v>0</v>
      </c>
      <c r="AN87" s="20">
        <v>0</v>
      </c>
    </row>
    <row r="88" spans="1:40" customFormat="1" x14ac:dyDescent="0.2">
      <c r="A88">
        <v>2765</v>
      </c>
      <c r="B88" t="s">
        <v>177</v>
      </c>
      <c r="C88" t="s">
        <v>149</v>
      </c>
      <c r="D88" t="s">
        <v>153</v>
      </c>
      <c r="E88" t="s">
        <v>233</v>
      </c>
      <c r="F88">
        <v>10.2212382501062</v>
      </c>
      <c r="G88">
        <v>10.1693543072903</v>
      </c>
      <c r="H88">
        <v>4.1608653920571703E-3</v>
      </c>
      <c r="I88">
        <v>19.7936970926242</v>
      </c>
      <c r="J88">
        <v>19.6003490469352</v>
      </c>
      <c r="K88">
        <v>1.4616329221422101E-3</v>
      </c>
      <c r="L88">
        <v>-0.17962998949153</v>
      </c>
      <c r="M88">
        <v>4.2049329916825197E-3</v>
      </c>
      <c r="N88">
        <v>-7.7958774516276294E-2</v>
      </c>
      <c r="O88">
        <v>4.1184454043936601E-3</v>
      </c>
      <c r="P88">
        <v>-0.496229449549901</v>
      </c>
      <c r="Q88">
        <v>1.4325521142217999E-3</v>
      </c>
      <c r="R88">
        <v>-3.6966761832145898</v>
      </c>
      <c r="S88">
        <v>0.16466134938516699</v>
      </c>
      <c r="T88">
        <v>578.46351496804402</v>
      </c>
      <c r="U88">
        <v>8.7929729743793594E-2</v>
      </c>
      <c r="V88" s="14">
        <v>44270.906215277777</v>
      </c>
      <c r="W88">
        <v>2.4</v>
      </c>
      <c r="X88">
        <v>3.6297017268683E-2</v>
      </c>
      <c r="Y88">
        <v>4.14386060633396E-2</v>
      </c>
      <c r="Z88" s="72">
        <f>((((N88/1000)+1)/((SMOW!$Z$4/1000)+1))-1)*1000</f>
        <v>10.287360581573646</v>
      </c>
      <c r="AA88" s="72">
        <f>((((P88/1000)+1)/((SMOW!$AA$4/1000)+1))-1)*1000</f>
        <v>19.85477306897576</v>
      </c>
      <c r="AB88" s="72">
        <f>Z88*SMOW!$AN$6</f>
        <v>10.82662996164826</v>
      </c>
      <c r="AC88" s="72">
        <f>AA88*SMOW!$AN$12</f>
        <v>20.884479932871354</v>
      </c>
      <c r="AD88" s="72">
        <f t="shared" ref="AD88:AD89" si="221">LN((AB88/1000)+1)*1000</f>
        <v>10.768441615860787</v>
      </c>
      <c r="AE88" s="72">
        <f t="shared" ref="AE88:AE89" si="222">LN((AC88/1000)+1)*1000</f>
        <v>20.669388739016927</v>
      </c>
      <c r="AF88" s="44">
        <f>(AD88-SMOW!AN$14*AE88)</f>
        <v>-0.14499563834015028</v>
      </c>
      <c r="AG88" s="45">
        <f t="shared" ref="AG88:AG89" si="223">AF88*1000</f>
        <v>-144.99563834015026</v>
      </c>
      <c r="AK88" s="20">
        <v>17</v>
      </c>
      <c r="AL88" s="20">
        <v>0</v>
      </c>
      <c r="AM88" s="20">
        <v>0</v>
      </c>
      <c r="AN88" s="20">
        <v>0</v>
      </c>
    </row>
    <row r="89" spans="1:40" customFormat="1" x14ac:dyDescent="0.2">
      <c r="A89">
        <v>2766</v>
      </c>
      <c r="B89" t="s">
        <v>177</v>
      </c>
      <c r="C89" t="s">
        <v>149</v>
      </c>
      <c r="D89" t="s">
        <v>153</v>
      </c>
      <c r="E89" t="s">
        <v>234</v>
      </c>
      <c r="F89">
        <v>10.089555436854701</v>
      </c>
      <c r="G89">
        <v>10.0389953578595</v>
      </c>
      <c r="H89">
        <v>4.0522036314366598E-3</v>
      </c>
      <c r="I89">
        <v>19.524908795370202</v>
      </c>
      <c r="J89">
        <v>19.3367430627811</v>
      </c>
      <c r="K89">
        <v>1.3735422273319501E-3</v>
      </c>
      <c r="L89">
        <v>-0.17080497928893201</v>
      </c>
      <c r="M89">
        <v>3.8984256873095301E-3</v>
      </c>
      <c r="N89">
        <v>-0.20829908259458499</v>
      </c>
      <c r="O89">
        <v>4.0108914495084799E-3</v>
      </c>
      <c r="P89">
        <v>-0.75966990554713099</v>
      </c>
      <c r="Q89">
        <v>1.3462140814773701E-3</v>
      </c>
      <c r="R89">
        <v>-4.4538381014629103</v>
      </c>
      <c r="S89">
        <v>0.12614435226013099</v>
      </c>
      <c r="T89">
        <v>591.78767756292598</v>
      </c>
      <c r="U89">
        <v>0.104176344804535</v>
      </c>
      <c r="V89" s="14">
        <v>44270.99622685185</v>
      </c>
      <c r="W89">
        <v>2.4</v>
      </c>
      <c r="X89">
        <v>8.3037428897247793E-3</v>
      </c>
      <c r="Y89">
        <v>6.4349568945750403E-3</v>
      </c>
      <c r="Z89" s="72">
        <f>((((N89/1000)+1)/((SMOW!$Z$4/1000)+1))-1)*1000</f>
        <v>10.155669149245261</v>
      </c>
      <c r="AA89" s="72">
        <f>((((P89/1000)+1)/((SMOW!$AA$4/1000)+1))-1)*1000</f>
        <v>19.585968673850651</v>
      </c>
      <c r="AB89" s="72">
        <f>Z89*SMOW!$AN$6</f>
        <v>10.688035188418219</v>
      </c>
      <c r="AC89" s="72">
        <f>AA89*SMOW!$AN$12</f>
        <v>20.601734822848922</v>
      </c>
      <c r="AD89" s="72">
        <f t="shared" si="221"/>
        <v>10.631321884961546</v>
      </c>
      <c r="AE89" s="72">
        <f t="shared" si="222"/>
        <v>20.392389453117577</v>
      </c>
      <c r="AF89" s="44">
        <f>(AD89-SMOW!AN$14*AE89)</f>
        <v>-0.13585974628453634</v>
      </c>
      <c r="AG89" s="45">
        <f t="shared" si="223"/>
        <v>-135.85974628453636</v>
      </c>
      <c r="AK89" s="20">
        <v>17</v>
      </c>
      <c r="AL89" s="20">
        <v>0</v>
      </c>
      <c r="AM89" s="20">
        <v>0</v>
      </c>
      <c r="AN89" s="20">
        <v>0</v>
      </c>
    </row>
    <row r="90" spans="1:40" customFormat="1" x14ac:dyDescent="0.2">
      <c r="A90">
        <v>2767</v>
      </c>
      <c r="B90" t="s">
        <v>112</v>
      </c>
      <c r="C90" t="s">
        <v>149</v>
      </c>
      <c r="D90" t="s">
        <v>153</v>
      </c>
      <c r="E90" t="s">
        <v>235</v>
      </c>
      <c r="F90">
        <v>10.128171124990899</v>
      </c>
      <c r="G90">
        <v>10.0772245220753</v>
      </c>
      <c r="H90">
        <v>4.4805240149532596E-3</v>
      </c>
      <c r="I90">
        <v>19.5997739326451</v>
      </c>
      <c r="J90">
        <v>19.410171770319899</v>
      </c>
      <c r="K90">
        <v>1.2188829653608699E-3</v>
      </c>
      <c r="L90">
        <v>-0.17134617265360499</v>
      </c>
      <c r="M90">
        <v>4.40012398011935E-3</v>
      </c>
      <c r="N90">
        <v>-0.170077081074024</v>
      </c>
      <c r="O90">
        <v>4.4348451103162602E-3</v>
      </c>
      <c r="P90">
        <v>-0.68629429320285795</v>
      </c>
      <c r="Q90">
        <v>1.19463193703978E-3</v>
      </c>
      <c r="R90">
        <v>-1.44543731211932</v>
      </c>
      <c r="S90">
        <v>0.14080054452350499</v>
      </c>
      <c r="T90">
        <v>608.94613895543705</v>
      </c>
      <c r="U90">
        <v>0.19723660630086501</v>
      </c>
      <c r="V90" s="14">
        <v>44271.434849537036</v>
      </c>
      <c r="W90">
        <v>2.4</v>
      </c>
      <c r="X90">
        <v>7.35061701686351E-3</v>
      </c>
      <c r="Y90">
        <v>5.3103516202011496E-3</v>
      </c>
      <c r="Z90" s="72">
        <f>((((N90/1000)+1)/((SMOW!$Z$4/1000)+1))-1)*1000</f>
        <v>10.194287364906351</v>
      </c>
      <c r="AA90" s="72">
        <f>((((P90/1000)+1)/((SMOW!$AA$4/1000)+1))-1)*1000</f>
        <v>19.660838294837557</v>
      </c>
      <c r="AB90" s="72">
        <f>Z90*SMOW!$AN$6</f>
        <v>10.728677793236663</v>
      </c>
      <c r="AC90" s="72">
        <f>AA90*SMOW!$AN$12</f>
        <v>20.680487326926944</v>
      </c>
      <c r="AD90" s="72">
        <f t="shared" ref="AD90" si="224">LN((AB90/1000)+1)*1000</f>
        <v>10.67153388535016</v>
      </c>
      <c r="AE90" s="72">
        <f t="shared" ref="AE90" si="225">LN((AC90/1000)+1)*1000</f>
        <v>20.469549292421028</v>
      </c>
      <c r="AF90" s="44">
        <f>(AD90-SMOW!AN$14*AE90)</f>
        <v>-0.13638814104814401</v>
      </c>
      <c r="AG90" s="45">
        <f t="shared" ref="AG90" si="226">AF90*1000</f>
        <v>-136.38814104814401</v>
      </c>
      <c r="AK90" s="20">
        <v>17</v>
      </c>
      <c r="AL90" s="20">
        <v>0</v>
      </c>
      <c r="AM90" s="20">
        <v>0</v>
      </c>
      <c r="AN90" s="20">
        <v>0</v>
      </c>
    </row>
    <row r="91" spans="1:40" customFormat="1" x14ac:dyDescent="0.2">
      <c r="A91">
        <v>2768</v>
      </c>
      <c r="B91" t="s">
        <v>112</v>
      </c>
      <c r="C91" t="s">
        <v>149</v>
      </c>
      <c r="D91" t="s">
        <v>153</v>
      </c>
      <c r="E91" t="s">
        <v>250</v>
      </c>
      <c r="F91">
        <v>10.5085470168724</v>
      </c>
      <c r="G91">
        <v>10.4537158062647</v>
      </c>
      <c r="H91">
        <v>3.4341695987932098E-3</v>
      </c>
      <c r="I91">
        <v>20.354382040621601</v>
      </c>
      <c r="J91">
        <v>20.150000299870701</v>
      </c>
      <c r="K91">
        <v>1.23287584091466E-3</v>
      </c>
      <c r="L91">
        <v>-0.18548435206702901</v>
      </c>
      <c r="M91">
        <v>3.3556764574642498E-3</v>
      </c>
      <c r="N91">
        <v>0.20642088179001999</v>
      </c>
      <c r="O91">
        <v>3.39915826862519E-3</v>
      </c>
      <c r="P91">
        <v>5.3300049614490898E-2</v>
      </c>
      <c r="Q91">
        <v>1.20834640881732E-3</v>
      </c>
      <c r="R91">
        <v>-0.27915133647014301</v>
      </c>
      <c r="S91">
        <v>0.121503503499898</v>
      </c>
      <c r="T91">
        <v>735.15296654443796</v>
      </c>
      <c r="U91">
        <v>0.14432015914778701</v>
      </c>
      <c r="V91" s="14">
        <v>44271.528043981481</v>
      </c>
      <c r="W91">
        <v>2.4</v>
      </c>
      <c r="X91">
        <v>5.4921165578019099E-2</v>
      </c>
      <c r="Y91">
        <v>5.1802282713473702E-2</v>
      </c>
      <c r="Z91" s="72">
        <f>((((N91/1000)+1)/((SMOW!$Z$4/1000)+1))-1)*1000</f>
        <v>10.574688153651923</v>
      </c>
      <c r="AA91" s="72">
        <f>((((P91/1000)+1)/((SMOW!$AA$4/1000)+1))-1)*1000</f>
        <v>20.415491596687207</v>
      </c>
      <c r="AB91" s="72">
        <f>Z91*SMOW!$AN$6</f>
        <v>11.12901941091499</v>
      </c>
      <c r="AC91" s="72">
        <f>AA91*SMOW!$AN$12</f>
        <v>21.474278405978907</v>
      </c>
      <c r="AD91" s="72">
        <f t="shared" ref="AD91" si="227">LN((AB91/1000)+1)*1000</f>
        <v>11.067547535038706</v>
      </c>
      <c r="AE91" s="72">
        <f t="shared" ref="AE91" si="228">LN((AC91/1000)+1)*1000</f>
        <v>21.246954739206664</v>
      </c>
      <c r="AF91" s="44">
        <f>(AD91-SMOW!AN$14*AE91)</f>
        <v>-0.15084456726241413</v>
      </c>
      <c r="AG91" s="45">
        <f t="shared" ref="AG91" si="229">AF91*1000</f>
        <v>-150.84456726241413</v>
      </c>
      <c r="AH91" s="2">
        <f>AVERAGE(AG86:AG90)</f>
        <v>-142.88269876835608</v>
      </c>
      <c r="AI91" s="2">
        <f>STDEV(AG86:AG91)</f>
        <v>7.416920069799974</v>
      </c>
      <c r="AJ91" t="s">
        <v>252</v>
      </c>
      <c r="AK91" s="20">
        <v>17</v>
      </c>
      <c r="AL91" s="20">
        <v>0</v>
      </c>
      <c r="AM91" s="20">
        <v>0</v>
      </c>
      <c r="AN91" s="20">
        <v>0</v>
      </c>
    </row>
    <row r="92" spans="1:40" customFormat="1" x14ac:dyDescent="0.2">
      <c r="A92">
        <v>2769</v>
      </c>
      <c r="B92" t="s">
        <v>112</v>
      </c>
      <c r="C92" t="s">
        <v>149</v>
      </c>
      <c r="D92" t="s">
        <v>152</v>
      </c>
      <c r="E92" s="42" t="s">
        <v>236</v>
      </c>
      <c r="F92">
        <v>6.3918575017814003</v>
      </c>
      <c r="G92">
        <v>6.3715160216429698</v>
      </c>
      <c r="H92">
        <v>3.15822992099008E-3</v>
      </c>
      <c r="I92">
        <v>12.6248689938291</v>
      </c>
      <c r="J92">
        <v>12.5458397590603</v>
      </c>
      <c r="K92">
        <v>1.38750827546721E-3</v>
      </c>
      <c r="L92">
        <v>-0.252687371140842</v>
      </c>
      <c r="M92">
        <v>3.16389057312505E-3</v>
      </c>
      <c r="N92">
        <v>-3.86829901832981</v>
      </c>
      <c r="O92">
        <v>3.1260317935171201E-3</v>
      </c>
      <c r="P92">
        <v>-7.5224257631783997</v>
      </c>
      <c r="Q92">
        <v>1.35990225959452E-3</v>
      </c>
      <c r="R92">
        <v>-11.556427370528199</v>
      </c>
      <c r="S92">
        <v>0.13093943974922301</v>
      </c>
      <c r="T92">
        <v>702.57637380653398</v>
      </c>
      <c r="U92">
        <v>0.13067544040002499</v>
      </c>
      <c r="V92" s="14">
        <v>44271.61824074074</v>
      </c>
      <c r="W92">
        <v>2.4</v>
      </c>
      <c r="X92">
        <v>3.4811471215563401E-3</v>
      </c>
      <c r="Y92">
        <v>4.1918185325881098E-3</v>
      </c>
      <c r="Z92" s="72">
        <f>((((N92/1000)+1)/((SMOW!$Z$4/1000)+1))-1)*1000</f>
        <v>6.4577291875749232</v>
      </c>
      <c r="AA92" s="72">
        <f>((((P92/1000)+1)/((SMOW!$AA$4/1000)+1))-1)*1000</f>
        <v>12.685515625327159</v>
      </c>
      <c r="AB92" s="72">
        <f>Z92*SMOW!$AN$6</f>
        <v>6.7962470793178174</v>
      </c>
      <c r="AC92" s="72">
        <f>AA92*SMOW!$AN$12</f>
        <v>13.34341095689682</v>
      </c>
      <c r="AD92" s="72">
        <f t="shared" ref="AD92" si="230">LN((AB92/1000)+1)*1000</f>
        <v>6.7732566988919061</v>
      </c>
      <c r="AE92" s="72">
        <f t="shared" ref="AE92" si="231">LN((AC92/1000)+1)*1000</f>
        <v>13.255171723822682</v>
      </c>
      <c r="AF92" s="44">
        <f>(AD92-SMOW!AN$14*AE92)</f>
        <v>-0.22547397128647084</v>
      </c>
      <c r="AG92" s="45">
        <f t="shared" ref="AG92" si="232">AF92*1000</f>
        <v>-225.47397128647083</v>
      </c>
      <c r="AJ92" t="s">
        <v>476</v>
      </c>
      <c r="AK92" s="20">
        <v>17</v>
      </c>
      <c r="AL92" s="20">
        <v>2</v>
      </c>
      <c r="AM92" s="20">
        <v>0</v>
      </c>
      <c r="AN92" s="20">
        <v>0</v>
      </c>
    </row>
    <row r="93" spans="1:40" customFormat="1" x14ac:dyDescent="0.2">
      <c r="A93">
        <v>2770</v>
      </c>
      <c r="B93" t="s">
        <v>112</v>
      </c>
      <c r="C93" t="s">
        <v>149</v>
      </c>
      <c r="D93" t="s">
        <v>152</v>
      </c>
      <c r="E93" t="s">
        <v>244</v>
      </c>
      <c r="F93">
        <v>5.7928148640477399</v>
      </c>
      <c r="G93">
        <v>5.7761007571343699</v>
      </c>
      <c r="H93">
        <v>3.7467456985531499E-3</v>
      </c>
      <c r="I93">
        <v>11.4846672334712</v>
      </c>
      <c r="J93">
        <v>11.419219013907499</v>
      </c>
      <c r="K93">
        <v>1.65883528871012E-3</v>
      </c>
      <c r="L93">
        <v>-0.253246882208778</v>
      </c>
      <c r="M93">
        <v>3.9818074048400803E-3</v>
      </c>
      <c r="N93">
        <v>-4.4612344214116799</v>
      </c>
      <c r="O93">
        <v>3.7085476576784299E-3</v>
      </c>
      <c r="P93">
        <v>-8.6399419450444004</v>
      </c>
      <c r="Q93">
        <v>1.62583092101378E-3</v>
      </c>
      <c r="R93">
        <v>-13.3748565131301</v>
      </c>
      <c r="S93">
        <v>0.13730546272596</v>
      </c>
      <c r="T93">
        <v>822.11766192969606</v>
      </c>
      <c r="U93">
        <v>0.17678817284394899</v>
      </c>
      <c r="V93" s="14">
        <v>44271.773495370369</v>
      </c>
      <c r="W93">
        <v>2.4</v>
      </c>
      <c r="X93">
        <v>9.78396113555242E-2</v>
      </c>
      <c r="Y93">
        <v>9.3272528138284697E-2</v>
      </c>
      <c r="Z93" s="72">
        <f>((((N93/1000)+1)/((SMOW!$Z$4/1000)+1))-1)*1000</f>
        <v>5.8586473405133344</v>
      </c>
      <c r="AA93" s="72">
        <f>((((P93/1000)+1)/((SMOW!$AA$4/1000)+1))-1)*1000</f>
        <v>11.54524557769121</v>
      </c>
      <c r="AB93" s="72">
        <f>Z93*SMOW!$AN$6</f>
        <v>6.1657610160127039</v>
      </c>
      <c r="AC93" s="72">
        <f>AA93*SMOW!$AN$12</f>
        <v>12.144004303132647</v>
      </c>
      <c r="AD93" s="72">
        <f t="shared" ref="AD93:AD94" si="233">LN((AB93/1000)+1)*1000</f>
        <v>6.1468304857918712</v>
      </c>
      <c r="AE93" s="72">
        <f t="shared" ref="AE93:AE94" si="234">LN((AC93/1000)+1)*1000</f>
        <v>12.070857484278662</v>
      </c>
      <c r="AF93" s="44">
        <f>(AD93-SMOW!AN$14*AE93)</f>
        <v>-0.22658226590726294</v>
      </c>
      <c r="AG93" s="45">
        <f t="shared" ref="AG93:AG94" si="235">AF93*1000</f>
        <v>-226.58226590726292</v>
      </c>
      <c r="AK93" s="20">
        <v>17</v>
      </c>
      <c r="AL93" s="20">
        <v>0</v>
      </c>
      <c r="AM93" s="20">
        <v>0</v>
      </c>
      <c r="AN93" s="20">
        <v>0</v>
      </c>
    </row>
    <row r="94" spans="1:40" customFormat="1" x14ac:dyDescent="0.2">
      <c r="A94">
        <v>2771</v>
      </c>
      <c r="B94" t="s">
        <v>112</v>
      </c>
      <c r="C94" t="s">
        <v>149</v>
      </c>
      <c r="D94" t="s">
        <v>152</v>
      </c>
      <c r="E94" t="s">
        <v>243</v>
      </c>
      <c r="F94">
        <v>5.6636645347667498</v>
      </c>
      <c r="G94">
        <v>5.6476860165104803</v>
      </c>
      <c r="H94">
        <v>3.7571188881738598E-3</v>
      </c>
      <c r="I94">
        <v>11.2443171561971</v>
      </c>
      <c r="J94">
        <v>11.181569707294001</v>
      </c>
      <c r="K94">
        <v>1.5265435853867E-3</v>
      </c>
      <c r="L94">
        <v>-0.25618278894077501</v>
      </c>
      <c r="M94">
        <v>3.9231451317093703E-3</v>
      </c>
      <c r="N94">
        <v>-4.5890680641722499</v>
      </c>
      <c r="O94">
        <v>3.71881509271672E-3</v>
      </c>
      <c r="P94">
        <v>-8.8755099909858792</v>
      </c>
      <c r="Q94">
        <v>1.4961713078398E-3</v>
      </c>
      <c r="R94">
        <v>-13.702764567529201</v>
      </c>
      <c r="S94">
        <v>0.14718444318440799</v>
      </c>
      <c r="T94">
        <v>686.19823484882102</v>
      </c>
      <c r="U94">
        <v>9.5556594542630893E-2</v>
      </c>
      <c r="V94" s="14">
        <v>44271.861828703702</v>
      </c>
      <c r="W94">
        <v>2.4</v>
      </c>
      <c r="X94">
        <v>2.3222427636078902E-2</v>
      </c>
      <c r="Y94">
        <v>2.5659940724726899E-2</v>
      </c>
      <c r="Z94" s="72">
        <f>((((N94/1000)+1)/((SMOW!$Z$4/1000)+1))-1)*1000</f>
        <v>5.7294885579148858</v>
      </c>
      <c r="AA94" s="72">
        <f>((((P94/1000)+1)/((SMOW!$AA$4/1000)+1))-1)*1000</f>
        <v>11.304881105725695</v>
      </c>
      <c r="AB94" s="72">
        <f>Z94*SMOW!$AN$6</f>
        <v>6.0298316554734157</v>
      </c>
      <c r="AC94" s="72">
        <f>AA94*SMOW!$AN$12</f>
        <v>11.89117406559229</v>
      </c>
      <c r="AD94" s="72">
        <f t="shared" si="233"/>
        <v>6.0117249709592011</v>
      </c>
      <c r="AE94" s="72">
        <f t="shared" si="234"/>
        <v>11.821029574608438</v>
      </c>
      <c r="AF94" s="44">
        <f>(AD94-SMOW!AN$14*AE94)</f>
        <v>-0.22977864443405505</v>
      </c>
      <c r="AG94" s="45">
        <f t="shared" si="235"/>
        <v>-229.77864443405505</v>
      </c>
      <c r="AK94" s="20">
        <v>17</v>
      </c>
      <c r="AL94" s="20">
        <v>0</v>
      </c>
      <c r="AM94" s="20">
        <v>0</v>
      </c>
      <c r="AN94" s="20">
        <v>0</v>
      </c>
    </row>
    <row r="95" spans="1:40" customFormat="1" x14ac:dyDescent="0.2">
      <c r="A95">
        <v>2775</v>
      </c>
      <c r="B95" t="s">
        <v>158</v>
      </c>
      <c r="C95" s="64" t="s">
        <v>149</v>
      </c>
      <c r="D95" t="s">
        <v>152</v>
      </c>
      <c r="E95" t="s">
        <v>242</v>
      </c>
      <c r="F95">
        <v>5.573988097</v>
      </c>
      <c r="G95">
        <v>5.5585106919999996</v>
      </c>
      <c r="H95">
        <v>3.3696780000000001E-3</v>
      </c>
      <c r="I95">
        <v>11.0751376</v>
      </c>
      <c r="J95">
        <v>11.01425731</v>
      </c>
      <c r="K95">
        <v>1.4662989999999999E-3</v>
      </c>
      <c r="L95">
        <v>-0.25701717000000002</v>
      </c>
      <c r="M95">
        <v>3.3457220000000002E-3</v>
      </c>
      <c r="N95">
        <v>-4.6778302519999997</v>
      </c>
      <c r="O95">
        <v>3.3353240000000002E-3</v>
      </c>
      <c r="P95">
        <v>-9.0413235329999999</v>
      </c>
      <c r="Q95">
        <v>1.4371259999999999E-3</v>
      </c>
      <c r="R95">
        <v>-14.92096899</v>
      </c>
      <c r="S95">
        <v>0.14969080100000001</v>
      </c>
      <c r="T95">
        <v>649.35901109999998</v>
      </c>
      <c r="U95">
        <v>0.15932969299999999</v>
      </c>
      <c r="V95" s="14">
        <v>44272.65902777778</v>
      </c>
      <c r="W95">
        <v>2.4</v>
      </c>
      <c r="X95">
        <v>3.763752E-3</v>
      </c>
      <c r="Y95">
        <v>2.7343559999999999E-3</v>
      </c>
      <c r="Z95" s="72">
        <f>((((N95/1000)+1)/((SMOW!$Z$4/1000)+1))-1)*1000</f>
        <v>5.6398062499321</v>
      </c>
      <c r="AA95" s="72">
        <f>((((P95/1000)+1)/((SMOW!$AA$4/1000)+1))-1)*1000</f>
        <v>11.135691416556792</v>
      </c>
      <c r="AB95" s="72">
        <f>Z95*SMOW!$AN$6</f>
        <v>5.9354481491369766</v>
      </c>
      <c r="AC95" s="72">
        <f>AA95*SMOW!$AN$12</f>
        <v>11.713209872497689</v>
      </c>
      <c r="AD95" s="72">
        <f t="shared" ref="AD95" si="236">LN((AB95/1000)+1)*1000</f>
        <v>5.9179027690026107</v>
      </c>
      <c r="AE95" s="72">
        <f t="shared" ref="AE95" si="237">LN((AC95/1000)+1)*1000</f>
        <v>11.64514124884089</v>
      </c>
      <c r="AF95" s="44">
        <f>(AD95-SMOW!AN$14*AE95)</f>
        <v>-0.23073181038537971</v>
      </c>
      <c r="AG95" s="45">
        <f t="shared" ref="AG95" si="238">AF95*1000</f>
        <v>-230.7318103853797</v>
      </c>
      <c r="AH95" s="45"/>
      <c r="AI95" s="45"/>
      <c r="AK95" s="20">
        <v>17</v>
      </c>
      <c r="AL95" s="20">
        <v>0</v>
      </c>
      <c r="AM95" s="20">
        <v>0</v>
      </c>
      <c r="AN95" s="20">
        <v>0</v>
      </c>
    </row>
    <row r="96" spans="1:40" customFormat="1" x14ac:dyDescent="0.2">
      <c r="A96">
        <v>2776</v>
      </c>
      <c r="B96" t="s">
        <v>177</v>
      </c>
      <c r="C96" t="s">
        <v>149</v>
      </c>
      <c r="D96" t="s">
        <v>152</v>
      </c>
      <c r="E96" t="s">
        <v>241</v>
      </c>
      <c r="F96">
        <v>5.9666920005936701</v>
      </c>
      <c r="G96">
        <v>5.9489614403159399</v>
      </c>
      <c r="H96">
        <v>4.2359683721633996E-3</v>
      </c>
      <c r="I96">
        <v>11.826232061989799</v>
      </c>
      <c r="J96">
        <v>11.756848619274701</v>
      </c>
      <c r="K96">
        <v>1.68316462481856E-3</v>
      </c>
      <c r="L96">
        <v>-0.25865463066109701</v>
      </c>
      <c r="M96">
        <v>4.3072335792935096E-3</v>
      </c>
      <c r="N96">
        <v>-4.2891299608099596</v>
      </c>
      <c r="O96">
        <v>4.1927827102466201E-3</v>
      </c>
      <c r="P96">
        <v>-8.3051729275803599</v>
      </c>
      <c r="Q96">
        <v>1.6496761980005199E-3</v>
      </c>
      <c r="R96">
        <v>-13.457072140985399</v>
      </c>
      <c r="S96">
        <v>0.14254416081844501</v>
      </c>
      <c r="T96">
        <v>646.77411932949201</v>
      </c>
      <c r="U96">
        <v>0.16838414073424901</v>
      </c>
      <c r="V96" s="14">
        <v>44272.756689814814</v>
      </c>
      <c r="W96">
        <v>2.4</v>
      </c>
      <c r="X96">
        <v>5.0549812793223702E-2</v>
      </c>
      <c r="Y96">
        <v>4.4962721643322399E-2</v>
      </c>
      <c r="Z96" s="72">
        <f>((((N96/1000)+1)/((SMOW!$Z$4/1000)+1))-1)*1000</f>
        <v>6.0325358578945387</v>
      </c>
      <c r="AA96" s="72">
        <f>((((P96/1000)+1)/((SMOW!$AA$4/1000)+1))-1)*1000</f>
        <v>11.886830862705589</v>
      </c>
      <c r="AB96" s="72">
        <f>Z96*SMOW!$AN$6</f>
        <v>6.3487648698523396</v>
      </c>
      <c r="AC96" s="72">
        <f>AA96*SMOW!$AN$12</f>
        <v>12.503304860508139</v>
      </c>
      <c r="AD96" s="72">
        <f t="shared" ref="AD96" si="239">LN((AB96/1000)+1)*1000</f>
        <v>6.3286963575560407</v>
      </c>
      <c r="AE96" s="72">
        <f t="shared" ref="AE96" si="240">LN((AC96/1000)+1)*1000</f>
        <v>12.425784052991212</v>
      </c>
      <c r="AF96" s="44">
        <f>(AD96-SMOW!AN$14*AE96)</f>
        <v>-0.23211762242331968</v>
      </c>
      <c r="AG96" s="45">
        <f t="shared" ref="AG96" si="241">AF96*1000</f>
        <v>-232.11762242331969</v>
      </c>
      <c r="AH96" s="2">
        <f>AVERAGE(AG92:AG96)</f>
        <v>-228.93686288729765</v>
      </c>
      <c r="AI96" s="2">
        <f>STDEV(AG92:AG96)</f>
        <v>2.8099559203301143</v>
      </c>
      <c r="AK96" s="20">
        <v>17</v>
      </c>
      <c r="AL96" s="20">
        <v>0</v>
      </c>
      <c r="AM96" s="20">
        <v>0</v>
      </c>
      <c r="AN96" s="20">
        <v>0</v>
      </c>
    </row>
    <row r="97" spans="1:40" customFormat="1" x14ac:dyDescent="0.2">
      <c r="A97">
        <v>2777</v>
      </c>
      <c r="B97" t="s">
        <v>177</v>
      </c>
      <c r="C97" t="s">
        <v>149</v>
      </c>
      <c r="D97" t="s">
        <v>150</v>
      </c>
      <c r="E97" t="s">
        <v>237</v>
      </c>
      <c r="F97">
        <v>15.676390028569701</v>
      </c>
      <c r="G97">
        <v>15.554784394139901</v>
      </c>
      <c r="H97">
        <v>3.81048162527014E-3</v>
      </c>
      <c r="I97">
        <v>30.667703041353899</v>
      </c>
      <c r="J97">
        <v>30.206847540060998</v>
      </c>
      <c r="K97">
        <v>1.7259388334429199E-3</v>
      </c>
      <c r="L97">
        <v>-0.39443110701225698</v>
      </c>
      <c r="M97">
        <v>3.55651898150892E-3</v>
      </c>
      <c r="N97">
        <v>5.3215777774618296</v>
      </c>
      <c r="O97">
        <v>3.7716337971597002E-3</v>
      </c>
      <c r="P97">
        <v>10.161426091692499</v>
      </c>
      <c r="Q97">
        <v>1.69159936630595E-3</v>
      </c>
      <c r="R97">
        <v>13.5486995985309</v>
      </c>
      <c r="S97">
        <v>0.13923794798331299</v>
      </c>
      <c r="T97">
        <v>629.26626053769496</v>
      </c>
      <c r="U97">
        <v>9.7513797503942595E-2</v>
      </c>
      <c r="V97" s="14">
        <v>44272.8590625</v>
      </c>
      <c r="W97">
        <v>2.4</v>
      </c>
      <c r="X97">
        <v>1.1532440634866999E-3</v>
      </c>
      <c r="Y97">
        <v>2.0108873969529699E-3</v>
      </c>
      <c r="Z97" s="72">
        <f>((((N97/1000)+1)/((SMOW!$Z$4/1000)+1))-1)*1000</f>
        <v>15.74286941781855</v>
      </c>
      <c r="AA97" s="72">
        <f>((((P97/1000)+1)/((SMOW!$AA$4/1000)+1))-1)*1000</f>
        <v>30.729430267592672</v>
      </c>
      <c r="AB97" s="72">
        <f>Z97*SMOW!$AN$6</f>
        <v>16.568119720286703</v>
      </c>
      <c r="AC97" s="72">
        <f>AA97*SMOW!$AN$12</f>
        <v>32.323117848922124</v>
      </c>
      <c r="AD97" s="72">
        <f t="shared" ref="AD97" si="242">LN((AB97/1000)+1)*1000</f>
        <v>16.432365830387806</v>
      </c>
      <c r="AE97" s="72">
        <f t="shared" ref="AE97" si="243">LN((AC97/1000)+1)*1000</f>
        <v>31.811716745020544</v>
      </c>
      <c r="AF97" s="44">
        <f>(AD97-SMOW!AN$14*AE97)</f>
        <v>-0.36422061098304326</v>
      </c>
      <c r="AG97" s="45">
        <f t="shared" ref="AG97" si="244">AF97*1000</f>
        <v>-364.22061098304323</v>
      </c>
      <c r="AJ97" t="s">
        <v>240</v>
      </c>
      <c r="AK97" s="20">
        <v>17</v>
      </c>
      <c r="AL97" s="20">
        <v>3</v>
      </c>
      <c r="AM97" s="20">
        <v>0</v>
      </c>
      <c r="AN97" s="20">
        <v>0</v>
      </c>
    </row>
    <row r="98" spans="1:40" customFormat="1" x14ac:dyDescent="0.2">
      <c r="A98">
        <v>2778</v>
      </c>
      <c r="B98" t="s">
        <v>177</v>
      </c>
      <c r="C98" t="s">
        <v>149</v>
      </c>
      <c r="D98" t="s">
        <v>150</v>
      </c>
      <c r="E98" t="s">
        <v>238</v>
      </c>
      <c r="F98">
        <v>16.557000405943199</v>
      </c>
      <c r="G98">
        <v>16.4214273544371</v>
      </c>
      <c r="H98">
        <v>4.1525042216692997E-3</v>
      </c>
      <c r="I98">
        <v>32.362144129203898</v>
      </c>
      <c r="J98">
        <v>31.849520324341</v>
      </c>
      <c r="K98">
        <v>1.33672176674103E-3</v>
      </c>
      <c r="L98">
        <v>-0.395119376814969</v>
      </c>
      <c r="M98">
        <v>4.1594703799711103E-3</v>
      </c>
      <c r="N98">
        <v>6.1932103394468996</v>
      </c>
      <c r="O98">
        <v>4.1101694760635804E-3</v>
      </c>
      <c r="P98">
        <v>11.8221543949857</v>
      </c>
      <c r="Q98">
        <v>1.3101262047847801E-3</v>
      </c>
      <c r="R98">
        <v>16.2562715741071</v>
      </c>
      <c r="S98">
        <v>0.136441054351052</v>
      </c>
      <c r="T98">
        <v>451.69859032190101</v>
      </c>
      <c r="U98">
        <v>9.1315128422528299E-2</v>
      </c>
      <c r="V98" s="14">
        <v>44272.948333333334</v>
      </c>
      <c r="W98">
        <v>2.4</v>
      </c>
      <c r="X98">
        <v>5.96709380552129E-3</v>
      </c>
      <c r="Y98">
        <v>7.3278621798322403E-3</v>
      </c>
      <c r="Z98" s="72">
        <f>((((N98/1000)+1)/((SMOW!$Z$4/1000)+1))-1)*1000</f>
        <v>16.623537434062641</v>
      </c>
      <c r="AA98" s="72">
        <f>((((P98/1000)+1)/((SMOW!$AA$4/1000)+1))-1)*1000</f>
        <v>32.423972836403081</v>
      </c>
      <c r="AB98" s="72">
        <f>Z98*SMOW!$AN$6</f>
        <v>17.494952862308747</v>
      </c>
      <c r="AC98" s="72">
        <f>AA98*SMOW!$AN$12</f>
        <v>34.105542666912903</v>
      </c>
      <c r="AD98" s="72">
        <f t="shared" ref="AD98:AD99" si="245">LN((AB98/1000)+1)*1000</f>
        <v>17.343677990427203</v>
      </c>
      <c r="AE98" s="72">
        <f t="shared" ref="AE98:AE99" si="246">LN((AC98/1000)+1)*1000</f>
        <v>33.536843088938362</v>
      </c>
      <c r="AF98" s="44">
        <f>(AD98-SMOW!AN$14*AE98)</f>
        <v>-0.36377516053225278</v>
      </c>
      <c r="AG98" s="45">
        <f t="shared" ref="AG98:AG99" si="247">AF98*1000</f>
        <v>-363.77516053225281</v>
      </c>
      <c r="AJ98" t="s">
        <v>240</v>
      </c>
      <c r="AK98" s="20">
        <v>17</v>
      </c>
      <c r="AL98" s="20">
        <v>0</v>
      </c>
      <c r="AM98" s="20">
        <v>0</v>
      </c>
      <c r="AN98" s="20">
        <v>0</v>
      </c>
    </row>
    <row r="99" spans="1:40" customFormat="1" x14ac:dyDescent="0.2">
      <c r="A99">
        <v>2779</v>
      </c>
      <c r="B99" t="s">
        <v>177</v>
      </c>
      <c r="C99" t="s">
        <v>149</v>
      </c>
      <c r="D99" t="s">
        <v>150</v>
      </c>
      <c r="E99" t="s">
        <v>239</v>
      </c>
      <c r="F99">
        <v>16.485211414008202</v>
      </c>
      <c r="G99">
        <v>16.3508052131649</v>
      </c>
      <c r="H99">
        <v>3.50694086025075E-3</v>
      </c>
      <c r="I99">
        <v>32.230381510148497</v>
      </c>
      <c r="J99">
        <v>31.721879988340799</v>
      </c>
      <c r="K99">
        <v>1.72708103493702E-3</v>
      </c>
      <c r="L99">
        <v>-0.39834742067906598</v>
      </c>
      <c r="M99">
        <v>3.5595679805929402E-3</v>
      </c>
      <c r="N99">
        <v>6.1221532356806803</v>
      </c>
      <c r="O99">
        <v>3.4711876276846002E-3</v>
      </c>
      <c r="P99">
        <v>11.693013339359499</v>
      </c>
      <c r="Q99">
        <v>1.69271884243286E-3</v>
      </c>
      <c r="R99">
        <v>16.044067499561599</v>
      </c>
      <c r="S99">
        <v>0.11715047896984999</v>
      </c>
      <c r="T99">
        <v>414.46550814359898</v>
      </c>
      <c r="U99">
        <v>0.10831089655072</v>
      </c>
      <c r="V99" s="14">
        <v>44273.064803240741</v>
      </c>
      <c r="W99">
        <v>2.4</v>
      </c>
      <c r="X99">
        <v>2.3635570076818001E-3</v>
      </c>
      <c r="Y99">
        <v>1.3540489885780699E-3</v>
      </c>
      <c r="Z99" s="72">
        <f>((((N99/1000)+1)/((SMOW!$Z$4/1000)+1))-1)*1000</f>
        <v>16.551743743300264</v>
      </c>
      <c r="AA99" s="72">
        <f>((((P99/1000)+1)/((SMOW!$AA$4/1000)+1))-1)*1000</f>
        <v>32.292202326015705</v>
      </c>
      <c r="AB99" s="72">
        <f>Z99*SMOW!$AN$6</f>
        <v>17.419395704833629</v>
      </c>
      <c r="AC99" s="72">
        <f>AA99*SMOW!$AN$12</f>
        <v>33.966938283454624</v>
      </c>
      <c r="AD99" s="72">
        <f t="shared" si="245"/>
        <v>17.269417216195585</v>
      </c>
      <c r="AE99" s="72">
        <f t="shared" si="246"/>
        <v>33.402800994241375</v>
      </c>
      <c r="AF99" s="44">
        <f>(AD99-SMOW!AN$14*AE99)</f>
        <v>-0.36726170876386277</v>
      </c>
      <c r="AG99" s="45">
        <f t="shared" si="247"/>
        <v>-367.26170876386277</v>
      </c>
      <c r="AJ99" t="s">
        <v>240</v>
      </c>
      <c r="AK99" s="20">
        <v>17</v>
      </c>
      <c r="AL99" s="20">
        <v>0</v>
      </c>
      <c r="AM99" s="20">
        <v>0</v>
      </c>
      <c r="AN99" s="20">
        <v>0</v>
      </c>
    </row>
    <row r="100" spans="1:40" customFormat="1" x14ac:dyDescent="0.2">
      <c r="A100">
        <v>2780</v>
      </c>
      <c r="B100" t="s">
        <v>112</v>
      </c>
      <c r="C100" t="s">
        <v>149</v>
      </c>
      <c r="D100" t="s">
        <v>150</v>
      </c>
      <c r="E100" t="s">
        <v>245</v>
      </c>
      <c r="F100">
        <v>16.188870964447101</v>
      </c>
      <c r="G100">
        <v>16.059228198668698</v>
      </c>
      <c r="H100">
        <v>3.9827428868243701E-3</v>
      </c>
      <c r="I100">
        <v>31.6531006921754</v>
      </c>
      <c r="J100">
        <v>31.162467758986001</v>
      </c>
      <c r="K100">
        <v>1.6783580690580601E-3</v>
      </c>
      <c r="L100">
        <v>-0.39455477807595102</v>
      </c>
      <c r="M100">
        <v>3.80005625214678E-3</v>
      </c>
      <c r="N100">
        <v>5.8288339745096698</v>
      </c>
      <c r="O100">
        <v>3.9421388566013597E-3</v>
      </c>
      <c r="P100">
        <v>11.127218163457201</v>
      </c>
      <c r="Q100">
        <v>1.6449652739950001E-3</v>
      </c>
      <c r="R100">
        <v>15.3855931006853</v>
      </c>
      <c r="S100">
        <v>0.17275205651330899</v>
      </c>
      <c r="T100">
        <v>556.92609655423701</v>
      </c>
      <c r="U100">
        <v>8.8778153514868993E-2</v>
      </c>
      <c r="V100" s="14">
        <v>44273.412476851852</v>
      </c>
      <c r="W100">
        <v>2.4</v>
      </c>
      <c r="X100">
        <v>2.0730426632466601E-3</v>
      </c>
      <c r="Y100">
        <v>3.3448307061319299E-3</v>
      </c>
      <c r="Z100" s="72">
        <f>((((N100/1000)+1)/((SMOW!$Z$4/1000)+1))-1)*1000</f>
        <v>16.255383897273433</v>
      </c>
      <c r="AA100" s="72">
        <f>((((P100/1000)+1)/((SMOW!$AA$4/1000)+1))-1)*1000</f>
        <v>31.714886934393284</v>
      </c>
      <c r="AB100" s="72">
        <f>Z100*SMOW!$AN$6</f>
        <v>17.107500504604072</v>
      </c>
      <c r="AC100" s="72">
        <f>AA100*SMOW!$AN$12</f>
        <v>33.359682201031006</v>
      </c>
      <c r="AD100" s="72">
        <f t="shared" ref="AD100:AD101" si="248">LN((AB100/1000)+1)*1000</f>
        <v>16.962815024546927</v>
      </c>
      <c r="AE100" s="72">
        <f t="shared" ref="AE100:AE101" si="249">LN((AC100/1000)+1)*1000</f>
        <v>32.815321402122805</v>
      </c>
      <c r="AF100" s="44">
        <f>(AD100-SMOW!AN$14*AE100)</f>
        <v>-0.36367467577391466</v>
      </c>
      <c r="AG100" s="45">
        <f t="shared" ref="AG100:AG101" si="250">AF100*1000</f>
        <v>-363.67467577391466</v>
      </c>
      <c r="AJ100" t="s">
        <v>240</v>
      </c>
      <c r="AK100" s="20">
        <v>17</v>
      </c>
      <c r="AL100" s="20">
        <v>0</v>
      </c>
      <c r="AM100" s="20">
        <v>0</v>
      </c>
      <c r="AN100" s="20">
        <v>0</v>
      </c>
    </row>
    <row r="101" spans="1:40" customFormat="1" x14ac:dyDescent="0.2">
      <c r="A101">
        <v>2781</v>
      </c>
      <c r="B101" t="s">
        <v>112</v>
      </c>
      <c r="C101" t="s">
        <v>149</v>
      </c>
      <c r="D101" t="s">
        <v>150</v>
      </c>
      <c r="E101" t="s">
        <v>246</v>
      </c>
      <c r="F101">
        <v>16.183257295456201</v>
      </c>
      <c r="G101">
        <v>16.053703935199199</v>
      </c>
      <c r="H101">
        <v>4.1042068879409699E-3</v>
      </c>
      <c r="I101">
        <v>31.642619707796801</v>
      </c>
      <c r="J101">
        <v>31.152308322498602</v>
      </c>
      <c r="K101">
        <v>1.2715539327895499E-3</v>
      </c>
      <c r="L101">
        <v>-0.39471485908000498</v>
      </c>
      <c r="M101">
        <v>3.9982290764206101E-3</v>
      </c>
      <c r="N101">
        <v>5.8232775368269003</v>
      </c>
      <c r="O101">
        <v>4.0623645332469403E-3</v>
      </c>
      <c r="P101">
        <v>11.116945709886</v>
      </c>
      <c r="Q101">
        <v>1.24625495715843E-3</v>
      </c>
      <c r="R101">
        <v>14.6574371463413</v>
      </c>
      <c r="S101">
        <v>0.14083840574095099</v>
      </c>
      <c r="T101">
        <v>687.48773688609697</v>
      </c>
      <c r="U101">
        <v>0.18206275770088501</v>
      </c>
      <c r="V101" s="14">
        <v>44273.50199074074</v>
      </c>
      <c r="W101">
        <v>2.4</v>
      </c>
      <c r="X101">
        <v>4.40543449497958E-2</v>
      </c>
      <c r="Y101">
        <v>3.6781935231893E-2</v>
      </c>
      <c r="Z101" s="72">
        <f>((((N101/1000)+1)/((SMOW!$Z$4/1000)+1))-1)*1000</f>
        <v>16.249769860849472</v>
      </c>
      <c r="AA101" s="72">
        <f>((((P101/1000)+1)/((SMOW!$AA$4/1000)+1))-1)*1000</f>
        <v>31.70440532230301</v>
      </c>
      <c r="AB101" s="72">
        <f>Z101*SMOW!$AN$6</f>
        <v>17.10159217715006</v>
      </c>
      <c r="AC101" s="72">
        <f>AA101*SMOW!$AN$12</f>
        <v>33.34865699230145</v>
      </c>
      <c r="AD101" s="72">
        <f t="shared" si="248"/>
        <v>16.957006056850119</v>
      </c>
      <c r="AE101" s="72">
        <f t="shared" si="249"/>
        <v>32.804652060425617</v>
      </c>
      <c r="AF101" s="44">
        <f>(AD101-SMOW!AN$14*AE101)</f>
        <v>-0.36385023105460945</v>
      </c>
      <c r="AG101" s="45">
        <f t="shared" si="250"/>
        <v>-363.85023105460948</v>
      </c>
      <c r="AH101" s="2">
        <f>AVERAGE(AG97:AG101)</f>
        <v>-364.55647742153661</v>
      </c>
      <c r="AI101" s="2">
        <f>STDEV(AG97:AG101)</f>
        <v>1.526261530508181</v>
      </c>
      <c r="AJ101" t="s">
        <v>240</v>
      </c>
      <c r="AK101" s="20">
        <v>17</v>
      </c>
      <c r="AL101" s="20">
        <v>0</v>
      </c>
      <c r="AM101" s="20">
        <v>0</v>
      </c>
      <c r="AN101" s="20">
        <v>0</v>
      </c>
    </row>
    <row r="102" spans="1:40" customFormat="1" x14ac:dyDescent="0.2">
      <c r="A102">
        <v>2782</v>
      </c>
      <c r="B102" t="s">
        <v>112</v>
      </c>
      <c r="C102" t="s">
        <v>149</v>
      </c>
      <c r="D102" t="s">
        <v>248</v>
      </c>
      <c r="E102" t="s">
        <v>247</v>
      </c>
      <c r="F102">
        <v>6.9256427952156798</v>
      </c>
      <c r="G102">
        <v>6.9017703990571997</v>
      </c>
      <c r="H102">
        <v>3.8731272755014299E-3</v>
      </c>
      <c r="I102">
        <v>13.7025356046769</v>
      </c>
      <c r="J102">
        <v>13.609504692329701</v>
      </c>
      <c r="K102">
        <v>1.5759080327585699E-3</v>
      </c>
      <c r="L102">
        <v>-0.28404807849289099</v>
      </c>
      <c r="M102">
        <v>4.0005330937790103E-3</v>
      </c>
      <c r="N102">
        <v>-3.3399556614711399</v>
      </c>
      <c r="O102">
        <v>3.8336407755137801E-3</v>
      </c>
      <c r="P102">
        <v>-6.4662005246722796</v>
      </c>
      <c r="Q102">
        <v>1.54455359478435E-3</v>
      </c>
      <c r="R102">
        <v>-10.968306530641501</v>
      </c>
      <c r="S102">
        <v>0.143761972323799</v>
      </c>
      <c r="T102">
        <v>589.00737780151803</v>
      </c>
      <c r="U102">
        <v>0.126484107607366</v>
      </c>
      <c r="V102" s="14">
        <v>44273.591504629629</v>
      </c>
      <c r="W102">
        <v>2.4</v>
      </c>
      <c r="X102">
        <v>1.55425328085214E-3</v>
      </c>
      <c r="Y102">
        <v>2.4748127668704802E-3</v>
      </c>
      <c r="Z102" s="72">
        <f>((((N102/1000)+1)/((SMOW!$Z$4/1000)+1))-1)*1000</f>
        <v>6.9915494190275762</v>
      </c>
      <c r="AA102" s="72">
        <f>((((P102/1000)+1)/((SMOW!$AA$4/1000)+1))-1)*1000</f>
        <v>13.763246778190297</v>
      </c>
      <c r="AB102" s="72">
        <f>Z102*SMOW!$AN$6</f>
        <v>7.3580504754514466</v>
      </c>
      <c r="AC102" s="72">
        <f>AA102*SMOW!$AN$12</f>
        <v>14.477035328064796</v>
      </c>
      <c r="AD102" s="72">
        <f t="shared" ref="AD102" si="251">LN((AB102/1000)+1)*1000</f>
        <v>7.3311120840379509</v>
      </c>
      <c r="AE102" s="72">
        <f t="shared" ref="AE102" si="252">LN((AC102/1000)+1)*1000</f>
        <v>14.373243584019811</v>
      </c>
      <c r="AF102" s="44">
        <f>(AD102-SMOW!AN$14*AE102)</f>
        <v>-0.25796052832450922</v>
      </c>
      <c r="AG102" s="45">
        <f t="shared" ref="AG102" si="253">AF102*1000</f>
        <v>-257.9605283245092</v>
      </c>
      <c r="AJ102" t="s">
        <v>255</v>
      </c>
      <c r="AK102" s="20">
        <v>17</v>
      </c>
      <c r="AL102" s="20">
        <v>0</v>
      </c>
      <c r="AM102" s="20">
        <v>0</v>
      </c>
      <c r="AN102" s="20">
        <v>1</v>
      </c>
    </row>
    <row r="103" spans="1:40" customFormat="1" x14ac:dyDescent="0.2">
      <c r="A103">
        <v>2783</v>
      </c>
      <c r="B103" t="s">
        <v>112</v>
      </c>
      <c r="C103" t="s">
        <v>149</v>
      </c>
      <c r="D103" t="s">
        <v>248</v>
      </c>
      <c r="E103" t="s">
        <v>256</v>
      </c>
      <c r="F103">
        <v>6.03528029113901</v>
      </c>
      <c r="G103">
        <v>6.0171406540969796</v>
      </c>
      <c r="H103">
        <v>3.8150921827558798E-3</v>
      </c>
      <c r="I103">
        <v>11.959481226084</v>
      </c>
      <c r="J103">
        <v>11.8885317185775</v>
      </c>
      <c r="K103">
        <v>1.2758370448152001E-3</v>
      </c>
      <c r="L103">
        <v>-0.26000409331192098</v>
      </c>
      <c r="M103">
        <v>4.0206397404282104E-3</v>
      </c>
      <c r="N103">
        <v>-4.2212409273096902</v>
      </c>
      <c r="O103">
        <v>3.77619735005105E-3</v>
      </c>
      <c r="P103">
        <v>-8.1745749033773993</v>
      </c>
      <c r="Q103">
        <v>1.25045285192172E-3</v>
      </c>
      <c r="R103">
        <v>-13.555038616226</v>
      </c>
      <c r="S103">
        <v>0.15457239005065501</v>
      </c>
      <c r="T103">
        <v>692.14806023625795</v>
      </c>
      <c r="U103">
        <v>8.1837522508635296E-2</v>
      </c>
      <c r="V103" s="14">
        <v>44273.680902777778</v>
      </c>
      <c r="W103">
        <v>2.4</v>
      </c>
      <c r="X103">
        <v>8.5827419330645593E-3</v>
      </c>
      <c r="Y103">
        <v>6.3519072734153498E-3</v>
      </c>
      <c r="Z103" s="72">
        <f>((((N103/1000)+1)/((SMOW!$Z$4/1000)+1))-1)*1000</f>
        <v>6.1011286377712359</v>
      </c>
      <c r="AA103" s="72">
        <f>((((P103/1000)+1)/((SMOW!$AA$4/1000)+1))-1)*1000</f>
        <v>12.0200880071617</v>
      </c>
      <c r="AB103" s="72">
        <f>Z103*SMOW!$AN$6</f>
        <v>6.4209533228454196</v>
      </c>
      <c r="AC103" s="72">
        <f>AA103*SMOW!$AN$12</f>
        <v>12.64347297774812</v>
      </c>
      <c r="AD103" s="72">
        <f t="shared" ref="AD103" si="254">LN((AB103/1000)+1)*1000</f>
        <v>6.4004268216737454</v>
      </c>
      <c r="AE103" s="72">
        <f t="shared" ref="AE103" si="255">LN((AC103/1000)+1)*1000</f>
        <v>12.564211666236494</v>
      </c>
      <c r="AF103" s="44">
        <f>(AD103-SMOW!AN$14*AE103)</f>
        <v>-0.23347693809912329</v>
      </c>
      <c r="AG103" s="45">
        <f t="shared" ref="AG103" si="256">AF103*1000</f>
        <v>-233.47693809912329</v>
      </c>
      <c r="AK103" s="20">
        <v>17</v>
      </c>
      <c r="AL103" s="20">
        <v>0</v>
      </c>
      <c r="AM103" s="20">
        <v>0</v>
      </c>
      <c r="AN103" s="20">
        <v>0</v>
      </c>
    </row>
    <row r="104" spans="1:40" customFormat="1" x14ac:dyDescent="0.2">
      <c r="A104">
        <v>2784</v>
      </c>
      <c r="B104" t="s">
        <v>112</v>
      </c>
      <c r="C104" t="s">
        <v>149</v>
      </c>
      <c r="D104" t="s">
        <v>248</v>
      </c>
      <c r="E104" t="s">
        <v>257</v>
      </c>
      <c r="F104">
        <v>5.8339423611293899</v>
      </c>
      <c r="G104">
        <v>5.8169905136873004</v>
      </c>
      <c r="H104">
        <v>3.9669000980178002E-3</v>
      </c>
      <c r="I104">
        <v>11.5830537583966</v>
      </c>
      <c r="J104">
        <v>11.5164837288876</v>
      </c>
      <c r="K104">
        <v>1.1483975343333E-3</v>
      </c>
      <c r="L104">
        <v>-0.26371289516535101</v>
      </c>
      <c r="M104">
        <v>3.7524532273614298E-3</v>
      </c>
      <c r="N104">
        <v>-4.4205262188167698</v>
      </c>
      <c r="O104">
        <v>3.9264575848915097E-3</v>
      </c>
      <c r="P104">
        <v>-8.5435129291418193</v>
      </c>
      <c r="Q104">
        <v>1.1255488918301101E-3</v>
      </c>
      <c r="R104">
        <v>-14.1718320489174</v>
      </c>
      <c r="S104">
        <v>0.126256300827081</v>
      </c>
      <c r="T104">
        <v>682.46559494921598</v>
      </c>
      <c r="U104">
        <v>0.17183642524731599</v>
      </c>
      <c r="V104" s="14">
        <v>44273.76966435185</v>
      </c>
      <c r="W104">
        <v>2.4</v>
      </c>
      <c r="X104">
        <v>1.8453389428573001E-2</v>
      </c>
      <c r="Y104">
        <v>2.0479764528068298E-2</v>
      </c>
      <c r="Z104" s="72">
        <f>((((N104/1000)+1)/((SMOW!$Z$4/1000)+1))-1)*1000</f>
        <v>5.8997775295261956</v>
      </c>
      <c r="AA104" s="72">
        <f>((((P104/1000)+1)/((SMOW!$AA$4/1000)+1))-1)*1000</f>
        <v>11.643637995037093</v>
      </c>
      <c r="AB104" s="72">
        <f>Z104*SMOW!$AN$6</f>
        <v>6.2090472732760587</v>
      </c>
      <c r="AC104" s="72">
        <f>AA104*SMOW!$AN$12</f>
        <v>12.247499541203014</v>
      </c>
      <c r="AD104" s="72">
        <f t="shared" ref="AD104" si="257">LN((AB104/1000)+1)*1000</f>
        <v>6.189850560473622</v>
      </c>
      <c r="AE104" s="72">
        <f t="shared" ref="AE104" si="258">LN((AC104/1000)+1)*1000</f>
        <v>12.173105728221518</v>
      </c>
      <c r="AF104" s="44">
        <f>(AD104-SMOW!AN$14*AE104)</f>
        <v>-0.23754926402734</v>
      </c>
      <c r="AG104" s="45">
        <f t="shared" ref="AG104" si="259">AF104*1000</f>
        <v>-237.54926402734</v>
      </c>
      <c r="AK104" s="20">
        <v>17</v>
      </c>
      <c r="AL104" s="20">
        <v>0</v>
      </c>
      <c r="AM104" s="20">
        <v>0</v>
      </c>
      <c r="AN104" s="20">
        <v>0</v>
      </c>
    </row>
    <row r="105" spans="1:40" x14ac:dyDescent="0.2">
      <c r="A105">
        <v>2785</v>
      </c>
      <c r="B105" t="s">
        <v>172</v>
      </c>
      <c r="C105" t="s">
        <v>149</v>
      </c>
      <c r="D105" t="s">
        <v>248</v>
      </c>
      <c r="E105" t="s">
        <v>258</v>
      </c>
      <c r="F105">
        <v>5.7886806479214199</v>
      </c>
      <c r="G105">
        <v>5.7719902438781201</v>
      </c>
      <c r="H105">
        <v>4.3817458890533303E-3</v>
      </c>
      <c r="I105">
        <v>11.4951287847432</v>
      </c>
      <c r="J105">
        <v>11.429561738294501</v>
      </c>
      <c r="K105">
        <v>1.49498565093225E-3</v>
      </c>
      <c r="L105">
        <v>-0.26281835394137498</v>
      </c>
      <c r="M105">
        <v>4.3728559273966596E-3</v>
      </c>
      <c r="N105">
        <v>-4.4653264892393798</v>
      </c>
      <c r="O105">
        <v>4.3370740265804304E-3</v>
      </c>
      <c r="P105">
        <v>-8.6296885379366906</v>
      </c>
      <c r="Q105">
        <v>1.4652412534853999E-3</v>
      </c>
      <c r="R105">
        <v>-14.3206016007138</v>
      </c>
      <c r="S105">
        <v>0.14479662180967001</v>
      </c>
      <c r="T105">
        <v>728.25485773022001</v>
      </c>
      <c r="U105">
        <v>9.2238712582196902E-2</v>
      </c>
      <c r="V105" s="14">
        <v>44273.870138888888</v>
      </c>
      <c r="W105">
        <v>2.4</v>
      </c>
      <c r="X105">
        <v>1.21790862012893E-2</v>
      </c>
      <c r="Y105">
        <v>9.7512628276910894E-3</v>
      </c>
      <c r="Z105" s="72">
        <f>((((N105/1000)+1)/((SMOW!$Z$4/1000)+1))-1)*1000</f>
        <v>5.8545128537887958</v>
      </c>
      <c r="AA105" s="72">
        <f>((((P105/1000)+1)/((SMOW!$AA$4/1000)+1))-1)*1000</f>
        <v>11.555707755511069</v>
      </c>
      <c r="AB105" s="72">
        <f>Z105*SMOW!$AN$6</f>
        <v>6.161409797107428</v>
      </c>
      <c r="AC105" s="72">
        <f>AA105*SMOW!$AN$12</f>
        <v>12.155009069693005</v>
      </c>
      <c r="AD105" s="72">
        <f t="shared" ref="AD105" si="260">LN((AB105/1000)+1)*1000</f>
        <v>6.1425059217067632</v>
      </c>
      <c r="AE105" s="72">
        <f t="shared" ref="AE105" si="261">LN((AC105/1000)+1)*1000</f>
        <v>12.081730153274346</v>
      </c>
      <c r="AF105" s="44">
        <f>(AD105-SMOW!AN$14*AE105)</f>
        <v>-0.236647599222092</v>
      </c>
      <c r="AG105" s="45">
        <f t="shared" ref="AG105" si="262">AF105*1000</f>
        <v>-236.647599222092</v>
      </c>
      <c r="AH105" s="2">
        <f>AVERAGE(AG102:AG105)</f>
        <v>-241.40858241826612</v>
      </c>
      <c r="AI105" s="2">
        <f>STDEV(AG102:AG105)</f>
        <v>11.171976762199556</v>
      </c>
      <c r="AK105" s="20">
        <v>17</v>
      </c>
      <c r="AL105" s="20">
        <v>0</v>
      </c>
      <c r="AM105" s="20">
        <v>0</v>
      </c>
      <c r="AN105" s="20">
        <v>0</v>
      </c>
    </row>
    <row r="106" spans="1:40" x14ac:dyDescent="0.2">
      <c r="A106">
        <v>2786</v>
      </c>
      <c r="B106" t="s">
        <v>172</v>
      </c>
      <c r="C106" t="s">
        <v>253</v>
      </c>
      <c r="D106" t="s">
        <v>254</v>
      </c>
      <c r="E106" t="s">
        <v>259</v>
      </c>
      <c r="F106">
        <v>2.6105198943268602</v>
      </c>
      <c r="G106">
        <v>2.6071181442493199</v>
      </c>
      <c r="H106">
        <v>3.6715680220259601E-3</v>
      </c>
      <c r="I106">
        <v>6.6857435603555402</v>
      </c>
      <c r="J106">
        <v>6.6634930506216197</v>
      </c>
      <c r="K106">
        <v>1.53150645352048E-3</v>
      </c>
      <c r="L106">
        <v>-0.91120618647889595</v>
      </c>
      <c r="M106">
        <v>3.7356561796672398E-3</v>
      </c>
      <c r="N106">
        <v>-7.6110859206899999</v>
      </c>
      <c r="O106">
        <v>3.6341364169318502E-3</v>
      </c>
      <c r="P106">
        <v>-13.3433857097368</v>
      </c>
      <c r="Q106">
        <v>1.5010354342056399E-3</v>
      </c>
      <c r="R106">
        <v>-21.896732395196601</v>
      </c>
      <c r="S106">
        <v>0.16032933384631501</v>
      </c>
      <c r="T106">
        <v>582.11669211282401</v>
      </c>
      <c r="U106">
        <v>9.5241887290535301E-2</v>
      </c>
      <c r="V106" s="14">
        <v>44273.957476851851</v>
      </c>
      <c r="W106">
        <v>2.4</v>
      </c>
      <c r="X106" s="69">
        <v>3.7981565818000398E-6</v>
      </c>
      <c r="Y106">
        <v>1.6198326929579599E-4</v>
      </c>
      <c r="Z106" s="72">
        <f>((((N106/1000)+1)/((SMOW!$Z$4/1000)+1))-1)*1000</f>
        <v>2.6761440790292745</v>
      </c>
      <c r="AA106" s="72">
        <f>((((P106/1000)+1)/((SMOW!$AA$4/1000)+1))-1)*1000</f>
        <v>6.7460344945340367</v>
      </c>
      <c r="AB106" s="72">
        <f>Z106*SMOW!$AN$6</f>
        <v>2.8164290964586631</v>
      </c>
      <c r="AC106" s="72">
        <f>AA106*SMOW!$AN$12</f>
        <v>7.0958968676251875</v>
      </c>
      <c r="AD106" s="72">
        <f t="shared" ref="AD106" si="263">LN((AB106/1000)+1)*1000</f>
        <v>2.8124703912308613</v>
      </c>
      <c r="AE106" s="72">
        <f t="shared" ref="AE106" si="264">LN((AC106/1000)+1)*1000</f>
        <v>7.0708394581465717</v>
      </c>
      <c r="AF106" s="44">
        <f>(AD106-SMOW!AN$14*AE106)</f>
        <v>-0.92093284267052855</v>
      </c>
      <c r="AG106" s="45">
        <f>AF106*1000</f>
        <v>-920.93284267052854</v>
      </c>
      <c r="AJ106" s="64"/>
      <c r="AK106" s="20">
        <v>17</v>
      </c>
      <c r="AL106" s="20">
        <v>0</v>
      </c>
      <c r="AM106" s="20">
        <v>0</v>
      </c>
      <c r="AN106" s="20">
        <v>0</v>
      </c>
    </row>
    <row r="107" spans="1:40" x14ac:dyDescent="0.2">
      <c r="A107">
        <v>2787</v>
      </c>
      <c r="B107" t="s">
        <v>158</v>
      </c>
      <c r="C107" t="s">
        <v>253</v>
      </c>
      <c r="D107" t="s">
        <v>254</v>
      </c>
      <c r="E107" t="s">
        <v>260</v>
      </c>
      <c r="F107">
        <v>2.0109583593478</v>
      </c>
      <c r="G107">
        <v>2.0089388858277402</v>
      </c>
      <c r="H107">
        <v>3.2363068342952201E-3</v>
      </c>
      <c r="I107">
        <v>5.6331863305945902</v>
      </c>
      <c r="J107">
        <v>5.61737918926113</v>
      </c>
      <c r="K107">
        <v>2.06435154011872E-3</v>
      </c>
      <c r="L107">
        <v>-0.95703732610214098</v>
      </c>
      <c r="M107">
        <v>3.28757801680103E-3</v>
      </c>
      <c r="N107">
        <v>-8.2045349308642592</v>
      </c>
      <c r="O107">
        <v>3.2033127133485602E-3</v>
      </c>
      <c r="P107">
        <v>-14.3750011461388</v>
      </c>
      <c r="Q107">
        <v>2.0232789768859501E-3</v>
      </c>
      <c r="R107">
        <v>-23.916578480186999</v>
      </c>
      <c r="S107">
        <v>0.15434919588492499</v>
      </c>
      <c r="T107">
        <v>747.80555760043296</v>
      </c>
      <c r="U107">
        <v>0.243253984827773</v>
      </c>
      <c r="V107" s="14">
        <v>44274.519976851851</v>
      </c>
      <c r="W107">
        <v>2.4</v>
      </c>
      <c r="X107">
        <v>8.9158638222409398E-3</v>
      </c>
      <c r="Y107">
        <v>1.0413816569379199E-2</v>
      </c>
      <c r="Z107" s="72">
        <f>((((N107/1000)+1)/((SMOW!$Z$4/1000)+1))-1)*1000</f>
        <v>2.076543300758793</v>
      </c>
      <c r="AA107" s="72">
        <f>((((P107/1000)+1)/((SMOW!$AA$4/1000)+1))-1)*1000</f>
        <v>5.6934142265718801</v>
      </c>
      <c r="AB107" s="72">
        <f>Z107*SMOW!$AN$6</f>
        <v>2.1853968992711326</v>
      </c>
      <c r="AC107" s="72">
        <f>AA107*SMOW!$AN$12</f>
        <v>5.9886856803293878</v>
      </c>
      <c r="AD107" s="72">
        <f t="shared" ref="AD107" si="265">LN((AB107/1000)+1)*1000</f>
        <v>2.1830123928973793</v>
      </c>
      <c r="AE107" s="72">
        <f t="shared" ref="AE107" si="266">LN((AC107/1000)+1)*1000</f>
        <v>5.9708247756624191</v>
      </c>
      <c r="AF107" s="44">
        <f>(AD107-SMOW!AN$14*AE107)</f>
        <v>-0.96958308865237797</v>
      </c>
      <c r="AG107" s="45">
        <f>AF107*1000</f>
        <v>-969.58308865237791</v>
      </c>
      <c r="AK107" s="20">
        <v>17</v>
      </c>
      <c r="AL107" s="20">
        <v>0</v>
      </c>
      <c r="AM107" s="20">
        <v>0</v>
      </c>
      <c r="AN107" s="20">
        <v>0</v>
      </c>
    </row>
    <row r="108" spans="1:40" x14ac:dyDescent="0.2">
      <c r="A108">
        <v>2788</v>
      </c>
      <c r="B108" t="s">
        <v>158</v>
      </c>
      <c r="C108" t="s">
        <v>253</v>
      </c>
      <c r="D108" t="s">
        <v>254</v>
      </c>
      <c r="E108" t="s">
        <v>261</v>
      </c>
      <c r="F108">
        <v>38.6802424700847</v>
      </c>
      <c r="G108">
        <v>37.950904673702198</v>
      </c>
      <c r="H108">
        <v>3.6705626297681003E-2</v>
      </c>
      <c r="I108">
        <v>3.5924871406521302</v>
      </c>
      <c r="J108">
        <v>3.5860495334062299</v>
      </c>
      <c r="K108">
        <v>3.1189312578130501E-3</v>
      </c>
      <c r="L108">
        <v>36.0806470158631</v>
      </c>
      <c r="M108">
        <v>3.1584348602271099E-2</v>
      </c>
      <c r="N108">
        <v>28.0710266877471</v>
      </c>
      <c r="O108">
        <v>4.4029038290418897E-2</v>
      </c>
      <c r="P108">
        <v>-16.3784652530078</v>
      </c>
      <c r="Q108">
        <v>1.281407329872E-3</v>
      </c>
      <c r="R108">
        <v>53.366065788586099</v>
      </c>
      <c r="S108">
        <v>0.19852186339285299</v>
      </c>
      <c r="T108">
        <v>940.19828752403203</v>
      </c>
      <c r="U108">
        <v>0.225480004331919</v>
      </c>
      <c r="V108" s="14">
        <v>44274.608078703706</v>
      </c>
      <c r="W108">
        <v>2.4</v>
      </c>
      <c r="X108">
        <v>0.158895006873535</v>
      </c>
      <c r="Y108">
        <v>3.76136551085424E-2</v>
      </c>
      <c r="Z108" s="72">
        <f>((((N108/1000)+1)/((SMOW!$Z$4/1000)+1))-1)*1000</f>
        <v>38.728142015759694</v>
      </c>
      <c r="AA108" s="72">
        <f>((((P108/1000)+1)/((SMOW!$AA$4/1000)+1))-1)*1000</f>
        <v>3.6491573740564665</v>
      </c>
      <c r="AB108" s="72">
        <f>Z108*SMOW!$AN$6</f>
        <v>40.758293576082039</v>
      </c>
      <c r="AC108" s="72">
        <f>AA108*SMOW!$AN$12</f>
        <v>3.8384097207061783</v>
      </c>
      <c r="AD108" s="72">
        <f t="shared" ref="AD108:AE110" si="267">LN((AB108/1000)+1)*1000</f>
        <v>39.949575906819518</v>
      </c>
      <c r="AE108" s="72">
        <f t="shared" si="267"/>
        <v>3.8310618229402635</v>
      </c>
      <c r="AF108" s="75">
        <f>(AD108-SMOW!AN$14*AE108)</f>
        <v>37.926775264307061</v>
      </c>
      <c r="AG108" s="76"/>
      <c r="AJ108" s="42" t="s">
        <v>266</v>
      </c>
      <c r="AK108" s="20">
        <v>17</v>
      </c>
      <c r="AL108" s="20">
        <v>0</v>
      </c>
      <c r="AM108" s="20">
        <v>0</v>
      </c>
      <c r="AN108" s="20">
        <v>1</v>
      </c>
    </row>
    <row r="109" spans="1:40" x14ac:dyDescent="0.2">
      <c r="A109">
        <v>2789</v>
      </c>
      <c r="B109" t="s">
        <v>158</v>
      </c>
      <c r="C109" t="s">
        <v>253</v>
      </c>
      <c r="D109" t="s">
        <v>254</v>
      </c>
      <c r="E109" t="s">
        <v>262</v>
      </c>
      <c r="F109">
        <v>2.3561867508537699</v>
      </c>
      <c r="G109">
        <v>2.35341494775597</v>
      </c>
      <c r="H109">
        <v>4.2321193739465902E-3</v>
      </c>
      <c r="I109">
        <v>6.3420167473921101</v>
      </c>
      <c r="J109">
        <v>6.3219907361639196</v>
      </c>
      <c r="K109">
        <v>1.58565430134015E-3</v>
      </c>
      <c r="L109">
        <v>-0.98459616093858104</v>
      </c>
      <c r="M109">
        <v>4.12971790756393E-3</v>
      </c>
      <c r="N109">
        <v>-7.8628261399051897</v>
      </c>
      <c r="O109">
        <v>4.1889729525357699E-3</v>
      </c>
      <c r="P109">
        <v>-13.6802736965675</v>
      </c>
      <c r="Q109">
        <v>1.55410595054566E-3</v>
      </c>
      <c r="R109">
        <v>-22.886631399483001</v>
      </c>
      <c r="S109">
        <v>0.16116124669574</v>
      </c>
      <c r="T109">
        <v>738.170076539001</v>
      </c>
      <c r="U109">
        <v>9.8759691422555501E-2</v>
      </c>
      <c r="V109" s="14">
        <v>44274.699826388889</v>
      </c>
      <c r="W109">
        <v>2.4</v>
      </c>
      <c r="X109">
        <v>4.9767980255717497E-3</v>
      </c>
      <c r="Y109">
        <v>6.7928069373166299E-3</v>
      </c>
      <c r="Z109" s="72">
        <f>((((N109/1000)+1)/((SMOW!$Z$4/1000)+1))-1)*1000</f>
        <v>2.4217942886082255</v>
      </c>
      <c r="AA109" s="72">
        <f>((((P109/1000)+1)/((SMOW!$AA$4/1000)+1))-1)*1000</f>
        <v>6.4022870955926514</v>
      </c>
      <c r="AB109" s="72">
        <f>Z109*SMOW!$AN$6</f>
        <v>2.5487461432000882</v>
      </c>
      <c r="AC109" s="72">
        <f>AA109*SMOW!$AN$12</f>
        <v>6.7343220649201561</v>
      </c>
      <c r="AD109" s="72">
        <f t="shared" si="267"/>
        <v>2.545503598196289</v>
      </c>
      <c r="AE109" s="72">
        <f t="shared" si="267"/>
        <v>6.7117478096142262</v>
      </c>
      <c r="AF109" s="44">
        <f>(AD109-SMOW!AN$14*AE109)</f>
        <v>-0.99829924528002278</v>
      </c>
      <c r="AG109" s="45">
        <f>AF109*1000</f>
        <v>-998.29924528002277</v>
      </c>
      <c r="AK109" s="20">
        <v>17</v>
      </c>
      <c r="AL109" s="20">
        <v>0</v>
      </c>
      <c r="AM109" s="20">
        <v>0</v>
      </c>
      <c r="AN109" s="20">
        <v>0</v>
      </c>
    </row>
    <row r="110" spans="1:40" customFormat="1" x14ac:dyDescent="0.2">
      <c r="A110">
        <v>2790</v>
      </c>
      <c r="B110" t="s">
        <v>158</v>
      </c>
      <c r="C110" t="s">
        <v>253</v>
      </c>
      <c r="D110" t="s">
        <v>254</v>
      </c>
      <c r="E110" t="s">
        <v>263</v>
      </c>
      <c r="F110">
        <v>1.8325476222834001</v>
      </c>
      <c r="G110">
        <v>1.8308702551482201</v>
      </c>
      <c r="H110">
        <v>3.9314554585953097E-3</v>
      </c>
      <c r="I110">
        <v>5.3667601902910498</v>
      </c>
      <c r="J110">
        <v>5.3524104087778399</v>
      </c>
      <c r="K110">
        <v>1.4793412136757101E-3</v>
      </c>
      <c r="L110">
        <v>-0.995202440686485</v>
      </c>
      <c r="M110">
        <v>3.9724380679273599E-3</v>
      </c>
      <c r="N110">
        <v>-8.3811267719653202</v>
      </c>
      <c r="O110">
        <v>3.8913743032718399E-3</v>
      </c>
      <c r="P110">
        <v>-14.6361264429177</v>
      </c>
      <c r="Q110">
        <v>1.44990807965774E-3</v>
      </c>
      <c r="R110">
        <v>-24.400713502671799</v>
      </c>
      <c r="S110">
        <v>0.113258421369399</v>
      </c>
      <c r="T110">
        <v>623.19309183840699</v>
      </c>
      <c r="U110">
        <v>0.164051636966842</v>
      </c>
      <c r="V110" s="14">
        <v>44274.803564814814</v>
      </c>
      <c r="W110">
        <v>2.4</v>
      </c>
      <c r="X110">
        <v>1.61938846450645E-2</v>
      </c>
      <c r="Y110">
        <v>1.4063772693824901E-2</v>
      </c>
      <c r="Z110" s="72">
        <f>((((N110/1000)+1)/((SMOW!$Z$4/1000)+1))-1)*1000</f>
        <v>1.8981208861197363</v>
      </c>
      <c r="AA110" s="72">
        <f>((((P110/1000)+1)/((SMOW!$AA$4/1000)+1))-1)*1000</f>
        <v>5.4269721298678686</v>
      </c>
      <c r="AB110" s="72">
        <f>Z110*SMOW!$AN$6</f>
        <v>1.9976214786621906</v>
      </c>
      <c r="AC110" s="72">
        <f>AA110*SMOW!$AN$12</f>
        <v>5.7084253820849336</v>
      </c>
      <c r="AD110" s="72">
        <f t="shared" si="267"/>
        <v>1.9956288860653462</v>
      </c>
      <c r="AE110" s="72">
        <f t="shared" si="267"/>
        <v>5.6921940628017662</v>
      </c>
      <c r="AF110" s="44">
        <f>(AD110-SMOW!AN$14*AE110)</f>
        <v>-1.0098495790939863</v>
      </c>
      <c r="AG110" s="45">
        <f>AF110*1000</f>
        <v>-1009.8495790939863</v>
      </c>
      <c r="AK110" s="20">
        <v>17</v>
      </c>
      <c r="AL110" s="20">
        <v>0</v>
      </c>
      <c r="AM110" s="20">
        <v>0</v>
      </c>
      <c r="AN110" s="20">
        <v>0</v>
      </c>
    </row>
    <row r="111" spans="1:40" customFormat="1" x14ac:dyDescent="0.2">
      <c r="A111">
        <v>2791</v>
      </c>
      <c r="B111" t="s">
        <v>177</v>
      </c>
      <c r="C111" t="s">
        <v>64</v>
      </c>
      <c r="D111" t="s">
        <v>50</v>
      </c>
      <c r="E111" t="s">
        <v>264</v>
      </c>
      <c r="F111">
        <v>10.19984474216</v>
      </c>
      <c r="G111">
        <v>10.148177095980101</v>
      </c>
      <c r="H111">
        <v>3.72840440667174E-3</v>
      </c>
      <c r="I111">
        <v>19.733356196957899</v>
      </c>
      <c r="J111">
        <v>19.5411776024708</v>
      </c>
      <c r="K111">
        <v>1.16712297142071E-3</v>
      </c>
      <c r="L111">
        <v>-0.16956467812446199</v>
      </c>
      <c r="M111">
        <v>3.7564581907893399E-3</v>
      </c>
      <c r="N111">
        <v>-9.9134175828893806E-2</v>
      </c>
      <c r="O111">
        <v>3.6903933551138001E-3</v>
      </c>
      <c r="P111">
        <v>-0.55536979617964399</v>
      </c>
      <c r="Q111">
        <v>1.14390176557652E-3</v>
      </c>
      <c r="R111">
        <v>-3.7781024100475999</v>
      </c>
      <c r="S111">
        <v>0.135657083147568</v>
      </c>
      <c r="T111">
        <v>741.47746327393997</v>
      </c>
      <c r="U111">
        <v>0.38309951613034798</v>
      </c>
      <c r="V111" s="14">
        <v>44276.791550925926</v>
      </c>
      <c r="W111">
        <v>2.4</v>
      </c>
      <c r="X111">
        <v>5.1780938521852997E-3</v>
      </c>
      <c r="Y111">
        <v>4.2877245869889901E-3</v>
      </c>
      <c r="Z111" s="72">
        <f>((((N111/1000)+1)/((SMOW!$Z$4/1000)+1))-1)*1000</f>
        <v>10.265965673351474</v>
      </c>
      <c r="AA111" s="72">
        <f>((((P111/1000)+1)/((SMOW!$AA$4/1000)+1))-1)*1000</f>
        <v>19.794428559461785</v>
      </c>
      <c r="AB111" s="72">
        <f>Z111*SMOW!$AN$6</f>
        <v>10.804113519986851</v>
      </c>
      <c r="AC111" s="72">
        <f>AA111*SMOW!$AN$12</f>
        <v>20.821005840590097</v>
      </c>
      <c r="AD111" s="72">
        <f t="shared" ref="AD111:AD112" si="268">LN((AB111/1000)+1)*1000</f>
        <v>10.746166092266845</v>
      </c>
      <c r="AE111" s="72">
        <f t="shared" ref="AE111:AE112" si="269">LN((AC111/1000)+1)*1000</f>
        <v>20.60721121856249</v>
      </c>
      <c r="AF111" s="44">
        <f>(AD111-SMOW!AN$14*AE111)</f>
        <v>-0.13444143113414952</v>
      </c>
      <c r="AG111" s="45">
        <f t="shared" ref="AG111:AG112" si="270">AF111*1000</f>
        <v>-134.44143113414952</v>
      </c>
      <c r="AJ111" t="s">
        <v>268</v>
      </c>
      <c r="AK111" s="20">
        <v>17</v>
      </c>
      <c r="AL111" s="20">
        <v>0</v>
      </c>
      <c r="AM111" s="20">
        <v>0</v>
      </c>
      <c r="AN111" s="20">
        <v>0</v>
      </c>
    </row>
    <row r="112" spans="1:40" customFormat="1" x14ac:dyDescent="0.2">
      <c r="A112">
        <v>2792</v>
      </c>
      <c r="B112" t="s">
        <v>177</v>
      </c>
      <c r="C112" t="s">
        <v>64</v>
      </c>
      <c r="D112" t="s">
        <v>50</v>
      </c>
      <c r="E112" t="s">
        <v>265</v>
      </c>
      <c r="F112">
        <v>11.0717490518073</v>
      </c>
      <c r="G112">
        <v>11.0109056602219</v>
      </c>
      <c r="H112">
        <v>3.6875635276278E-3</v>
      </c>
      <c r="I112">
        <v>21.369559332960701</v>
      </c>
      <c r="J112">
        <v>21.144431877146999</v>
      </c>
      <c r="K112">
        <v>1.15301510925563E-3</v>
      </c>
      <c r="L112">
        <v>-0.15335437091168</v>
      </c>
      <c r="M112">
        <v>3.5761236265757401E-3</v>
      </c>
      <c r="N112">
        <v>0.763881076717149</v>
      </c>
      <c r="O112">
        <v>3.6499688484877501E-3</v>
      </c>
      <c r="P112">
        <v>1.0482792639034699</v>
      </c>
      <c r="Q112">
        <v>1.1300745949763601E-3</v>
      </c>
      <c r="R112">
        <v>-1.5210921673537099</v>
      </c>
      <c r="S112">
        <v>0.144427152341181</v>
      </c>
      <c r="T112">
        <v>585.91452203249605</v>
      </c>
      <c r="U112">
        <v>7.1392495846216306E-2</v>
      </c>
      <c r="V112" s="14">
        <v>44276.907708333332</v>
      </c>
      <c r="W112">
        <v>2.4</v>
      </c>
      <c r="X112">
        <v>3.6577554828019797E-2</v>
      </c>
      <c r="Y112">
        <v>3.22957614110033E-2</v>
      </c>
      <c r="Z112" s="72">
        <f>((((N112/1000)+1)/((SMOW!$Z$4/1000)+1))-1)*1000</f>
        <v>11.137927052028429</v>
      </c>
      <c r="AA112" s="72">
        <f>((((P112/1000)+1)/((SMOW!$AA$4/1000)+1))-1)*1000</f>
        <v>21.430729688523662</v>
      </c>
      <c r="AB112" s="72">
        <f>Z112*SMOW!$AN$6</f>
        <v>11.721783617474573</v>
      </c>
      <c r="AC112" s="72">
        <f>AA112*SMOW!$AN$12</f>
        <v>22.542168705323377</v>
      </c>
      <c r="AD112" s="72">
        <f t="shared" si="268"/>
        <v>11.653615694528055</v>
      </c>
      <c r="AE112" s="72">
        <f t="shared" si="269"/>
        <v>22.291848872044135</v>
      </c>
      <c r="AF112" s="44">
        <f>(AD112-SMOW!AN$14*AE112)</f>
        <v>-0.11648050991124848</v>
      </c>
      <c r="AG112" s="45">
        <f t="shared" si="270"/>
        <v>-116.48050991124848</v>
      </c>
      <c r="AH112" s="2">
        <f>AVERAGE(AG111:AG112)</f>
        <v>-125.460970522699</v>
      </c>
      <c r="AI112" s="2">
        <f>STDEV(AG111:AG112)</f>
        <v>12.700289193070709</v>
      </c>
      <c r="AK112" s="20">
        <v>17</v>
      </c>
      <c r="AL112" s="20">
        <v>0</v>
      </c>
      <c r="AM112" s="20">
        <v>0</v>
      </c>
      <c r="AN112" s="20">
        <v>0</v>
      </c>
    </row>
    <row r="113" spans="1:40" customFormat="1" x14ac:dyDescent="0.2">
      <c r="A113">
        <v>2793</v>
      </c>
      <c r="B113" t="s">
        <v>172</v>
      </c>
      <c r="C113" t="s">
        <v>48</v>
      </c>
      <c r="D113" t="s">
        <v>205</v>
      </c>
      <c r="E113" t="s">
        <v>267</v>
      </c>
      <c r="F113">
        <v>12.540438482244101</v>
      </c>
      <c r="G113">
        <v>12.462458207860699</v>
      </c>
      <c r="H113">
        <v>3.5140558882733302E-3</v>
      </c>
      <c r="I113">
        <v>24.231704706977901</v>
      </c>
      <c r="J113">
        <v>23.942775122528101</v>
      </c>
      <c r="K113">
        <v>1.19549980675844E-3</v>
      </c>
      <c r="L113">
        <v>-0.179327056834162</v>
      </c>
      <c r="M113">
        <v>3.5498017882064901E-3</v>
      </c>
      <c r="N113">
        <v>2.2175972307672001</v>
      </c>
      <c r="O113">
        <v>3.4782301180569801E-3</v>
      </c>
      <c r="P113">
        <v>3.8534790816210398</v>
      </c>
      <c r="Q113">
        <v>1.17171401230707E-3</v>
      </c>
      <c r="R113">
        <v>2.5939277259662701</v>
      </c>
      <c r="S113">
        <v>0.14435852105104299</v>
      </c>
      <c r="T113">
        <v>586.15320414317898</v>
      </c>
      <c r="U113">
        <v>0.17279392854089201</v>
      </c>
      <c r="V113" s="14">
        <v>44277.545034722221</v>
      </c>
      <c r="W113">
        <v>2.4</v>
      </c>
      <c r="X113">
        <v>1.42187695595594E-2</v>
      </c>
      <c r="Y113">
        <v>1.7851752192487101E-2</v>
      </c>
      <c r="Z113" s="72">
        <f>((((N113/1000)+1)/((SMOW!$Z$4/1000)+1))-1)*1000</f>
        <v>12.606712613060678</v>
      </c>
      <c r="AA113" s="72">
        <f>((((P113/1000)+1)/((SMOW!$AA$4/1000)+1))-1)*1000</f>
        <v>24.293046477920079</v>
      </c>
      <c r="AB113" s="72">
        <f>Z113*SMOW!$AN$6</f>
        <v>13.267563765473973</v>
      </c>
      <c r="AC113" s="72">
        <f>AA113*SMOW!$AN$12</f>
        <v>25.552930769538396</v>
      </c>
      <c r="AD113" s="72">
        <f t="shared" ref="AD113" si="271">LN((AB113/1000)+1)*1000</f>
        <v>13.18032046484473</v>
      </c>
      <c r="AE113" s="72">
        <f t="shared" ref="AE113" si="272">LN((AC113/1000)+1)*1000</f>
        <v>25.231911795617776</v>
      </c>
      <c r="AF113" s="44">
        <f>(AD113-SMOW!AN$14*AE113)</f>
        <v>-0.14212896324145596</v>
      </c>
      <c r="AG113" s="45">
        <f t="shared" ref="AG113" si="273">AF113*1000</f>
        <v>-142.12896324145595</v>
      </c>
      <c r="AK113" s="20">
        <v>17</v>
      </c>
      <c r="AL113" s="20">
        <v>0</v>
      </c>
      <c r="AM113" s="20">
        <v>0</v>
      </c>
      <c r="AN113" s="20">
        <v>0</v>
      </c>
    </row>
    <row r="114" spans="1:40" customFormat="1" x14ac:dyDescent="0.2">
      <c r="A114">
        <v>2794</v>
      </c>
      <c r="B114" t="s">
        <v>172</v>
      </c>
      <c r="C114" t="s">
        <v>48</v>
      </c>
      <c r="D114" t="s">
        <v>205</v>
      </c>
      <c r="E114" t="s">
        <v>272</v>
      </c>
      <c r="F114">
        <v>12.904873935275599</v>
      </c>
      <c r="G114">
        <v>12.822315092990699</v>
      </c>
      <c r="H114">
        <v>4.9637670940998503E-3</v>
      </c>
      <c r="I114">
        <v>24.921454473533501</v>
      </c>
      <c r="J114">
        <v>24.6159798287234</v>
      </c>
      <c r="K114">
        <v>1.5311114468137201E-3</v>
      </c>
      <c r="L114">
        <v>-0.17492225657531499</v>
      </c>
      <c r="M114">
        <v>4.9105321865588599E-3</v>
      </c>
      <c r="N114">
        <v>2.5783172674212</v>
      </c>
      <c r="O114">
        <v>4.9131615303385501E-3</v>
      </c>
      <c r="P114">
        <v>4.5295055116470904</v>
      </c>
      <c r="Q114">
        <v>1.5006482865966601E-3</v>
      </c>
      <c r="R114">
        <v>5.9220260220859</v>
      </c>
      <c r="S114">
        <v>0.13201257559933399</v>
      </c>
      <c r="T114">
        <v>574.55724088590102</v>
      </c>
      <c r="U114">
        <v>9.8081392957446195E-2</v>
      </c>
      <c r="V114" s="14">
        <v>44277.70417824074</v>
      </c>
      <c r="W114">
        <v>2.4</v>
      </c>
      <c r="X114">
        <v>0.14798568480782501</v>
      </c>
      <c r="Y114">
        <v>0.13530408838906399</v>
      </c>
      <c r="Z114" s="72">
        <f>((((N114/1000)+1)/((SMOW!$Z$4/1000)+1))-1)*1000</f>
        <v>12.971171919601732</v>
      </c>
      <c r="AA114" s="72">
        <f>((((P114/1000)+1)/((SMOW!$AA$4/1000)+1))-1)*1000</f>
        <v>24.982837553948698</v>
      </c>
      <c r="AB114" s="72">
        <f>Z114*SMOW!$AN$6</f>
        <v>13.651128239248385</v>
      </c>
      <c r="AC114" s="72">
        <f>AA114*SMOW!$AN$12</f>
        <v>26.278495742512252</v>
      </c>
      <c r="AD114" s="72">
        <f t="shared" ref="AD114" si="274">LN((AB114/1000)+1)*1000</f>
        <v>13.55879097761456</v>
      </c>
      <c r="AE114" s="72">
        <f t="shared" ref="AE114" si="275">LN((AC114/1000)+1)*1000</f>
        <v>25.939148261383572</v>
      </c>
      <c r="AF114" s="44">
        <f>(AD114-SMOW!AN$14*AE114)</f>
        <v>-0.13707930439596616</v>
      </c>
      <c r="AG114" s="45">
        <f t="shared" ref="AG114" si="276">AF114*1000</f>
        <v>-137.07930439596618</v>
      </c>
      <c r="AH114" s="2">
        <f>AVERAGE(AG113:AG114)</f>
        <v>-139.60413381871106</v>
      </c>
      <c r="AI114" s="2">
        <f>STDEV(AG113:AG114)</f>
        <v>3.5706480123244515</v>
      </c>
      <c r="AK114" s="20">
        <v>17</v>
      </c>
      <c r="AL114" s="20">
        <v>0</v>
      </c>
      <c r="AM114" s="20">
        <v>0</v>
      </c>
      <c r="AN114" s="20">
        <v>0</v>
      </c>
    </row>
    <row r="115" spans="1:40" customFormat="1" x14ac:dyDescent="0.2">
      <c r="A115">
        <v>2795</v>
      </c>
      <c r="B115" t="s">
        <v>177</v>
      </c>
      <c r="C115" t="s">
        <v>48</v>
      </c>
      <c r="D115" t="s">
        <v>205</v>
      </c>
      <c r="E115" t="s">
        <v>271</v>
      </c>
      <c r="F115">
        <v>14.809100435584099</v>
      </c>
      <c r="G115">
        <v>14.700516111292</v>
      </c>
      <c r="H115">
        <v>4.0128626973749797E-3</v>
      </c>
      <c r="I115">
        <v>28.595349109698599</v>
      </c>
      <c r="J115">
        <v>28.194132735033101</v>
      </c>
      <c r="K115">
        <v>1.4753676676387999E-3</v>
      </c>
      <c r="L115">
        <v>-0.18598597280541301</v>
      </c>
      <c r="M115">
        <v>4.0262449572444504E-3</v>
      </c>
      <c r="N115">
        <v>4.4631301945799198</v>
      </c>
      <c r="O115">
        <v>3.9719515959370597E-3</v>
      </c>
      <c r="P115">
        <v>8.1303039397222996</v>
      </c>
      <c r="Q115">
        <v>1.4460135917275501E-3</v>
      </c>
      <c r="R115">
        <v>11.013193560005201</v>
      </c>
      <c r="S115">
        <v>0.14214667434007799</v>
      </c>
      <c r="T115">
        <v>478.03394376895199</v>
      </c>
      <c r="U115">
        <v>9.0560790493052504E-2</v>
      </c>
      <c r="V115" s="14">
        <v>44277.814212962963</v>
      </c>
      <c r="W115">
        <v>2.4</v>
      </c>
      <c r="X115">
        <v>9.7211571035889597E-3</v>
      </c>
      <c r="Y115">
        <v>1.22701577283019E-2</v>
      </c>
      <c r="Z115" s="72">
        <f>((((N115/1000)+1)/((SMOW!$Z$4/1000)+1))-1)*1000</f>
        <v>14.875523057851892</v>
      </c>
      <c r="AA115" s="72">
        <f>((((P115/1000)+1)/((SMOW!$AA$4/1000)+1))-1)*1000</f>
        <v>28.656952221579601</v>
      </c>
      <c r="AB115" s="72">
        <f>Z115*SMOW!$AN$6</f>
        <v>15.655306563454094</v>
      </c>
      <c r="AC115" s="72">
        <f>AA115*SMOW!$AN$12</f>
        <v>30.143157090221337</v>
      </c>
      <c r="AD115" s="72">
        <f t="shared" ref="AD115" si="277">LN((AB115/1000)+1)*1000</f>
        <v>15.534026399383881</v>
      </c>
      <c r="AE115" s="72">
        <f t="shared" ref="AE115" si="278">LN((AC115/1000)+1)*1000</f>
        <v>29.697780049915664</v>
      </c>
      <c r="AF115" s="44">
        <f>(AD115-SMOW!AN$14*AE115)</f>
        <v>-0.1464014669715894</v>
      </c>
      <c r="AG115" s="45">
        <f t="shared" ref="AG115" si="279">AF115*1000</f>
        <v>-146.4014669715894</v>
      </c>
      <c r="AK115" s="20">
        <v>17</v>
      </c>
      <c r="AL115" s="20">
        <v>0</v>
      </c>
      <c r="AM115" s="20">
        <v>0</v>
      </c>
      <c r="AN115" s="20">
        <v>0</v>
      </c>
    </row>
    <row r="116" spans="1:40" customFormat="1" x14ac:dyDescent="0.2">
      <c r="A116">
        <v>2796</v>
      </c>
      <c r="B116" t="s">
        <v>177</v>
      </c>
      <c r="C116" t="s">
        <v>48</v>
      </c>
      <c r="D116" t="s">
        <v>205</v>
      </c>
      <c r="E116" t="s">
        <v>270</v>
      </c>
      <c r="F116">
        <v>14.9642520919282</v>
      </c>
      <c r="G116">
        <v>14.8533919137715</v>
      </c>
      <c r="H116">
        <v>4.2746514655830703E-3</v>
      </c>
      <c r="I116">
        <v>28.886797048544199</v>
      </c>
      <c r="J116">
        <v>28.477438177398099</v>
      </c>
      <c r="K116">
        <v>1.40258019959614E-3</v>
      </c>
      <c r="L116">
        <v>-0.18269544389471501</v>
      </c>
      <c r="M116">
        <v>4.3301058788776199E-3</v>
      </c>
      <c r="N116">
        <v>4.6167000810929499</v>
      </c>
      <c r="O116">
        <v>4.2310714298559602E-3</v>
      </c>
      <c r="P116">
        <v>8.4159531986123692</v>
      </c>
      <c r="Q116">
        <v>1.3746743110818701E-3</v>
      </c>
      <c r="R116">
        <v>11.765495864629001</v>
      </c>
      <c r="S116">
        <v>0.15518598662212599</v>
      </c>
      <c r="T116">
        <v>450.76004513837</v>
      </c>
      <c r="U116">
        <v>8.4271919954676505E-2</v>
      </c>
      <c r="V116" s="14">
        <v>44277.928310185183</v>
      </c>
      <c r="W116">
        <v>2.4</v>
      </c>
      <c r="X116">
        <v>6.7415190323866303E-3</v>
      </c>
      <c r="Y116">
        <v>4.6903190070338597E-3</v>
      </c>
      <c r="Z116" s="72">
        <f>((((N116/1000)+1)/((SMOW!$Z$4/1000)+1))-1)*1000</f>
        <v>15.030684869386857</v>
      </c>
      <c r="AA116" s="72">
        <f>((((P116/1000)+1)/((SMOW!$AA$4/1000)+1))-1)*1000</f>
        <v>28.948417615394241</v>
      </c>
      <c r="AB116" s="72">
        <f>Z116*SMOW!$AN$6</f>
        <v>15.818602046717023</v>
      </c>
      <c r="AC116" s="72">
        <f>AA116*SMOW!$AN$12</f>
        <v>30.449738442075706</v>
      </c>
      <c r="AD116" s="72">
        <f t="shared" ref="AD116:AD117" si="280">LN((AB116/1000)+1)*1000</f>
        <v>15.694791923294851</v>
      </c>
      <c r="AE116" s="72">
        <f t="shared" ref="AE116:AE117" si="281">LN((AC116/1000)+1)*1000</f>
        <v>29.995346206511929</v>
      </c>
      <c r="AF116" s="44">
        <f>(AD116-SMOW!AN$14*AE116)</f>
        <v>-0.14275087374344864</v>
      </c>
      <c r="AG116" s="45">
        <f t="shared" ref="AG116:AG117" si="282">AF116*1000</f>
        <v>-142.75087374344864</v>
      </c>
      <c r="AH116" s="2">
        <f>AVERAGE(AG115:AG116)</f>
        <v>-144.576170357519</v>
      </c>
      <c r="AI116" s="2">
        <f>STDEV(AG115:AG116)</f>
        <v>2.5813592269720234</v>
      </c>
      <c r="AK116" s="20">
        <v>17</v>
      </c>
      <c r="AL116" s="20">
        <v>0</v>
      </c>
      <c r="AM116" s="20">
        <v>0</v>
      </c>
      <c r="AN116" s="20">
        <v>0</v>
      </c>
    </row>
    <row r="117" spans="1:40" customFormat="1" x14ac:dyDescent="0.2">
      <c r="A117">
        <v>2797</v>
      </c>
      <c r="B117" t="s">
        <v>177</v>
      </c>
      <c r="C117" t="s">
        <v>48</v>
      </c>
      <c r="D117" t="s">
        <v>205</v>
      </c>
      <c r="E117" t="s">
        <v>269</v>
      </c>
      <c r="F117">
        <v>14.9743641065965</v>
      </c>
      <c r="G117">
        <v>14.863354885474299</v>
      </c>
      <c r="H117">
        <v>3.6448958806440798E-3</v>
      </c>
      <c r="I117">
        <v>28.931239793206601</v>
      </c>
      <c r="J117">
        <v>28.5206322188338</v>
      </c>
      <c r="K117">
        <v>1.5094428051934099E-3</v>
      </c>
      <c r="L117">
        <v>-0.19553892606995399</v>
      </c>
      <c r="M117">
        <v>3.6461271279630801E-3</v>
      </c>
      <c r="N117">
        <v>4.62670900385677</v>
      </c>
      <c r="O117">
        <v>3.6077361978078802E-3</v>
      </c>
      <c r="P117">
        <v>8.4595117055832301</v>
      </c>
      <c r="Q117">
        <v>1.4794107666300301E-3</v>
      </c>
      <c r="R117">
        <v>11.9974197649546</v>
      </c>
      <c r="S117">
        <v>0.14400924606288401</v>
      </c>
      <c r="T117">
        <v>418.14548893497903</v>
      </c>
      <c r="U117">
        <v>8.7939356033924096E-2</v>
      </c>
      <c r="V117" s="14">
        <v>44278.049178240741</v>
      </c>
      <c r="W117">
        <v>2.4</v>
      </c>
      <c r="X117">
        <v>5.46426085904805E-2</v>
      </c>
      <c r="Y117">
        <v>5.10507322835956E-2</v>
      </c>
      <c r="Z117" s="72">
        <f>((((N117/1000)+1)/((SMOW!$Z$4/1000)+1))-1)*1000</f>
        <v>15.040797545919915</v>
      </c>
      <c r="AA117" s="72">
        <f>((((P117/1000)+1)/((SMOW!$AA$4/1000)+1))-1)*1000</f>
        <v>28.992863021755745</v>
      </c>
      <c r="AB117" s="72">
        <f>Z117*SMOW!$AN$6</f>
        <v>15.829244835591496</v>
      </c>
      <c r="AC117" s="72">
        <f>AA117*SMOW!$AN$12</f>
        <v>30.496488873019462</v>
      </c>
      <c r="AD117" s="72">
        <f t="shared" si="280"/>
        <v>15.7052689248981</v>
      </c>
      <c r="AE117" s="72">
        <f t="shared" si="281"/>
        <v>30.040714135410049</v>
      </c>
      <c r="AF117" s="44">
        <f>(AD117-SMOW!AN$14*AE117)</f>
        <v>-0.15622813859840612</v>
      </c>
      <c r="AG117" s="45">
        <f t="shared" si="282"/>
        <v>-156.22813859840613</v>
      </c>
      <c r="AK117" s="20">
        <v>17</v>
      </c>
      <c r="AL117" s="20">
        <v>0</v>
      </c>
      <c r="AM117" s="20">
        <v>0</v>
      </c>
      <c r="AN117" s="20">
        <v>0</v>
      </c>
    </row>
    <row r="118" spans="1:40" customFormat="1" x14ac:dyDescent="0.2">
      <c r="A118">
        <v>2798</v>
      </c>
      <c r="B118" t="s">
        <v>112</v>
      </c>
      <c r="C118" t="s">
        <v>48</v>
      </c>
      <c r="D118" t="s">
        <v>205</v>
      </c>
      <c r="E118" t="s">
        <v>273</v>
      </c>
      <c r="F118">
        <v>14.7055104425112</v>
      </c>
      <c r="G118">
        <v>14.5984325715946</v>
      </c>
      <c r="H118">
        <v>4.1683648749135799E-3</v>
      </c>
      <c r="I118">
        <v>28.404264444162099</v>
      </c>
      <c r="J118">
        <v>28.008343031602301</v>
      </c>
      <c r="K118">
        <v>1.6116510482964001E-3</v>
      </c>
      <c r="L118">
        <v>-0.18997254909142799</v>
      </c>
      <c r="M118">
        <v>4.1622878218710996E-3</v>
      </c>
      <c r="N118">
        <v>4.3605963006148603</v>
      </c>
      <c r="O118">
        <v>4.1258684300833001E-3</v>
      </c>
      <c r="P118">
        <v>7.9430211155171202</v>
      </c>
      <c r="Q118">
        <v>1.57958546339047E-3</v>
      </c>
      <c r="R118">
        <v>11.079124164127901</v>
      </c>
      <c r="S118">
        <v>0.15251111676533399</v>
      </c>
      <c r="T118">
        <v>474.70664620429602</v>
      </c>
      <c r="U118">
        <v>0.114034011075347</v>
      </c>
      <c r="V118" s="14">
        <v>44278.446273148147</v>
      </c>
      <c r="W118">
        <v>2.4</v>
      </c>
      <c r="X118">
        <v>6.1030500535201197E-2</v>
      </c>
      <c r="Y118">
        <v>5.3927992980099801E-2</v>
      </c>
      <c r="Z118" s="72">
        <f>((((N118/1000)+1)/((SMOW!$Z$4/1000)+1))-1)*1000</f>
        <v>14.771926284470327</v>
      </c>
      <c r="AA118" s="72">
        <f>((((P118/1000)+1)/((SMOW!$AA$4/1000)+1))-1)*1000</f>
        <v>28.465856111882903</v>
      </c>
      <c r="AB118" s="72">
        <f>Z118*SMOW!$AN$6</f>
        <v>15.546279187410533</v>
      </c>
      <c r="AC118" s="72">
        <f>AA118*SMOW!$AN$12</f>
        <v>29.942150367336826</v>
      </c>
      <c r="AD118" s="72">
        <f t="shared" ref="AD118" si="283">LN((AB118/1000)+1)*1000</f>
        <v>15.426673808766468</v>
      </c>
      <c r="AE118" s="72">
        <f t="shared" ref="AE118" si="284">LN((AC118/1000)+1)*1000</f>
        <v>29.502635972342933</v>
      </c>
      <c r="AF118" s="44">
        <f>(AD118-SMOW!AN$14*AE118)</f>
        <v>-0.15071798463060126</v>
      </c>
      <c r="AG118" s="45">
        <f t="shared" ref="AG118" si="285">AF118*1000</f>
        <v>-150.71798463060128</v>
      </c>
      <c r="AH118" s="2">
        <f>AVERAGE(AG117:AG118)</f>
        <v>-153.47306161450371</v>
      </c>
      <c r="AI118" s="2">
        <f>STDEV(AG117:AG118)</f>
        <v>3.8962672360167732</v>
      </c>
      <c r="AK118" s="20">
        <v>17</v>
      </c>
      <c r="AL118" s="20">
        <v>0</v>
      </c>
      <c r="AM118" s="20">
        <v>0</v>
      </c>
      <c r="AN118" s="20">
        <v>0</v>
      </c>
    </row>
    <row r="119" spans="1:40" customFormat="1" x14ac:dyDescent="0.2">
      <c r="A119">
        <v>2799</v>
      </c>
      <c r="B119" t="s">
        <v>112</v>
      </c>
      <c r="C119" t="s">
        <v>48</v>
      </c>
      <c r="D119" t="s">
        <v>111</v>
      </c>
      <c r="E119" t="s">
        <v>274</v>
      </c>
      <c r="F119">
        <v>14.721094655154999</v>
      </c>
      <c r="G119">
        <v>14.613790679060401</v>
      </c>
      <c r="H119">
        <v>4.9486507033809999E-3</v>
      </c>
      <c r="I119">
        <v>28.3573229867647</v>
      </c>
      <c r="J119">
        <v>27.962697058769699</v>
      </c>
      <c r="K119">
        <v>1.33143580921548E-3</v>
      </c>
      <c r="L119">
        <v>-0.15051336797004899</v>
      </c>
      <c r="M119">
        <v>4.69811225707404E-3</v>
      </c>
      <c r="N119">
        <v>4.3760216323419003</v>
      </c>
      <c r="O119">
        <v>4.8981992510933499E-3</v>
      </c>
      <c r="P119">
        <v>7.89701361047217</v>
      </c>
      <c r="Q119">
        <v>1.3049454172466199E-3</v>
      </c>
      <c r="R119">
        <v>11.0608297031264</v>
      </c>
      <c r="S119">
        <v>0.11013552087103801</v>
      </c>
      <c r="T119">
        <v>644.33046860057505</v>
      </c>
      <c r="U119">
        <v>0.101190297312344</v>
      </c>
      <c r="V119" s="14">
        <v>44278.564236111109</v>
      </c>
      <c r="W119">
        <v>2.4</v>
      </c>
      <c r="X119">
        <v>7.88821832440081E-2</v>
      </c>
      <c r="Y119">
        <v>8.4285502392158596E-2</v>
      </c>
      <c r="Z119" s="72">
        <f>((((N119/1000)+1)/((SMOW!$Z$4/1000)+1))-1)*1000</f>
        <v>14.787511517152518</v>
      </c>
      <c r="AA119" s="72">
        <f>((((P119/1000)+1)/((SMOW!$AA$4/1000)+1))-1)*1000</f>
        <v>28.418911843137053</v>
      </c>
      <c r="AB119" s="72">
        <f>Z119*SMOW!$AN$6</f>
        <v>15.562681406986515</v>
      </c>
      <c r="AC119" s="72">
        <f>AA119*SMOW!$AN$12</f>
        <v>29.89277147818105</v>
      </c>
      <c r="AD119" s="72">
        <f t="shared" ref="AD119" si="286">LN((AB119/1000)+1)*1000</f>
        <v>15.44282480794422</v>
      </c>
      <c r="AE119" s="72">
        <f t="shared" ref="AE119" si="287">LN((AC119/1000)+1)*1000</f>
        <v>29.454691461216004</v>
      </c>
      <c r="AF119" s="44">
        <f>(AD119-SMOW!AN$14*AE119)</f>
        <v>-0.10925228357783112</v>
      </c>
      <c r="AG119" s="45">
        <f t="shared" ref="AG119" si="288">AF119*1000</f>
        <v>-109.25228357783112</v>
      </c>
      <c r="AH119" s="2"/>
      <c r="AK119" s="20">
        <v>17</v>
      </c>
      <c r="AL119" s="20">
        <v>0</v>
      </c>
      <c r="AM119" s="20">
        <v>0</v>
      </c>
      <c r="AN119" s="20">
        <v>0</v>
      </c>
    </row>
    <row r="120" spans="1:40" customFormat="1" x14ac:dyDescent="0.2">
      <c r="A120">
        <v>2800</v>
      </c>
      <c r="B120" t="s">
        <v>112</v>
      </c>
      <c r="C120" t="s">
        <v>48</v>
      </c>
      <c r="D120" t="s">
        <v>111</v>
      </c>
      <c r="E120" t="s">
        <v>278</v>
      </c>
      <c r="F120">
        <v>14.7947663028497</v>
      </c>
      <c r="G120">
        <v>14.686390946927199</v>
      </c>
      <c r="H120">
        <v>4.7407221390112896E-3</v>
      </c>
      <c r="I120">
        <v>28.505979231061598</v>
      </c>
      <c r="J120">
        <v>28.107243608979999</v>
      </c>
      <c r="K120">
        <v>1.2929111248915299E-3</v>
      </c>
      <c r="L120">
        <v>-0.15423367861430701</v>
      </c>
      <c r="M120">
        <v>4.7447110214221501E-3</v>
      </c>
      <c r="N120">
        <v>4.4489421982081803</v>
      </c>
      <c r="O120">
        <v>4.6923905166923203E-3</v>
      </c>
      <c r="P120">
        <v>8.0427121739308394</v>
      </c>
      <c r="Q120">
        <v>1.26718722423923E-3</v>
      </c>
      <c r="R120">
        <v>11.329059593519201</v>
      </c>
      <c r="S120">
        <v>0.175419516804067</v>
      </c>
      <c r="T120">
        <v>681.20830039199996</v>
      </c>
      <c r="U120">
        <v>0.10898109063398299</v>
      </c>
      <c r="V120" s="14">
        <v>44278.671620370369</v>
      </c>
      <c r="W120">
        <v>2.4</v>
      </c>
      <c r="X120" s="69">
        <v>3.2140406654273203E-5</v>
      </c>
      <c r="Y120">
        <v>1.88162385656316E-3</v>
      </c>
      <c r="Z120" s="72">
        <f>((((N120/1000)+1)/((SMOW!$Z$4/1000)+1))-1)*1000</f>
        <v>14.861187986900948</v>
      </c>
      <c r="AA120" s="72">
        <f>((((P120/1000)+1)/((SMOW!$AA$4/1000)+1))-1)*1000</f>
        <v>28.567576990534029</v>
      </c>
      <c r="AB120" s="72">
        <f>Z120*SMOW!$AN$6</f>
        <v>15.640220039808968</v>
      </c>
      <c r="AC120" s="72">
        <f>AA120*SMOW!$AN$12</f>
        <v>30.049146687141807</v>
      </c>
      <c r="AD120" s="72">
        <f t="shared" ref="AD120" si="289">LN((AB120/1000)+1)*1000</f>
        <v>15.519172309028315</v>
      </c>
      <c r="AE120" s="72">
        <f t="shared" ref="AE120" si="290">LN((AC120/1000)+1)*1000</f>
        <v>29.606516333443732</v>
      </c>
      <c r="AF120" s="44">
        <f>(AD120-SMOW!AN$14*AE120)</f>
        <v>-0.11306831502997561</v>
      </c>
      <c r="AG120" s="45">
        <f t="shared" ref="AG120" si="291">AF120*1000</f>
        <v>-113.06831502997561</v>
      </c>
      <c r="AH120" s="2">
        <f>AVERAGE(AG119:AG120)</f>
        <v>-111.16029930390337</v>
      </c>
      <c r="AI120" s="2">
        <f>STDEV(AG119:AG120)</f>
        <v>2.6983417170325144</v>
      </c>
      <c r="AK120" s="20">
        <v>17</v>
      </c>
      <c r="AL120" s="20">
        <v>0</v>
      </c>
      <c r="AM120" s="20">
        <v>0</v>
      </c>
      <c r="AN120" s="20">
        <v>0</v>
      </c>
    </row>
    <row r="121" spans="1:40" x14ac:dyDescent="0.2">
      <c r="A121">
        <v>2801</v>
      </c>
      <c r="B121" t="s">
        <v>112</v>
      </c>
      <c r="C121" t="s">
        <v>48</v>
      </c>
      <c r="D121" t="s">
        <v>205</v>
      </c>
      <c r="E121" t="s">
        <v>277</v>
      </c>
      <c r="F121">
        <v>14.920234378995801</v>
      </c>
      <c r="G121">
        <v>14.8100223302764</v>
      </c>
      <c r="H121">
        <v>3.6819670953559401E-3</v>
      </c>
      <c r="I121">
        <v>28.827027797564099</v>
      </c>
      <c r="J121">
        <v>28.419345309010399</v>
      </c>
      <c r="K121">
        <v>1.3683428057269899E-3</v>
      </c>
      <c r="L121">
        <v>-0.195391992881154</v>
      </c>
      <c r="M121">
        <v>3.5794122368347698E-3</v>
      </c>
      <c r="N121">
        <v>4.5731311283735998</v>
      </c>
      <c r="O121">
        <v>3.6444294717984499E-3</v>
      </c>
      <c r="P121">
        <v>8.3573731231638604</v>
      </c>
      <c r="Q121">
        <v>1.3411181081289299E-3</v>
      </c>
      <c r="R121">
        <v>11.7749215708309</v>
      </c>
      <c r="S121">
        <v>0.14106013081299701</v>
      </c>
      <c r="T121">
        <v>449.77598260425799</v>
      </c>
      <c r="U121">
        <v>7.4661631431583803E-2</v>
      </c>
      <c r="V121" s="14">
        <v>44278.788344907407</v>
      </c>
      <c r="W121">
        <v>2.4</v>
      </c>
      <c r="X121">
        <v>3.6200586353734398E-3</v>
      </c>
      <c r="Y121">
        <v>2.3888273489572798E-3</v>
      </c>
      <c r="Z121" s="72">
        <f>((((N121/1000)+1)/((SMOW!$Z$4/1000)+1))-1)*1000</f>
        <v>14.986664275349115</v>
      </c>
      <c r="AA121" s="72">
        <f>((((P121/1000)+1)/((SMOW!$AA$4/1000)+1))-1)*1000</f>
        <v>28.888644784802466</v>
      </c>
      <c r="AB121" s="72">
        <f>Z121*SMOW!$AN$6</f>
        <v>15.772273867728893</v>
      </c>
      <c r="AC121" s="72">
        <f>AA121*SMOW!$AN$12</f>
        <v>30.386865677089261</v>
      </c>
      <c r="AD121" s="72">
        <f t="shared" ref="AD121:AD122" si="292">LN((AB121/1000)+1)*1000</f>
        <v>15.649184139222303</v>
      </c>
      <c r="AE121" s="72">
        <f t="shared" ref="AE121:AE122" si="293">LN((AC121/1000)+1)*1000</f>
        <v>29.934329467115777</v>
      </c>
      <c r="AF121" s="44">
        <f>(AD121-SMOW!AN$14*AE121)</f>
        <v>-0.15614181941482741</v>
      </c>
      <c r="AG121" s="45">
        <f t="shared" ref="AG121:AG122" si="294">AF121*1000</f>
        <v>-156.14181941482741</v>
      </c>
      <c r="AH121" s="15"/>
      <c r="AK121" s="20">
        <v>17</v>
      </c>
      <c r="AL121" s="20">
        <v>0</v>
      </c>
      <c r="AM121" s="20">
        <v>0</v>
      </c>
      <c r="AN121" s="20">
        <v>0</v>
      </c>
    </row>
    <row r="122" spans="1:40" x14ac:dyDescent="0.2">
      <c r="A122">
        <v>2802</v>
      </c>
      <c r="B122" t="s">
        <v>177</v>
      </c>
      <c r="C122" t="s">
        <v>48</v>
      </c>
      <c r="D122" t="s">
        <v>205</v>
      </c>
      <c r="E122" t="s">
        <v>276</v>
      </c>
      <c r="F122">
        <v>14.874586459109</v>
      </c>
      <c r="G122">
        <v>14.765044415301</v>
      </c>
      <c r="H122">
        <v>4.0167200544753198E-3</v>
      </c>
      <c r="I122">
        <v>28.7425839394101</v>
      </c>
      <c r="J122">
        <v>28.337264150511601</v>
      </c>
      <c r="K122">
        <v>1.17108719413915E-3</v>
      </c>
      <c r="L122">
        <v>-0.197031056169098</v>
      </c>
      <c r="M122">
        <v>3.9544253474230002E-3</v>
      </c>
      <c r="N122">
        <v>4.52794858864599</v>
      </c>
      <c r="O122">
        <v>3.9757696273140701E-3</v>
      </c>
      <c r="P122">
        <v>8.2746093692150993</v>
      </c>
      <c r="Q122">
        <v>1.1477871156910201E-3</v>
      </c>
      <c r="R122">
        <v>11.4402263340099</v>
      </c>
      <c r="S122">
        <v>0.143696814540066</v>
      </c>
      <c r="T122">
        <v>580.14111898324302</v>
      </c>
      <c r="U122">
        <v>0.100936477554163</v>
      </c>
      <c r="V122" s="14">
        <v>44278.938240740739</v>
      </c>
      <c r="W122">
        <v>2.4</v>
      </c>
      <c r="X122">
        <v>2.4278597317511301E-2</v>
      </c>
      <c r="Y122">
        <v>2.1784944944745501E-2</v>
      </c>
      <c r="Z122" s="72">
        <f>((((N122/1000)+1)/((SMOW!$Z$4/1000)+1))-1)*1000</f>
        <v>14.94101336765441</v>
      </c>
      <c r="AA122" s="72">
        <f>((((P122/1000)+1)/((SMOW!$AA$4/1000)+1))-1)*1000</f>
        <v>28.804195869261974</v>
      </c>
      <c r="AB122" s="72">
        <f>Z122*SMOW!$AN$6</f>
        <v>15.724229913100803</v>
      </c>
      <c r="AC122" s="72">
        <f>AA122*SMOW!$AN$12</f>
        <v>30.298037077747878</v>
      </c>
      <c r="AD122" s="72">
        <f t="shared" si="292"/>
        <v>15.601885062361944</v>
      </c>
      <c r="AE122" s="72">
        <f t="shared" si="293"/>
        <v>29.84811677222223</v>
      </c>
      <c r="AF122" s="44">
        <f>(AD122-SMOW!AN$14*AE122)</f>
        <v>-0.15792059337139364</v>
      </c>
      <c r="AG122" s="45">
        <f t="shared" si="294"/>
        <v>-157.92059337139364</v>
      </c>
      <c r="AH122" s="2">
        <f>AVERAGE(AG121:AG122)</f>
        <v>-157.03120639311052</v>
      </c>
      <c r="AI122" s="2">
        <f>STDEV(AG121:AG122)</f>
        <v>1.257783126886004</v>
      </c>
      <c r="AJ122" s="42" t="s">
        <v>275</v>
      </c>
      <c r="AK122" s="20">
        <v>17</v>
      </c>
      <c r="AL122" s="20">
        <v>0</v>
      </c>
      <c r="AM122" s="20">
        <v>0</v>
      </c>
      <c r="AN122" s="20">
        <v>0</v>
      </c>
    </row>
    <row r="123" spans="1:40" x14ac:dyDescent="0.2">
      <c r="A123">
        <v>2803</v>
      </c>
      <c r="B123" t="s">
        <v>158</v>
      </c>
      <c r="C123" t="s">
        <v>48</v>
      </c>
      <c r="D123" t="s">
        <v>205</v>
      </c>
      <c r="E123" t="s">
        <v>297</v>
      </c>
      <c r="F123">
        <v>14.6166351706956</v>
      </c>
      <c r="G123">
        <v>14.5108413858487</v>
      </c>
      <c r="H123">
        <v>4.7217698928239604E-3</v>
      </c>
      <c r="I123">
        <v>28.237032316585001</v>
      </c>
      <c r="J123">
        <v>27.845716580454798</v>
      </c>
      <c r="K123">
        <v>1.7635897090223999E-3</v>
      </c>
      <c r="L123">
        <v>-0.19169696863149399</v>
      </c>
      <c r="M123">
        <v>4.3813557272710099E-3</v>
      </c>
      <c r="N123">
        <v>4.2726271114477496</v>
      </c>
      <c r="O123">
        <v>4.6736314884919198E-3</v>
      </c>
      <c r="P123">
        <v>7.7791162565765104</v>
      </c>
      <c r="Q123">
        <v>1.72850113596254E-3</v>
      </c>
      <c r="R123">
        <v>10.6018873712035</v>
      </c>
      <c r="S123">
        <v>0.14453956094609599</v>
      </c>
      <c r="T123">
        <v>416.54114792065002</v>
      </c>
      <c r="U123">
        <v>8.6197080740288895E-2</v>
      </c>
      <c r="V123" s="14">
        <v>44279.484305555554</v>
      </c>
      <c r="W123">
        <v>2.4</v>
      </c>
      <c r="X123" s="69">
        <v>6.1359581183597604E-6</v>
      </c>
      <c r="Y123">
        <v>2.0183829818925001E-4</v>
      </c>
      <c r="Z123" s="72">
        <f>((((N123/1000)+1)/((SMOW!$Z$4/1000)+1))-1)*1000</f>
        <v>14.683045195473365</v>
      </c>
      <c r="AA123" s="72">
        <f>((((P123/1000)+1)/((SMOW!$AA$4/1000)+1))-1)*1000</f>
        <v>28.298613968686492</v>
      </c>
      <c r="AB123" s="72">
        <f>Z123*SMOW!$AN$6</f>
        <v>15.452738900421659</v>
      </c>
      <c r="AC123" s="72">
        <f>AA123*SMOW!$AN$12</f>
        <v>29.76623472370887</v>
      </c>
      <c r="AD123" s="72">
        <f t="shared" ref="AD123" si="295">LN((AB123/1000)+1)*1000</f>
        <v>15.334561221589512</v>
      </c>
      <c r="AE123" s="72">
        <f t="shared" ref="AE123" si="296">LN((AC123/1000)+1)*1000</f>
        <v>29.331819904079168</v>
      </c>
      <c r="AF123" s="44">
        <f>(AD123-SMOW!AN$14*AE123)</f>
        <v>-0.15263968776428882</v>
      </c>
      <c r="AG123" s="45">
        <f t="shared" ref="AG123" si="297">AF123*1000</f>
        <v>-152.63968776428882</v>
      </c>
      <c r="AK123" s="20">
        <v>17</v>
      </c>
      <c r="AL123" s="20">
        <v>0</v>
      </c>
      <c r="AM123" s="20">
        <v>0</v>
      </c>
      <c r="AN123" s="20">
        <v>0</v>
      </c>
    </row>
    <row r="124" spans="1:40" customFormat="1" x14ac:dyDescent="0.2">
      <c r="A124">
        <v>2804</v>
      </c>
      <c r="B124" t="s">
        <v>158</v>
      </c>
      <c r="C124" t="s">
        <v>48</v>
      </c>
      <c r="D124" t="s">
        <v>205</v>
      </c>
      <c r="E124" t="s">
        <v>296</v>
      </c>
      <c r="F124">
        <v>14.458768580383699</v>
      </c>
      <c r="G124">
        <v>14.3552371032105</v>
      </c>
      <c r="H124">
        <v>3.6000406359763099E-3</v>
      </c>
      <c r="I124">
        <v>27.8958904635378</v>
      </c>
      <c r="J124">
        <v>27.513888000293299</v>
      </c>
      <c r="K124">
        <v>1.3962840439298301E-3</v>
      </c>
      <c r="L124">
        <v>-0.172095760944349</v>
      </c>
      <c r="M124">
        <v>3.6080676161759002E-3</v>
      </c>
      <c r="N124">
        <v>4.1163699696958904</v>
      </c>
      <c r="O124">
        <v>3.5633382519822199E-3</v>
      </c>
      <c r="P124">
        <v>7.4447617990177202</v>
      </c>
      <c r="Q124">
        <v>1.36850342441689E-3</v>
      </c>
      <c r="R124">
        <v>9.9110675567574198</v>
      </c>
      <c r="S124">
        <v>0.124308308362742</v>
      </c>
      <c r="T124">
        <v>416.75988332355303</v>
      </c>
      <c r="U124">
        <v>0.114637882670754</v>
      </c>
      <c r="V124" s="14">
        <v>44279.651388888888</v>
      </c>
      <c r="W124">
        <v>2.4</v>
      </c>
      <c r="X124" s="69">
        <v>6.4333411292993202E-5</v>
      </c>
      <c r="Y124" s="69">
        <v>2.78799349367398E-7</v>
      </c>
      <c r="Z124" s="72">
        <f>((((N124/1000)+1)/((SMOW!$Z$4/1000)+1))-1)*1000</f>
        <v>14.525168272269573</v>
      </c>
      <c r="AA124" s="72">
        <f>((((P124/1000)+1)/((SMOW!$AA$4/1000)+1))-1)*1000</f>
        <v>27.957451684475608</v>
      </c>
      <c r="AB124" s="72">
        <f>Z124*SMOW!$AN$6</f>
        <v>15.286585977768922</v>
      </c>
      <c r="AC124" s="72">
        <f>AA124*SMOW!$AN$12</f>
        <v>29.407379104775206</v>
      </c>
      <c r="AD124" s="72">
        <f t="shared" ref="AD124" si="298">LN((AB124/1000)+1)*1000</f>
        <v>15.170923357302229</v>
      </c>
      <c r="AE124" s="72">
        <f t="shared" ref="AE124" si="299">LN((AC124/1000)+1)*1000</f>
        <v>28.983276565958924</v>
      </c>
      <c r="AF124" s="44">
        <f>(AD124-SMOW!AN$14*AE124)</f>
        <v>-0.13224666952408448</v>
      </c>
      <c r="AG124" s="45">
        <f t="shared" ref="AG124" si="300">AF124*1000</f>
        <v>-132.2466695240845</v>
      </c>
      <c r="AH124" s="2">
        <f>AVERAGE(AG123:AG124)</f>
        <v>-142.44317864418667</v>
      </c>
      <c r="AI124" s="2">
        <f>STDEV(AG123:AG124)</f>
        <v>14.420041486509433</v>
      </c>
      <c r="AK124" s="20">
        <v>17</v>
      </c>
      <c r="AL124" s="20">
        <v>0</v>
      </c>
      <c r="AM124" s="20">
        <v>0</v>
      </c>
      <c r="AN124" s="20">
        <v>0</v>
      </c>
    </row>
    <row r="125" spans="1:40" customFormat="1" x14ac:dyDescent="0.2">
      <c r="A125">
        <v>2805</v>
      </c>
      <c r="B125" t="s">
        <v>177</v>
      </c>
      <c r="C125" t="s">
        <v>48</v>
      </c>
      <c r="D125" t="s">
        <v>111</v>
      </c>
      <c r="E125" t="s">
        <v>295</v>
      </c>
      <c r="F125">
        <v>15.447522019676599</v>
      </c>
      <c r="G125">
        <v>15.329423447987301</v>
      </c>
      <c r="H125">
        <v>3.7644292127599899E-3</v>
      </c>
      <c r="I125">
        <v>29.7693060258019</v>
      </c>
      <c r="J125">
        <v>29.334802386968999</v>
      </c>
      <c r="K125">
        <v>1.4041852831801699E-3</v>
      </c>
      <c r="L125">
        <v>-0.159352212332388</v>
      </c>
      <c r="M125">
        <v>3.7495012738212401E-3</v>
      </c>
      <c r="N125">
        <v>5.0950430759939298</v>
      </c>
      <c r="O125">
        <v>3.7260508886036701E-3</v>
      </c>
      <c r="P125">
        <v>9.2809036810760492</v>
      </c>
      <c r="Q125">
        <v>1.37624745974792E-3</v>
      </c>
      <c r="R125">
        <v>12.925599844401701</v>
      </c>
      <c r="S125">
        <v>0.17052176651609199</v>
      </c>
      <c r="T125">
        <v>509.40991797572201</v>
      </c>
      <c r="U125">
        <v>7.5042353428549105E-2</v>
      </c>
      <c r="V125" s="14">
        <v>44279.761736111112</v>
      </c>
      <c r="W125">
        <v>2.4</v>
      </c>
      <c r="X125">
        <v>9.6085371951281293E-3</v>
      </c>
      <c r="Y125">
        <v>1.14664322036935E-2</v>
      </c>
      <c r="Z125" s="72">
        <f>((((N125/1000)+1)/((SMOW!$Z$4/1000)+1))-1)*1000</f>
        <v>15.513986428755233</v>
      </c>
      <c r="AA125" s="72">
        <f>((((P125/1000)+1)/((SMOW!$AA$4/1000)+1))-1)*1000</f>
        <v>29.830979446574979</v>
      </c>
      <c r="AB125" s="72">
        <f>Z125*SMOW!$AN$6</f>
        <v>16.327238552813768</v>
      </c>
      <c r="AC125" s="72">
        <f>AA125*SMOW!$AN$12</f>
        <v>31.37807163373596</v>
      </c>
      <c r="AD125" s="72">
        <f t="shared" ref="AD125" si="301">LN((AB125/1000)+1)*1000</f>
        <v>16.195382487767578</v>
      </c>
      <c r="AE125" s="72">
        <f t="shared" ref="AE125" si="302">LN((AC125/1000)+1)*1000</f>
        <v>30.895841630868112</v>
      </c>
      <c r="AF125" s="44">
        <f>(AD125-SMOW!AN$14*AE125)</f>
        <v>-0.1176218933307851</v>
      </c>
      <c r="AG125" s="45">
        <f t="shared" ref="AG125" si="303">AF125*1000</f>
        <v>-117.6218933307851</v>
      </c>
      <c r="AK125" s="20">
        <v>17</v>
      </c>
      <c r="AL125" s="20">
        <v>0</v>
      </c>
      <c r="AM125" s="20">
        <v>0</v>
      </c>
      <c r="AN125" s="20">
        <v>0</v>
      </c>
    </row>
    <row r="126" spans="1:40" customFormat="1" x14ac:dyDescent="0.2">
      <c r="A126">
        <v>2806</v>
      </c>
      <c r="B126" t="s">
        <v>177</v>
      </c>
      <c r="C126" t="s">
        <v>48</v>
      </c>
      <c r="D126" t="s">
        <v>111</v>
      </c>
      <c r="E126" t="s">
        <v>294</v>
      </c>
      <c r="F126">
        <v>15.2451508265766</v>
      </c>
      <c r="G126">
        <v>15.1301108686263</v>
      </c>
      <c r="H126">
        <v>4.4218507302301903E-3</v>
      </c>
      <c r="I126">
        <v>29.373835802686799</v>
      </c>
      <c r="J126">
        <v>28.950690934681301</v>
      </c>
      <c r="K126">
        <v>1.46546693876112E-3</v>
      </c>
      <c r="L126">
        <v>-0.15585394488544699</v>
      </c>
      <c r="M126">
        <v>4.4196409039541197E-3</v>
      </c>
      <c r="N126">
        <v>4.8947350555049303</v>
      </c>
      <c r="O126">
        <v>4.3767699992402799E-3</v>
      </c>
      <c r="P126">
        <v>8.89330177662141</v>
      </c>
      <c r="Q126">
        <v>1.4363098488297599E-3</v>
      </c>
      <c r="R126">
        <v>11.7521372569931</v>
      </c>
      <c r="S126">
        <v>0.15667796311064899</v>
      </c>
      <c r="T126">
        <v>519.56893737400299</v>
      </c>
      <c r="U126">
        <v>0.100565964359972</v>
      </c>
      <c r="V126" s="14">
        <v>44279.871041666665</v>
      </c>
      <c r="W126">
        <v>2.4</v>
      </c>
      <c r="X126" s="69">
        <v>5.2127692738196E-5</v>
      </c>
      <c r="Y126">
        <v>3.4667649483057297E-4</v>
      </c>
      <c r="Z126" s="72">
        <f>((((N126/1000)+1)/((SMOW!$Z$4/1000)+1))-1)*1000</f>
        <v>15.311601989789203</v>
      </c>
      <c r="AA126" s="72">
        <f>((((P126/1000)+1)/((SMOW!$AA$4/1000)+1))-1)*1000</f>
        <v>29.435485538541919</v>
      </c>
      <c r="AB126" s="72">
        <f>Z126*SMOW!$AN$6</f>
        <v>16.114245004730531</v>
      </c>
      <c r="AC126" s="72">
        <f>AA126*SMOW!$AN$12</f>
        <v>30.962066648073566</v>
      </c>
      <c r="AD126" s="72">
        <f t="shared" ref="AD126:AD127" si="304">LN((AB126/1000)+1)*1000</f>
        <v>15.985788705524806</v>
      </c>
      <c r="AE126" s="72">
        <f t="shared" ref="AE126:AE127" si="305">LN((AC126/1000)+1)*1000</f>
        <v>30.492411582077857</v>
      </c>
      <c r="AF126" s="44">
        <f>(AD126-SMOW!AN$14*AE126)</f>
        <v>-0.11420460981230285</v>
      </c>
      <c r="AG126" s="45">
        <f t="shared" ref="AG126:AG127" si="306">AF126*1000</f>
        <v>-114.20460981230285</v>
      </c>
      <c r="AH126" s="2">
        <f>AVERAGE(AG125:AG126)</f>
        <v>-115.91325157154398</v>
      </c>
      <c r="AI126" s="2">
        <f>STDEV(AG125:AG126)</f>
        <v>2.4163843491558237</v>
      </c>
      <c r="AK126" s="20">
        <v>17</v>
      </c>
      <c r="AL126" s="20">
        <v>0</v>
      </c>
      <c r="AM126" s="20">
        <v>0</v>
      </c>
      <c r="AN126" s="20">
        <v>0</v>
      </c>
    </row>
    <row r="127" spans="1:40" customFormat="1" x14ac:dyDescent="0.2">
      <c r="A127">
        <v>2807</v>
      </c>
      <c r="B127" t="s">
        <v>177</v>
      </c>
      <c r="C127" t="s">
        <v>64</v>
      </c>
      <c r="D127" t="s">
        <v>100</v>
      </c>
      <c r="E127" t="s">
        <v>293</v>
      </c>
      <c r="F127">
        <v>17.2838472514713</v>
      </c>
      <c r="G127">
        <v>17.1361802890066</v>
      </c>
      <c r="H127">
        <v>4.2750930951960002E-3</v>
      </c>
      <c r="I127">
        <v>33.350004239819199</v>
      </c>
      <c r="J127">
        <v>32.805955784605402</v>
      </c>
      <c r="K127">
        <v>1.54439141349899E-3</v>
      </c>
      <c r="L127">
        <v>-0.185364365265099</v>
      </c>
      <c r="M127">
        <v>4.3578205252133304E-3</v>
      </c>
      <c r="N127">
        <v>6.9126469875000902</v>
      </c>
      <c r="O127">
        <v>4.2315085570564896E-3</v>
      </c>
      <c r="P127">
        <v>12.790359933175701</v>
      </c>
      <c r="Q127">
        <v>1.5136640336164001E-3</v>
      </c>
      <c r="R127">
        <v>17.634155447168201</v>
      </c>
      <c r="S127">
        <v>0.14675752449806601</v>
      </c>
      <c r="T127">
        <v>436.91868965517102</v>
      </c>
      <c r="U127">
        <v>8.0502987472735293E-2</v>
      </c>
      <c r="V127" s="14">
        <v>44279.993773148148</v>
      </c>
      <c r="W127">
        <v>2.4</v>
      </c>
      <c r="X127">
        <v>8.6285654506165002E-3</v>
      </c>
      <c r="Y127">
        <v>6.8296766595009198E-3</v>
      </c>
      <c r="Z127" s="72">
        <f>((((N127/1000)+1)/((SMOW!$Z$4/1000)+1))-1)*1000</f>
        <v>17.35043185412821</v>
      </c>
      <c r="AA127" s="72">
        <f>((((P127/1000)+1)/((SMOW!$AA$4/1000)+1))-1)*1000</f>
        <v>33.41189211047557</v>
      </c>
      <c r="AB127" s="72">
        <f>Z127*SMOW!$AN$6</f>
        <v>18.259951507474636</v>
      </c>
      <c r="AC127" s="72">
        <f>AA127*SMOW!$AN$12</f>
        <v>35.144697341861196</v>
      </c>
      <c r="AD127" s="72">
        <f t="shared" si="304"/>
        <v>18.095240646160164</v>
      </c>
      <c r="AE127" s="72">
        <f t="shared" si="305"/>
        <v>34.541221140671645</v>
      </c>
      <c r="AF127" s="44">
        <f>(AD127-SMOW!AN$14*AE127)</f>
        <v>-0.14252411611446547</v>
      </c>
      <c r="AG127" s="45">
        <f t="shared" si="306"/>
        <v>-142.52411611446547</v>
      </c>
      <c r="AK127" s="20">
        <v>17</v>
      </c>
      <c r="AL127" s="20">
        <v>0</v>
      </c>
      <c r="AM127" s="20">
        <v>0</v>
      </c>
      <c r="AN127" s="20">
        <v>0</v>
      </c>
    </row>
    <row r="128" spans="1:40" customFormat="1" x14ac:dyDescent="0.2">
      <c r="A128">
        <v>2808</v>
      </c>
      <c r="B128" t="s">
        <v>112</v>
      </c>
      <c r="C128" t="s">
        <v>64</v>
      </c>
      <c r="D128" t="s">
        <v>100</v>
      </c>
      <c r="E128" t="s">
        <v>292</v>
      </c>
      <c r="F128">
        <v>15.4394653817623</v>
      </c>
      <c r="G128">
        <v>15.321489332903599</v>
      </c>
      <c r="H128">
        <v>3.9185606511764901E-3</v>
      </c>
      <c r="I128">
        <v>29.7779569938041</v>
      </c>
      <c r="J128">
        <v>29.3432032261627</v>
      </c>
      <c r="K128">
        <v>1.5408994847302699E-3</v>
      </c>
      <c r="L128">
        <v>-0.17172197051032401</v>
      </c>
      <c r="M128">
        <v>3.7648881576485202E-3</v>
      </c>
      <c r="N128">
        <v>5.0870685754353104</v>
      </c>
      <c r="O128">
        <v>3.8786109583029298E-3</v>
      </c>
      <c r="P128">
        <v>9.2893825284760307</v>
      </c>
      <c r="Q128">
        <v>1.5102415806418699E-3</v>
      </c>
      <c r="R128">
        <v>12.0232780189748</v>
      </c>
      <c r="S128">
        <v>0.16561440243769901</v>
      </c>
      <c r="T128">
        <v>758.71418390916699</v>
      </c>
      <c r="U128">
        <v>0.14917598744469299</v>
      </c>
      <c r="V128" s="14">
        <v>44280.42769675926</v>
      </c>
      <c r="W128">
        <v>2.4</v>
      </c>
      <c r="X128">
        <v>6.4204781006818798E-3</v>
      </c>
      <c r="Y128">
        <v>1.4564142973682401E-2</v>
      </c>
      <c r="Z128" s="72">
        <f>((((N128/1000)+1)/((SMOW!$Z$4/1000)+1))-1)*1000</f>
        <v>15.505929263507134</v>
      </c>
      <c r="AA128" s="72">
        <f>((((P128/1000)+1)/((SMOW!$AA$4/1000)+1))-1)*1000</f>
        <v>29.839630932688046</v>
      </c>
      <c r="AB128" s="72">
        <f>Z128*SMOW!$AN$6</f>
        <v>16.318759026312357</v>
      </c>
      <c r="AC128" s="72">
        <f>AA128*SMOW!$AN$12</f>
        <v>31.387171802621804</v>
      </c>
      <c r="AD128" s="72">
        <f t="shared" ref="AD128" si="307">LN((AB128/1000)+1)*1000</f>
        <v>16.187039149565496</v>
      </c>
      <c r="AE128" s="72">
        <f t="shared" ref="AE128" si="308">LN((AC128/1000)+1)*1000</f>
        <v>30.904664902362327</v>
      </c>
      <c r="AF128" s="44">
        <f>(AD128-SMOW!AN$14*AE128)</f>
        <v>-0.13062391888181324</v>
      </c>
      <c r="AG128" s="45">
        <f t="shared" ref="AG128" si="309">AF128*1000</f>
        <v>-130.62391888181324</v>
      </c>
      <c r="AH128" s="2">
        <f>AVERAGE(AG127:AG128)</f>
        <v>-136.57401749813937</v>
      </c>
      <c r="AI128" s="2">
        <f>STDEV(AG127:AG128)</f>
        <v>8.4147101606657806</v>
      </c>
      <c r="AJ128" t="s">
        <v>279</v>
      </c>
      <c r="AK128" s="20">
        <v>17</v>
      </c>
      <c r="AL128" s="20">
        <v>0</v>
      </c>
      <c r="AM128" s="20">
        <v>0</v>
      </c>
      <c r="AN128" s="20">
        <v>1</v>
      </c>
    </row>
    <row r="129" spans="1:40" customFormat="1" x14ac:dyDescent="0.2">
      <c r="A129">
        <v>2809</v>
      </c>
      <c r="B129" t="s">
        <v>112</v>
      </c>
      <c r="C129" t="s">
        <v>48</v>
      </c>
      <c r="D129" t="s">
        <v>111</v>
      </c>
      <c r="E129" t="s">
        <v>291</v>
      </c>
      <c r="F129">
        <v>16.701199350577401</v>
      </c>
      <c r="G129">
        <v>16.563267498882102</v>
      </c>
      <c r="H129">
        <v>4.8830766480802501E-3</v>
      </c>
      <c r="I129">
        <v>32.187782296962901</v>
      </c>
      <c r="J129">
        <v>31.680610057549401</v>
      </c>
      <c r="K129">
        <v>1.4646599933223099E-3</v>
      </c>
      <c r="L129">
        <v>-0.16409461150398599</v>
      </c>
      <c r="M129">
        <v>4.8422824138315401E-3</v>
      </c>
      <c r="N129">
        <v>6.3359391770537501</v>
      </c>
      <c r="O129">
        <v>4.83329372273674E-3</v>
      </c>
      <c r="P129">
        <v>11.6512616847623</v>
      </c>
      <c r="Q129">
        <v>1.4355189584624201E-3</v>
      </c>
      <c r="R129">
        <v>15.6694239786952</v>
      </c>
      <c r="S129">
        <v>0.14426810302144799</v>
      </c>
      <c r="T129">
        <v>579.45595924777604</v>
      </c>
      <c r="U129">
        <v>0.12382153390171</v>
      </c>
      <c r="V129" s="14">
        <v>44280.535416666666</v>
      </c>
      <c r="W129">
        <v>2.4</v>
      </c>
      <c r="X129">
        <v>2.6954064868053601E-2</v>
      </c>
      <c r="Y129">
        <v>3.1124567056098802E-2</v>
      </c>
      <c r="Z129" s="72">
        <f>((((N129/1000)+1)/((SMOW!$Z$4/1000)+1))-1)*1000</f>
        <v>16.76774581699614</v>
      </c>
      <c r="AA129" s="72">
        <f>((((P129/1000)+1)/((SMOW!$AA$4/1000)+1))-1)*1000</f>
        <v>32.249600561541136</v>
      </c>
      <c r="AB129" s="72">
        <f>Z129*SMOW!$AN$6</f>
        <v>17.646720731920041</v>
      </c>
      <c r="AC129" s="72">
        <f>AA129*SMOW!$AN$12</f>
        <v>33.922127109225478</v>
      </c>
      <c r="AD129" s="72">
        <f t="shared" ref="AD129" si="310">LN((AB129/1000)+1)*1000</f>
        <v>17.492825218712834</v>
      </c>
      <c r="AE129" s="72">
        <f t="shared" ref="AE129" si="311">LN((AC129/1000)+1)*1000</f>
        <v>33.359460976649295</v>
      </c>
      <c r="AF129" s="44">
        <f>(AD129-SMOW!AN$14*AE129)</f>
        <v>-0.12097017695799295</v>
      </c>
      <c r="AG129" s="45">
        <f t="shared" ref="AG129" si="312">AF129*1000</f>
        <v>-120.97017695799295</v>
      </c>
      <c r="AK129" s="20">
        <v>17</v>
      </c>
      <c r="AL129" s="20">
        <v>0</v>
      </c>
      <c r="AM129" s="20">
        <v>0</v>
      </c>
      <c r="AN129" s="20">
        <v>0</v>
      </c>
    </row>
    <row r="130" spans="1:40" customFormat="1" x14ac:dyDescent="0.2">
      <c r="A130">
        <v>2810</v>
      </c>
      <c r="B130" t="s">
        <v>112</v>
      </c>
      <c r="C130" t="s">
        <v>48</v>
      </c>
      <c r="D130" t="s">
        <v>111</v>
      </c>
      <c r="E130" t="s">
        <v>290</v>
      </c>
      <c r="F130">
        <v>16.8741522532308</v>
      </c>
      <c r="G130">
        <v>16.7333648518754</v>
      </c>
      <c r="H130">
        <v>4.9415795825144904E-3</v>
      </c>
      <c r="I130">
        <v>32.513615491044803</v>
      </c>
      <c r="J130">
        <v>31.996232618842701</v>
      </c>
      <c r="K130">
        <v>1.86362978079506E-3</v>
      </c>
      <c r="L130">
        <v>-0.16064597087351701</v>
      </c>
      <c r="M130">
        <v>4.62159729998937E-3</v>
      </c>
      <c r="N130">
        <v>6.5071288263197102</v>
      </c>
      <c r="O130">
        <v>4.8912002202488002E-3</v>
      </c>
      <c r="P130">
        <v>11.9706120661029</v>
      </c>
      <c r="Q130">
        <v>1.8265507995653E-3</v>
      </c>
      <c r="R130">
        <v>15.8543372318889</v>
      </c>
      <c r="S130">
        <v>0.159479442319967</v>
      </c>
      <c r="T130">
        <v>535.70714963745502</v>
      </c>
      <c r="U130">
        <v>7.2376741168911199E-2</v>
      </c>
      <c r="V130" s="14">
        <v>44280.643831018519</v>
      </c>
      <c r="W130">
        <v>2.4</v>
      </c>
      <c r="X130" s="69">
        <v>9.4215514518282599E-5</v>
      </c>
      <c r="Y130">
        <v>5.1507149942906904E-4</v>
      </c>
      <c r="Z130" s="72">
        <f>((((N130/1000)+1)/((SMOW!$Z$4/1000)+1))-1)*1000</f>
        <v>16.940710039990982</v>
      </c>
      <c r="AA130" s="72">
        <f>((((P130/1000)+1)/((SMOW!$AA$4/1000)+1))-1)*1000</f>
        <v>32.575453269942933</v>
      </c>
      <c r="AB130" s="72">
        <f>Z130*SMOW!$AN$6</f>
        <v>17.828751839328035</v>
      </c>
      <c r="AC130" s="72">
        <f>AA130*SMOW!$AN$12</f>
        <v>34.264879168191229</v>
      </c>
      <c r="AD130" s="72">
        <f t="shared" ref="AD130" si="313">LN((AB130/1000)+1)*1000</f>
        <v>17.671683780602983</v>
      </c>
      <c r="AE130" s="72">
        <f t="shared" ref="AE130" si="314">LN((AC130/1000)+1)*1000</f>
        <v>33.690912688765664</v>
      </c>
      <c r="AF130" s="44">
        <f>(AD130-SMOW!AN$14*AE130)</f>
        <v>-0.11711811906528879</v>
      </c>
      <c r="AG130" s="45">
        <f t="shared" ref="AG130" si="315">AF130*1000</f>
        <v>-117.11811906528879</v>
      </c>
      <c r="AH130" s="2">
        <f>AVERAGE(AG129:AG130)</f>
        <v>-119.04414801164087</v>
      </c>
      <c r="AI130" s="2">
        <f>STDEV(AG129:AG130)</f>
        <v>2.7238162574542684</v>
      </c>
      <c r="AK130" s="20">
        <v>17</v>
      </c>
      <c r="AL130" s="20">
        <v>0</v>
      </c>
      <c r="AM130" s="20">
        <v>0</v>
      </c>
      <c r="AN130" s="20">
        <v>0</v>
      </c>
    </row>
    <row r="131" spans="1:40" ht="15" customHeight="1" x14ac:dyDescent="0.2">
      <c r="A131">
        <v>2811</v>
      </c>
      <c r="B131" t="s">
        <v>112</v>
      </c>
      <c r="C131" t="s">
        <v>48</v>
      </c>
      <c r="D131" t="s">
        <v>205</v>
      </c>
      <c r="E131" t="s">
        <v>289</v>
      </c>
      <c r="F131">
        <v>17.174275487777798</v>
      </c>
      <c r="G131">
        <v>17.0284644604166</v>
      </c>
      <c r="H131">
        <v>3.66644943591579E-3</v>
      </c>
      <c r="I131">
        <v>33.146736745670701</v>
      </c>
      <c r="J131">
        <v>32.609229133462499</v>
      </c>
      <c r="K131">
        <v>1.4903506911770001E-3</v>
      </c>
      <c r="L131">
        <v>-0.18920852205158101</v>
      </c>
      <c r="M131">
        <v>3.55355603300126E-3</v>
      </c>
      <c r="N131">
        <v>6.8041923070155299</v>
      </c>
      <c r="O131">
        <v>3.6290700147643801E-3</v>
      </c>
      <c r="P131">
        <v>12.591136671244501</v>
      </c>
      <c r="Q131">
        <v>1.46069851139534E-3</v>
      </c>
      <c r="R131">
        <v>17.1866077147906</v>
      </c>
      <c r="S131">
        <v>0.14631935922942299</v>
      </c>
      <c r="T131">
        <v>405.93663532133098</v>
      </c>
      <c r="U131">
        <v>7.9584041185881901E-2</v>
      </c>
      <c r="V131" s="14">
        <v>44280.752708333333</v>
      </c>
      <c r="W131">
        <v>2.4</v>
      </c>
      <c r="X131">
        <v>1.2379449846197099E-2</v>
      </c>
      <c r="Y131">
        <v>1.0358958145653701E-2</v>
      </c>
      <c r="Z131" s="72">
        <f>((((N131/1000)+1)/((SMOW!$Z$4/1000)+1))-1)*1000</f>
        <v>17.240852918599224</v>
      </c>
      <c r="AA131" s="72">
        <f>((((P131/1000)+1)/((SMOW!$AA$4/1000)+1))-1)*1000</f>
        <v>33.208612442531035</v>
      </c>
      <c r="AB131" s="72">
        <f>Z131*SMOW!$AN$6</f>
        <v>18.144628380890676</v>
      </c>
      <c r="AC131" s="72">
        <f>AA131*SMOW!$AN$12</f>
        <v>34.930875197875977</v>
      </c>
      <c r="AD131" s="72">
        <f t="shared" ref="AD131" si="316">LN((AB131/1000)+1)*1000</f>
        <v>17.981979138259192</v>
      </c>
      <c r="AE131" s="72">
        <f t="shared" ref="AE131" si="317">LN((AC131/1000)+1)*1000</f>
        <v>34.334637238535898</v>
      </c>
      <c r="AF131" s="44">
        <f>(AD131-SMOW!AN$14*AE131)</f>
        <v>-0.14670932368776235</v>
      </c>
      <c r="AG131" s="45">
        <f t="shared" ref="AG131" si="318">AF131*1000</f>
        <v>-146.70932368776235</v>
      </c>
      <c r="AK131" s="20">
        <v>17</v>
      </c>
      <c r="AL131" s="20">
        <v>0</v>
      </c>
      <c r="AM131" s="20">
        <v>0</v>
      </c>
      <c r="AN131" s="20">
        <v>0</v>
      </c>
    </row>
    <row r="132" spans="1:40" x14ac:dyDescent="0.2">
      <c r="A132">
        <v>2812</v>
      </c>
      <c r="B132" t="s">
        <v>112</v>
      </c>
      <c r="C132" t="s">
        <v>48</v>
      </c>
      <c r="D132" t="s">
        <v>205</v>
      </c>
      <c r="E132" t="s">
        <v>288</v>
      </c>
      <c r="F132">
        <v>17.288483557907</v>
      </c>
      <c r="G132">
        <v>17.1407378458828</v>
      </c>
      <c r="H132">
        <v>4.1211497098061801E-3</v>
      </c>
      <c r="I132">
        <v>33.374083790058599</v>
      </c>
      <c r="J132">
        <v>32.829257930234199</v>
      </c>
      <c r="K132">
        <v>1.5188212032451599E-3</v>
      </c>
      <c r="L132">
        <v>-0.193110341280857</v>
      </c>
      <c r="M132">
        <v>4.1428134455872498E-3</v>
      </c>
      <c r="N132">
        <v>6.9172360268306301</v>
      </c>
      <c r="O132">
        <v>4.0791346231882899E-3</v>
      </c>
      <c r="P132">
        <v>12.813960394059199</v>
      </c>
      <c r="Q132">
        <v>1.48860257105417E-3</v>
      </c>
      <c r="R132">
        <v>16.884538613446601</v>
      </c>
      <c r="S132">
        <v>0.162308824934419</v>
      </c>
      <c r="T132">
        <v>444.00040896506198</v>
      </c>
      <c r="U132">
        <v>6.3960283190835396E-2</v>
      </c>
      <c r="V132" s="14">
        <v>44280.863634259258</v>
      </c>
      <c r="W132">
        <v>2.4</v>
      </c>
      <c r="X132">
        <v>7.8238264592525707E-3</v>
      </c>
      <c r="Y132">
        <v>1.6612875878568099E-2</v>
      </c>
      <c r="Z132" s="72">
        <f>((((N132/1000)+1)/((SMOW!$Z$4/1000)+1))-1)*1000</f>
        <v>17.355068464025571</v>
      </c>
      <c r="AA132" s="72">
        <f>((((P132/1000)+1)/((SMOW!$AA$4/1000)+1))-1)*1000</f>
        <v>33.435973102851733</v>
      </c>
      <c r="AB132" s="72">
        <f>Z132*SMOW!$AN$6</f>
        <v>18.264831171139303</v>
      </c>
      <c r="AC132" s="72">
        <f>AA132*SMOW!$AN$12</f>
        <v>35.170027220993866</v>
      </c>
      <c r="AD132" s="72">
        <f t="shared" ref="AD132" si="319">LN((AB132/1000)+1)*1000</f>
        <v>18.100032793750223</v>
      </c>
      <c r="AE132" s="72">
        <f t="shared" ref="AE132" si="320">LN((AC132/1000)+1)*1000</f>
        <v>34.565690733466752</v>
      </c>
      <c r="AF132" s="44">
        <f>(AD132-SMOW!AN$14*AE132)</f>
        <v>-0.15065191352022111</v>
      </c>
      <c r="AG132" s="45">
        <f t="shared" ref="AG132" si="321">AF132*1000</f>
        <v>-150.65191352022111</v>
      </c>
      <c r="AH132" s="2">
        <f>AVERAGE(AG131:AG132)</f>
        <v>-148.68061860399172</v>
      </c>
      <c r="AI132" s="2">
        <f>STDEV(AG131:AG132)</f>
        <v>2.7878320059687272</v>
      </c>
      <c r="AJ132" s="58"/>
      <c r="AK132" s="20">
        <v>17</v>
      </c>
      <c r="AL132" s="20">
        <v>0</v>
      </c>
      <c r="AM132" s="20">
        <v>0</v>
      </c>
      <c r="AN132" s="20">
        <v>0</v>
      </c>
    </row>
    <row r="133" spans="1:40" x14ac:dyDescent="0.2">
      <c r="A133">
        <v>2813</v>
      </c>
      <c r="B133" t="s">
        <v>158</v>
      </c>
      <c r="C133" t="s">
        <v>48</v>
      </c>
      <c r="D133" t="s">
        <v>111</v>
      </c>
      <c r="E133" t="s">
        <v>287</v>
      </c>
      <c r="F133">
        <v>16.9289387030508</v>
      </c>
      <c r="G133">
        <v>16.787240856779601</v>
      </c>
      <c r="H133">
        <v>4.1198728451221703E-3</v>
      </c>
      <c r="I133">
        <v>32.630859779200101</v>
      </c>
      <c r="J133">
        <v>32.109778484807102</v>
      </c>
      <c r="K133">
        <v>1.5434814925376901E-3</v>
      </c>
      <c r="L133">
        <v>-0.16672218319857801</v>
      </c>
      <c r="M133">
        <v>3.9743345029367898E-3</v>
      </c>
      <c r="N133">
        <v>6.5613567287447898</v>
      </c>
      <c r="O133">
        <v>4.0778707761270298E-3</v>
      </c>
      <c r="P133">
        <v>12.0855236491229</v>
      </c>
      <c r="Q133">
        <v>1.5127722165443999E-3</v>
      </c>
      <c r="R133">
        <v>15.9526896346217</v>
      </c>
      <c r="S133">
        <v>0.153811077278148</v>
      </c>
      <c r="T133">
        <v>586.83431789200995</v>
      </c>
      <c r="U133">
        <v>0.192628612014553</v>
      </c>
      <c r="V133" s="14">
        <v>44281.512476851851</v>
      </c>
      <c r="W133">
        <v>2.4</v>
      </c>
      <c r="X133">
        <v>6.9793414621069597E-2</v>
      </c>
      <c r="Y133">
        <v>7.4886924436326094E-2</v>
      </c>
      <c r="Z133" s="72">
        <f>((((N133/1000)+1)/((SMOW!$Z$4/1000)+1))-1)*1000</f>
        <v>16.995500075766003</v>
      </c>
      <c r="AA133" s="72">
        <f>((((P133/1000)+1)/((SMOW!$AA$4/1000)+1))-1)*1000</f>
        <v>32.692704579919685</v>
      </c>
      <c r="AB133" s="72">
        <f>Z133*SMOW!$AN$6</f>
        <v>17.886414000405981</v>
      </c>
      <c r="AC133" s="72">
        <f>AA133*SMOW!$AN$12</f>
        <v>34.388211357474148</v>
      </c>
      <c r="AD133" s="72">
        <f t="shared" ref="AD133" si="322">LN((AB133/1000)+1)*1000</f>
        <v>17.728334300342642</v>
      </c>
      <c r="AE133" s="72">
        <f t="shared" ref="AE133" si="323">LN((AC133/1000)+1)*1000</f>
        <v>33.810151811065893</v>
      </c>
      <c r="AF133" s="44">
        <f>(AD133-SMOW!AN$14*AE133)</f>
        <v>-0.12342585590015176</v>
      </c>
      <c r="AG133" s="45">
        <f t="shared" ref="AG133" si="324">AF133*1000</f>
        <v>-123.42585590015176</v>
      </c>
      <c r="AK133" s="20">
        <v>17</v>
      </c>
      <c r="AL133" s="20">
        <v>0</v>
      </c>
      <c r="AM133" s="20">
        <v>0</v>
      </c>
      <c r="AN133" s="20">
        <v>0</v>
      </c>
    </row>
    <row r="134" spans="1:40" x14ac:dyDescent="0.2">
      <c r="A134">
        <v>2814</v>
      </c>
      <c r="B134" t="s">
        <v>158</v>
      </c>
      <c r="C134" t="s">
        <v>48</v>
      </c>
      <c r="D134" t="s">
        <v>111</v>
      </c>
      <c r="E134" t="s">
        <v>286</v>
      </c>
      <c r="F134">
        <v>17.170159245318899</v>
      </c>
      <c r="G134">
        <v>17.024417648600501</v>
      </c>
      <c r="H134">
        <v>4.0842832623813998E-3</v>
      </c>
      <c r="I134">
        <v>33.074546708717797</v>
      </c>
      <c r="J134">
        <v>32.5393527502033</v>
      </c>
      <c r="K134">
        <v>1.45732384655897E-3</v>
      </c>
      <c r="L134">
        <v>-0.15636060350683401</v>
      </c>
      <c r="M134">
        <v>4.1592658637044904E-3</v>
      </c>
      <c r="N134">
        <v>6.8001180296139099</v>
      </c>
      <c r="O134">
        <v>4.04264402888383E-3</v>
      </c>
      <c r="P134">
        <v>12.520382935134601</v>
      </c>
      <c r="Q134">
        <v>1.4283287724777001E-3</v>
      </c>
      <c r="R134">
        <v>16.535348852379499</v>
      </c>
      <c r="S134">
        <v>0.14374390435839701</v>
      </c>
      <c r="T134">
        <v>544.93543617555804</v>
      </c>
      <c r="U134">
        <v>0.124539684274872</v>
      </c>
      <c r="V134" s="14">
        <v>44281.628391203703</v>
      </c>
      <c r="W134">
        <v>2.4</v>
      </c>
      <c r="X134">
        <v>3.3531859262501101E-2</v>
      </c>
      <c r="Y134">
        <v>3.7768121379443201E-2</v>
      </c>
      <c r="Z134" s="72">
        <f>((((N134/1000)+1)/((SMOW!$Z$4/1000)+1))-1)*1000</f>
        <v>17.236736406718745</v>
      </c>
      <c r="AA134" s="72">
        <f>((((P134/1000)+1)/((SMOW!$AA$4/1000)+1))-1)*1000</f>
        <v>33.136418082079011</v>
      </c>
      <c r="AB134" s="72">
        <f>Z134*SMOW!$AN$6</f>
        <v>18.140296079081164</v>
      </c>
      <c r="AC134" s="72">
        <f>AA134*SMOW!$AN$12</f>
        <v>34.854936698509157</v>
      </c>
      <c r="AD134" s="72">
        <f t="shared" ref="AD134" si="325">LN((AB134/1000)+1)*1000</f>
        <v>17.977724034508743</v>
      </c>
      <c r="AE134" s="72">
        <f t="shared" ref="AE134" si="326">LN((AC134/1000)+1)*1000</f>
        <v>34.261259115094774</v>
      </c>
      <c r="AF134" s="44">
        <f>(AD134-SMOW!AN$14*AE134)</f>
        <v>-0.11222077826129961</v>
      </c>
      <c r="AG134" s="45">
        <f t="shared" ref="AG134" si="327">AF134*1000</f>
        <v>-112.22077826129961</v>
      </c>
      <c r="AH134" s="2">
        <f>AVERAGE(AG133:AG134)</f>
        <v>-117.82331708072569</v>
      </c>
      <c r="AI134" s="2">
        <f>STDEV(AG133:AG134)</f>
        <v>7.9231863821541006</v>
      </c>
      <c r="AK134" s="20">
        <v>17</v>
      </c>
      <c r="AL134" s="20">
        <v>0</v>
      </c>
      <c r="AM134" s="20">
        <v>0</v>
      </c>
      <c r="AN134" s="20">
        <v>0</v>
      </c>
    </row>
    <row r="135" spans="1:40" customFormat="1" x14ac:dyDescent="0.2">
      <c r="A135">
        <v>2815</v>
      </c>
      <c r="B135" t="s">
        <v>158</v>
      </c>
      <c r="C135" t="s">
        <v>48</v>
      </c>
      <c r="D135" t="s">
        <v>205</v>
      </c>
      <c r="E135" t="s">
        <v>285</v>
      </c>
      <c r="F135">
        <v>17.770060959391799</v>
      </c>
      <c r="G135">
        <v>17.614018928846502</v>
      </c>
      <c r="H135">
        <v>4.4059071213885803E-3</v>
      </c>
      <c r="I135">
        <v>34.3039530705449</v>
      </c>
      <c r="J135">
        <v>33.728691344616898</v>
      </c>
      <c r="K135">
        <v>1.2044406249271801E-3</v>
      </c>
      <c r="L135">
        <v>-0.19473010111125399</v>
      </c>
      <c r="M135">
        <v>4.4213118378959504E-3</v>
      </c>
      <c r="N135">
        <v>7.3939037507589802</v>
      </c>
      <c r="O135">
        <v>4.3609889353554802E-3</v>
      </c>
      <c r="P135">
        <v>13.7253288939967</v>
      </c>
      <c r="Q135">
        <v>1.18047694298611E-3</v>
      </c>
      <c r="R135">
        <v>18.227656364405401</v>
      </c>
      <c r="S135">
        <v>0.13803618310639601</v>
      </c>
      <c r="T135">
        <v>398.55580507046102</v>
      </c>
      <c r="U135">
        <v>8.8705491578668194E-2</v>
      </c>
      <c r="V135" s="14">
        <v>44281.75582175926</v>
      </c>
      <c r="W135">
        <v>2.4</v>
      </c>
      <c r="X135">
        <v>1.8358431384532699E-4</v>
      </c>
      <c r="Y135">
        <v>7.0229432315682E-4</v>
      </c>
      <c r="Z135" s="72">
        <f>((((N135/1000)+1)/((SMOW!$Z$4/1000)+1))-1)*1000</f>
        <v>17.836677386348754</v>
      </c>
      <c r="AA135" s="72">
        <f>((((P135/1000)+1)/((SMOW!$AA$4/1000)+1))-1)*1000</f>
        <v>34.365898073694282</v>
      </c>
      <c r="AB135" s="72">
        <f>Z135*SMOW!$AN$6</f>
        <v>18.77168631117987</v>
      </c>
      <c r="AC135" s="72">
        <f>AA135*SMOW!$AN$12</f>
        <v>36.148179896180245</v>
      </c>
      <c r="AD135" s="72">
        <f t="shared" ref="AD135" si="328">LN((AB135/1000)+1)*1000</f>
        <v>18.597672522985068</v>
      </c>
      <c r="AE135" s="72">
        <f t="shared" ref="AE135" si="329">LN((AC135/1000)+1)*1000</f>
        <v>35.510164397182216</v>
      </c>
      <c r="AF135" s="44">
        <f>(AD135-SMOW!AN$14*AE135)</f>
        <v>-0.15169427872714181</v>
      </c>
      <c r="AG135" s="45">
        <f t="shared" ref="AG135" si="330">AF135*1000</f>
        <v>-151.69427872714181</v>
      </c>
      <c r="AK135" s="20">
        <v>17</v>
      </c>
      <c r="AL135" s="20">
        <v>0</v>
      </c>
      <c r="AM135" s="20">
        <v>0</v>
      </c>
      <c r="AN135" s="20">
        <v>0</v>
      </c>
    </row>
    <row r="136" spans="1:40" customFormat="1" x14ac:dyDescent="0.2">
      <c r="A136">
        <v>2816</v>
      </c>
      <c r="B136" t="s">
        <v>177</v>
      </c>
      <c r="C136" t="s">
        <v>48</v>
      </c>
      <c r="D136" t="s">
        <v>205</v>
      </c>
      <c r="E136" t="s">
        <v>284</v>
      </c>
      <c r="F136">
        <v>18.1001075760894</v>
      </c>
      <c r="G136">
        <v>17.938250492122599</v>
      </c>
      <c r="H136">
        <v>4.0096861700823702E-3</v>
      </c>
      <c r="I136">
        <v>34.933465235812399</v>
      </c>
      <c r="J136">
        <v>34.337139822089398</v>
      </c>
      <c r="K136">
        <v>1.3375384320656E-3</v>
      </c>
      <c r="L136">
        <v>-0.191759333940661</v>
      </c>
      <c r="M136">
        <v>3.9900630642239598E-3</v>
      </c>
      <c r="N136">
        <v>7.7205855449761502</v>
      </c>
      <c r="O136">
        <v>3.9688074533106897E-3</v>
      </c>
      <c r="P136">
        <v>14.342316216615099</v>
      </c>
      <c r="Q136">
        <v>1.3109266216474701E-3</v>
      </c>
      <c r="R136">
        <v>19.0180235001421</v>
      </c>
      <c r="S136">
        <v>0.117910609822017</v>
      </c>
      <c r="T136">
        <v>233.88488634330301</v>
      </c>
      <c r="U136">
        <v>7.7291581255667402E-2</v>
      </c>
      <c r="V136" s="14">
        <v>44281.866006944445</v>
      </c>
      <c r="W136">
        <v>2.4</v>
      </c>
      <c r="X136">
        <v>7.6177141411762198E-2</v>
      </c>
      <c r="Y136">
        <v>6.7308706519229197E-2</v>
      </c>
      <c r="Z136" s="72">
        <f>((((N136/1000)+1)/((SMOW!$Z$4/1000)+1))-1)*1000</f>
        <v>18.166745605692647</v>
      </c>
      <c r="AA136" s="72">
        <f>((((P136/1000)+1)/((SMOW!$AA$4/1000)+1))-1)*1000</f>
        <v>34.995447940773694</v>
      </c>
      <c r="AB136" s="72">
        <f>Z136*SMOW!$AN$6</f>
        <v>19.119056897113957</v>
      </c>
      <c r="AC136" s="72">
        <f>AA136*SMOW!$AN$12</f>
        <v>36.810379434804339</v>
      </c>
      <c r="AD136" s="72">
        <f t="shared" ref="AD136" si="331">LN((AB136/1000)+1)*1000</f>
        <v>18.938584409901512</v>
      </c>
      <c r="AE136" s="72">
        <f t="shared" ref="AE136" si="332">LN((AC136/1000)+1)*1000</f>
        <v>36.149057594702469</v>
      </c>
      <c r="AF136" s="44">
        <f>(AD136-SMOW!AN$14*AE136)</f>
        <v>-0.14811800010139109</v>
      </c>
      <c r="AG136" s="45">
        <f t="shared" ref="AG136" si="333">AF136*1000</f>
        <v>-148.11800010139109</v>
      </c>
      <c r="AH136" s="2">
        <f>AVERAGE(AG135:AG136)</f>
        <v>-149.90613941426645</v>
      </c>
      <c r="AI136" s="2">
        <f>STDEV(AG135:AG136)</f>
        <v>2.5288108676808392</v>
      </c>
      <c r="AK136" s="20">
        <v>17</v>
      </c>
      <c r="AL136" s="20">
        <v>0</v>
      </c>
      <c r="AM136" s="20">
        <v>0</v>
      </c>
      <c r="AN136" s="20">
        <v>0</v>
      </c>
    </row>
    <row r="137" spans="1:40" customFormat="1" x14ac:dyDescent="0.2">
      <c r="A137">
        <v>2817</v>
      </c>
      <c r="B137" t="s">
        <v>177</v>
      </c>
      <c r="C137" t="s">
        <v>64</v>
      </c>
      <c r="D137" t="s">
        <v>100</v>
      </c>
      <c r="E137" t="s">
        <v>283</v>
      </c>
      <c r="F137">
        <v>17.759690098140801</v>
      </c>
      <c r="G137">
        <v>17.6038291021394</v>
      </c>
      <c r="H137">
        <v>4.3248996568313698E-3</v>
      </c>
      <c r="I137">
        <v>34.254853440317298</v>
      </c>
      <c r="J137">
        <v>33.6812190344532</v>
      </c>
      <c r="K137">
        <v>1.2559140184280301E-3</v>
      </c>
      <c r="L137">
        <v>-0.179854548051884</v>
      </c>
      <c r="M137">
        <v>4.27011166468611E-3</v>
      </c>
      <c r="N137">
        <v>7.3836386203511601</v>
      </c>
      <c r="O137">
        <v>4.2808073412182301E-3</v>
      </c>
      <c r="P137">
        <v>13.6772061553635</v>
      </c>
      <c r="Q137">
        <v>1.23092621623842E-3</v>
      </c>
      <c r="R137">
        <v>17.815529759355201</v>
      </c>
      <c r="S137">
        <v>0.17053669523597101</v>
      </c>
      <c r="T137">
        <v>611.14975101801201</v>
      </c>
      <c r="U137">
        <v>0.10993299997445199</v>
      </c>
      <c r="V137" s="14">
        <v>44281.968680555554</v>
      </c>
      <c r="W137">
        <v>2.4</v>
      </c>
      <c r="X137">
        <v>2.9564616857927699E-3</v>
      </c>
      <c r="Y137">
        <v>4.7085123300688401E-3</v>
      </c>
      <c r="Z137" s="72">
        <f>((((N137/1000)+1)/((SMOW!$Z$4/1000)+1))-1)*1000</f>
        <v>17.826305846290637</v>
      </c>
      <c r="AA137" s="72">
        <f>((((P137/1000)+1)/((SMOW!$AA$4/1000)+1))-1)*1000</f>
        <v>34.31679550286448</v>
      </c>
      <c r="AB137" s="72">
        <f>Z137*SMOW!$AN$6</f>
        <v>18.760771089004926</v>
      </c>
      <c r="AC137" s="72">
        <f>AA137*SMOW!$AN$12</f>
        <v>36.096530771227528</v>
      </c>
      <c r="AD137" s="72">
        <f t="shared" ref="AD137" si="334">LN((AB137/1000)+1)*1000</f>
        <v>18.586958365146295</v>
      </c>
      <c r="AE137" s="72">
        <f t="shared" ref="AE137" si="335">LN((AC137/1000)+1)*1000</f>
        <v>35.460315916742118</v>
      </c>
      <c r="AF137" s="44">
        <f>(AD137-SMOW!AN$14*AE137)</f>
        <v>-0.13608843889354461</v>
      </c>
      <c r="AG137" s="45">
        <f t="shared" ref="AG137" si="336">AF137*1000</f>
        <v>-136.08843889354461</v>
      </c>
      <c r="AK137" s="20">
        <v>17</v>
      </c>
      <c r="AL137" s="20">
        <v>0</v>
      </c>
      <c r="AM137" s="20">
        <v>0</v>
      </c>
      <c r="AN137" s="20">
        <v>0</v>
      </c>
    </row>
    <row r="138" spans="1:40" customFormat="1" x14ac:dyDescent="0.2">
      <c r="A138">
        <v>2818</v>
      </c>
      <c r="B138" t="s">
        <v>177</v>
      </c>
      <c r="C138" t="s">
        <v>64</v>
      </c>
      <c r="D138" t="s">
        <v>100</v>
      </c>
      <c r="E138" t="s">
        <v>282</v>
      </c>
      <c r="F138">
        <v>15.452619987206401</v>
      </c>
      <c r="G138">
        <v>15.3344436677244</v>
      </c>
      <c r="H138">
        <v>4.8792347960913904E-3</v>
      </c>
      <c r="I138">
        <v>29.831160362467202</v>
      </c>
      <c r="J138">
        <v>29.3948667492282</v>
      </c>
      <c r="K138">
        <v>2.0524334494954901E-3</v>
      </c>
      <c r="L138">
        <v>-0.18604597586810401</v>
      </c>
      <c r="M138">
        <v>4.7097551978986301E-3</v>
      </c>
      <c r="N138">
        <v>5.1000890697875896</v>
      </c>
      <c r="O138">
        <v>4.8294910383943597E-3</v>
      </c>
      <c r="P138">
        <v>9.3415273571176698</v>
      </c>
      <c r="Q138">
        <v>2.01159800989757E-3</v>
      </c>
      <c r="R138">
        <v>10.7095568417979</v>
      </c>
      <c r="S138">
        <v>0.15018697252374499</v>
      </c>
      <c r="T138">
        <v>1101.3492941750801</v>
      </c>
      <c r="U138">
        <v>0.21569411085559601</v>
      </c>
      <c r="V138" s="14">
        <v>44282.785509259258</v>
      </c>
      <c r="W138">
        <v>2.4</v>
      </c>
      <c r="X138">
        <v>3.4329553976904098E-3</v>
      </c>
      <c r="Y138">
        <v>2.2064572112952198E-3</v>
      </c>
      <c r="Z138" s="72">
        <f>((((N138/1000)+1)/((SMOW!$Z$4/1000)+1))-1)*1000</f>
        <v>15.519084729963772</v>
      </c>
      <c r="AA138" s="72">
        <f>((((P138/1000)+1)/((SMOW!$AA$4/1000)+1))-1)*1000</f>
        <v>29.892837487728528</v>
      </c>
      <c r="AB138" s="72">
        <f>Z138*SMOW!$AN$6</f>
        <v>16.332604109914659</v>
      </c>
      <c r="AC138" s="72">
        <f>AA138*SMOW!$AN$12</f>
        <v>31.443137752329712</v>
      </c>
      <c r="AD138" s="72">
        <f t="shared" ref="AD138" si="337">LN((AB138/1000)+1)*1000</f>
        <v>16.200661833566848</v>
      </c>
      <c r="AE138" s="72">
        <f t="shared" ref="AE138" si="338">LN((AC138/1000)+1)*1000</f>
        <v>30.958926224258185</v>
      </c>
      <c r="AF138" s="44">
        <f>(AD138-SMOW!AN$14*AE138)</f>
        <v>-0.14565121284147509</v>
      </c>
      <c r="AG138" s="45">
        <f t="shared" ref="AG138" si="339">AF138*1000</f>
        <v>-145.65121284147509</v>
      </c>
      <c r="AJ138" t="s">
        <v>280</v>
      </c>
      <c r="AK138" s="20">
        <v>17</v>
      </c>
      <c r="AL138" s="20">
        <v>0</v>
      </c>
      <c r="AM138" s="20">
        <v>0</v>
      </c>
      <c r="AN138" s="20">
        <v>1</v>
      </c>
    </row>
    <row r="139" spans="1:40" customFormat="1" x14ac:dyDescent="0.2">
      <c r="A139">
        <v>2819</v>
      </c>
      <c r="B139" t="s">
        <v>172</v>
      </c>
      <c r="C139" t="s">
        <v>64</v>
      </c>
      <c r="D139" t="s">
        <v>100</v>
      </c>
      <c r="E139" t="s">
        <v>281</v>
      </c>
      <c r="F139">
        <v>17.730173710896299</v>
      </c>
      <c r="G139">
        <v>17.574827355143601</v>
      </c>
      <c r="H139">
        <v>4.2870500230415796E-3</v>
      </c>
      <c r="I139">
        <v>34.211258777857097</v>
      </c>
      <c r="J139">
        <v>33.639067285281499</v>
      </c>
      <c r="K139">
        <v>2.2987710489014899E-3</v>
      </c>
      <c r="L139">
        <v>-0.18660017148503599</v>
      </c>
      <c r="M139">
        <v>4.0333053451505696E-3</v>
      </c>
      <c r="N139">
        <v>7.3544231524262997</v>
      </c>
      <c r="O139">
        <v>4.2433435841244399E-3</v>
      </c>
      <c r="P139">
        <v>13.6344788570589</v>
      </c>
      <c r="Q139">
        <v>2.2530344495748501E-3</v>
      </c>
      <c r="R139">
        <v>15.8278349154</v>
      </c>
      <c r="S139">
        <v>0.14816745156399899</v>
      </c>
      <c r="T139">
        <v>592.36953255581795</v>
      </c>
      <c r="U139">
        <v>0.172498434634587</v>
      </c>
      <c r="V139" s="14">
        <v>44284.618645833332</v>
      </c>
      <c r="W139">
        <v>2.4</v>
      </c>
      <c r="X139" s="69">
        <v>3.7092758645024998E-5</v>
      </c>
      <c r="Y139" s="69">
        <v>1.7664147868055601E-5</v>
      </c>
      <c r="Z139" s="72">
        <f>((((N139/1000)+1)/((SMOW!$Z$4/1000)+1))-1)*1000</f>
        <v>17.79678752710079</v>
      </c>
      <c r="AA139" s="72">
        <f>((((P139/1000)+1)/((SMOW!$AA$4/1000)+1))-1)*1000</f>
        <v>34.273198229497041</v>
      </c>
      <c r="AB139" s="72">
        <f>Z139*SMOW!$AN$6</f>
        <v>18.729705402483667</v>
      </c>
      <c r="AC139" s="72">
        <f>AA139*SMOW!$AN$12</f>
        <v>36.050672459092354</v>
      </c>
      <c r="AD139" s="72">
        <f t="shared" ref="AD139" si="340">LN((AB139/1000)+1)*1000</f>
        <v>18.556464297191553</v>
      </c>
      <c r="AE139" s="72">
        <f t="shared" ref="AE139" si="341">LN((AC139/1000)+1)*1000</f>
        <v>35.416054281206563</v>
      </c>
      <c r="AF139" s="44">
        <f>(AD139-SMOW!AN$14*AE139)</f>
        <v>-0.14321236328551379</v>
      </c>
      <c r="AG139" s="45">
        <f t="shared" ref="AG139" si="342">AF139*1000</f>
        <v>-143.21236328551379</v>
      </c>
      <c r="AH139" s="2">
        <f>AVERAGE(AG137:AG139)</f>
        <v>-141.65067167351117</v>
      </c>
      <c r="AI139" s="2">
        <f>STDEV(AG137:AG139)</f>
        <v>4.9689860045137983</v>
      </c>
      <c r="AK139" s="20">
        <v>17</v>
      </c>
      <c r="AL139" s="20">
        <v>0</v>
      </c>
      <c r="AM139" s="20">
        <v>0</v>
      </c>
      <c r="AN139" s="20">
        <v>0</v>
      </c>
    </row>
    <row r="140" spans="1:40" customFormat="1" x14ac:dyDescent="0.2">
      <c r="A140">
        <v>2820</v>
      </c>
      <c r="B140" t="s">
        <v>172</v>
      </c>
      <c r="C140" t="s">
        <v>48</v>
      </c>
      <c r="D140" t="s">
        <v>111</v>
      </c>
      <c r="E140" t="s">
        <v>301</v>
      </c>
      <c r="F140">
        <v>16.976199391685402</v>
      </c>
      <c r="G140">
        <v>16.833713684762898</v>
      </c>
      <c r="H140">
        <v>4.3425754452453297E-3</v>
      </c>
      <c r="I140">
        <v>32.725619650673302</v>
      </c>
      <c r="J140">
        <v>32.201539762369599</v>
      </c>
      <c r="K140">
        <v>1.5099119507123301E-3</v>
      </c>
      <c r="L140">
        <v>-0.16869930976825101</v>
      </c>
      <c r="M140">
        <v>4.1970389090322004E-3</v>
      </c>
      <c r="N140">
        <v>6.6081355950563303</v>
      </c>
      <c r="O140">
        <v>4.2983029251169504E-3</v>
      </c>
      <c r="P140">
        <v>12.1783981678657</v>
      </c>
      <c r="Q140">
        <v>1.4798705779782799E-3</v>
      </c>
      <c r="R140">
        <v>14.3549939456183</v>
      </c>
      <c r="S140">
        <v>0.15843045061526301</v>
      </c>
      <c r="T140">
        <v>577.35198160724997</v>
      </c>
      <c r="U140">
        <v>8.3491905062681296E-2</v>
      </c>
      <c r="V140" s="14">
        <v>44284.819965277777</v>
      </c>
      <c r="W140">
        <v>2.4</v>
      </c>
      <c r="X140">
        <v>2.6017877622795001E-2</v>
      </c>
      <c r="Y140">
        <v>5.74773009492087E-2</v>
      </c>
      <c r="Z140" s="72">
        <f>((((N140/1000)+1)/((SMOW!$Z$4/1000)+1))-1)*1000</f>
        <v>17.042763857769259</v>
      </c>
      <c r="AA140" s="72">
        <f>((((P140/1000)+1)/((SMOW!$AA$4/1000)+1))-1)*1000</f>
        <v>32.78747012661087</v>
      </c>
      <c r="AB140" s="72">
        <f>Z140*SMOW!$AN$6</f>
        <v>17.93615537714491</v>
      </c>
      <c r="AC140" s="72">
        <f>AA140*SMOW!$AN$12</f>
        <v>34.487891628375465</v>
      </c>
      <c r="AD140" s="72">
        <f t="shared" ref="AD140:AD142" si="343">LN((AB140/1000)+1)*1000</f>
        <v>17.777200422073438</v>
      </c>
      <c r="AE140" s="72">
        <f t="shared" ref="AE140:AE142" si="344">LN((AC140/1000)+1)*1000</f>
        <v>33.90651357080079</v>
      </c>
      <c r="AF140" s="44">
        <f>(AD140-SMOW!AN$14*AE140)</f>
        <v>-0.1254387433093811</v>
      </c>
      <c r="AG140" s="45">
        <f t="shared" ref="AG140:AG142" si="345">AF140*1000</f>
        <v>-125.4387433093811</v>
      </c>
      <c r="AJ140" t="s">
        <v>300</v>
      </c>
      <c r="AK140" s="20">
        <v>17</v>
      </c>
      <c r="AL140" s="20">
        <v>0</v>
      </c>
      <c r="AM140" s="20">
        <v>0</v>
      </c>
      <c r="AN140" s="20">
        <v>0</v>
      </c>
    </row>
    <row r="141" spans="1:40" customFormat="1" x14ac:dyDescent="0.2">
      <c r="A141">
        <v>2821</v>
      </c>
      <c r="B141" t="s">
        <v>177</v>
      </c>
      <c r="C141" t="s">
        <v>48</v>
      </c>
      <c r="D141" t="s">
        <v>111</v>
      </c>
      <c r="E141" t="s">
        <v>299</v>
      </c>
      <c r="F141">
        <v>17.616981441411198</v>
      </c>
      <c r="G141">
        <v>17.463600764881299</v>
      </c>
      <c r="H141">
        <v>4.8164510953173601E-3</v>
      </c>
      <c r="I141">
        <v>33.952390927910699</v>
      </c>
      <c r="J141">
        <v>33.388731400357997</v>
      </c>
      <c r="K141">
        <v>1.40120013680333E-3</v>
      </c>
      <c r="L141">
        <v>-0.165649414507752</v>
      </c>
      <c r="M141">
        <v>4.69013874923737E-3</v>
      </c>
      <c r="N141">
        <v>7.2423848771763097</v>
      </c>
      <c r="O141">
        <v>4.7673474169216299E-3</v>
      </c>
      <c r="P141">
        <v>13.3807614700684</v>
      </c>
      <c r="Q141">
        <v>1.3733217061683599E-3</v>
      </c>
      <c r="R141">
        <v>16.0802227856807</v>
      </c>
      <c r="S141">
        <v>0.15927484099515099</v>
      </c>
      <c r="T141">
        <v>585.86822887496805</v>
      </c>
      <c r="U141">
        <v>9.9600711785993196E-2</v>
      </c>
      <c r="V141" s="14">
        <v>44284.931145833332</v>
      </c>
      <c r="W141">
        <v>2.4</v>
      </c>
      <c r="X141">
        <v>3.5057045907570097E-2</v>
      </c>
      <c r="Y141">
        <v>3.9103604050588402E-2</v>
      </c>
      <c r="Z141" s="72">
        <f>((((N141/1000)+1)/((SMOW!$Z$4/1000)+1))-1)*1000</f>
        <v>17.683587848806191</v>
      </c>
      <c r="AA141" s="72">
        <f>((((P141/1000)+1)/((SMOW!$AA$4/1000)+1))-1)*1000</f>
        <v>34.014314875820077</v>
      </c>
      <c r="AB141" s="72">
        <f>Z141*SMOW!$AN$6</f>
        <v>18.610571731708248</v>
      </c>
      <c r="AC141" s="72">
        <f>AA141*SMOW!$AN$12</f>
        <v>35.778362914881583</v>
      </c>
      <c r="AD141" s="72">
        <f t="shared" si="343"/>
        <v>18.439514102618357</v>
      </c>
      <c r="AE141" s="72">
        <f t="shared" si="344"/>
        <v>35.153185539501095</v>
      </c>
      <c r="AF141" s="44">
        <f>(AD141-SMOW!AN$14*AE141)</f>
        <v>-0.12136786223822327</v>
      </c>
      <c r="AG141" s="45">
        <f t="shared" si="345"/>
        <v>-121.36786223822327</v>
      </c>
      <c r="AH141" s="2">
        <f>AVERAGE(AG140:AG141)</f>
        <v>-123.40330277380218</v>
      </c>
      <c r="AI141" s="2">
        <f>STDEV(AG140:AG141)</f>
        <v>2.8785476108196568</v>
      </c>
      <c r="AK141" s="20">
        <v>17</v>
      </c>
      <c r="AL141" s="20">
        <v>0</v>
      </c>
      <c r="AM141" s="20">
        <v>0</v>
      </c>
      <c r="AN141" s="20">
        <v>0</v>
      </c>
    </row>
    <row r="142" spans="1:40" customFormat="1" x14ac:dyDescent="0.2">
      <c r="A142">
        <v>2822</v>
      </c>
      <c r="B142" t="s">
        <v>177</v>
      </c>
      <c r="C142" t="s">
        <v>48</v>
      </c>
      <c r="D142" t="s">
        <v>111</v>
      </c>
      <c r="E142" t="s">
        <v>298</v>
      </c>
      <c r="F142">
        <v>-3.8390317271084502</v>
      </c>
      <c r="G142">
        <v>-3.8464278369331502</v>
      </c>
      <c r="H142">
        <v>7.3262746635104903E-2</v>
      </c>
      <c r="I142">
        <v>-6.0744569777030097</v>
      </c>
      <c r="J142">
        <v>-6.0929878001488298</v>
      </c>
      <c r="K142">
        <v>6.4169632009856203E-2</v>
      </c>
      <c r="L142">
        <v>-0.62585784198785799</v>
      </c>
      <c r="M142">
        <v>0.12926428133114001</v>
      </c>
      <c r="N142">
        <v>-13.9675848906649</v>
      </c>
      <c r="O142">
        <v>4.0000882382559597E-2</v>
      </c>
      <c r="P142">
        <v>-25.8997018455958</v>
      </c>
      <c r="Q142">
        <v>2.95069887503779E-2</v>
      </c>
      <c r="R142">
        <v>-96.520605319566997</v>
      </c>
      <c r="S142">
        <v>1.66579429441849</v>
      </c>
      <c r="T142">
        <v>54980.376385190102</v>
      </c>
      <c r="U142">
        <v>2.3536360531361402</v>
      </c>
      <c r="V142" s="14">
        <v>44285.039525462962</v>
      </c>
      <c r="W142">
        <v>2.4</v>
      </c>
      <c r="X142">
        <v>0.28189246471082602</v>
      </c>
      <c r="Y142">
        <v>0.28200846385162498</v>
      </c>
      <c r="Z142" s="72">
        <f>((((N142/1000)+1)/((SMOW!$Z$4/1000)+1))-1)*1000</f>
        <v>-3.746247169637229</v>
      </c>
      <c r="AA142" s="72">
        <f>((((P142/1000)+1)/((SMOW!$AA$4/1000)+1))-1)*1000</f>
        <v>-6.06594212889211</v>
      </c>
      <c r="AB142" s="72">
        <f>Z142*SMOW!$AN$6</f>
        <v>-3.9426276087942971</v>
      </c>
      <c r="AC142" s="72">
        <f>AA142*SMOW!$AN$12</f>
        <v>-6.3805335988834546</v>
      </c>
      <c r="AD142" s="72">
        <f t="shared" si="343"/>
        <v>-3.9504202541011417</v>
      </c>
      <c r="AE142" s="72">
        <f t="shared" si="344"/>
        <v>-6.4009762062759759</v>
      </c>
      <c r="AF142" s="44">
        <f>(AD142-SMOW!AN$14*AE142)</f>
        <v>-0.57070481718742627</v>
      </c>
      <c r="AG142" s="45">
        <f t="shared" si="345"/>
        <v>-570.70481718742622</v>
      </c>
      <c r="AJ142" t="s">
        <v>302</v>
      </c>
      <c r="AK142" s="20">
        <v>17</v>
      </c>
      <c r="AL142" s="20">
        <v>0</v>
      </c>
      <c r="AM142" s="20">
        <v>0</v>
      </c>
      <c r="AN142" s="20">
        <v>1</v>
      </c>
    </row>
    <row r="143" spans="1:40" customFormat="1" x14ac:dyDescent="0.2">
      <c r="A143">
        <v>2823</v>
      </c>
      <c r="B143" t="s">
        <v>112</v>
      </c>
      <c r="C143" t="s">
        <v>48</v>
      </c>
      <c r="D143" t="s">
        <v>111</v>
      </c>
      <c r="E143" t="s">
        <v>305</v>
      </c>
      <c r="F143">
        <v>16.580188471773699</v>
      </c>
      <c r="G143">
        <v>16.444237472045199</v>
      </c>
      <c r="H143">
        <v>4.25575948007816E-3</v>
      </c>
      <c r="I143">
        <v>31.967033422808701</v>
      </c>
      <c r="J143">
        <v>31.466722102450799</v>
      </c>
      <c r="K143">
        <v>2.2039823482416501E-3</v>
      </c>
      <c r="L143">
        <v>-0.17019179804877199</v>
      </c>
      <c r="M143">
        <v>4.0203802095675001E-3</v>
      </c>
      <c r="N143">
        <v>6.2161620031414104</v>
      </c>
      <c r="O143">
        <v>4.21237204798342E-3</v>
      </c>
      <c r="P143">
        <v>11.434904854267099</v>
      </c>
      <c r="Q143">
        <v>2.1601316752342201E-3</v>
      </c>
      <c r="R143">
        <v>16.1653927092574</v>
      </c>
      <c r="S143">
        <v>0.16420197126307701</v>
      </c>
      <c r="T143">
        <v>594.26030796856901</v>
      </c>
      <c r="U143">
        <v>0.14759315897894401</v>
      </c>
      <c r="V143" s="14">
        <v>44285.545532407406</v>
      </c>
      <c r="W143">
        <v>2.4</v>
      </c>
      <c r="X143">
        <v>3.0154698425456299E-2</v>
      </c>
      <c r="Y143">
        <v>2.6261244270716601E-2</v>
      </c>
      <c r="Z143" s="72">
        <f>((((N143/1000)+1)/((SMOW!$Z$4/1000)+1))-1)*1000</f>
        <v>16.646727017629146</v>
      </c>
      <c r="AA143" s="72">
        <f>((((P143/1000)+1)/((SMOW!$AA$4/1000)+1))-1)*1000</f>
        <v>32.028838466621636</v>
      </c>
      <c r="AB143" s="72">
        <f>Z143*SMOW!$AN$6</f>
        <v>17.519358057232015</v>
      </c>
      <c r="AC143" s="72">
        <f>AA143*SMOW!$AN$12</f>
        <v>33.689915865849997</v>
      </c>
      <c r="AD143" s="72">
        <f t="shared" ref="AD143" si="346">LN((AB143/1000)+1)*1000</f>
        <v>17.367663271310398</v>
      </c>
      <c r="AE143" s="44">
        <f t="shared" ref="AE143" si="347">LN((AC143/1000)+1)*1000</f>
        <v>33.134843166803634</v>
      </c>
      <c r="AF143" s="44">
        <f>(AD143-SMOW!AN$14*AE143)</f>
        <v>-0.12753392076191972</v>
      </c>
      <c r="AG143" s="45">
        <f t="shared" ref="AG143" si="348">AF143*1000</f>
        <v>-127.53392076191972</v>
      </c>
      <c r="AJ143" t="s">
        <v>303</v>
      </c>
      <c r="AK143" s="20">
        <v>17</v>
      </c>
      <c r="AL143" s="20">
        <v>2</v>
      </c>
      <c r="AM143" s="20">
        <v>0</v>
      </c>
      <c r="AN143" s="20">
        <v>0</v>
      </c>
    </row>
    <row r="144" spans="1:40" customFormat="1" x14ac:dyDescent="0.2">
      <c r="A144">
        <v>2824</v>
      </c>
      <c r="B144" t="s">
        <v>112</v>
      </c>
      <c r="C144" t="s">
        <v>48</v>
      </c>
      <c r="D144" t="s">
        <v>111</v>
      </c>
      <c r="E144" t="s">
        <v>306</v>
      </c>
      <c r="F144">
        <v>15.483654443002701</v>
      </c>
      <c r="G144">
        <v>15.3650055824384</v>
      </c>
      <c r="H144">
        <v>3.6964510413938301E-3</v>
      </c>
      <c r="I144">
        <v>29.838670201969499</v>
      </c>
      <c r="J144">
        <v>29.4021590642582</v>
      </c>
      <c r="K144">
        <v>1.4284332675524899E-3</v>
      </c>
      <c r="L144">
        <v>-0.159334403489957</v>
      </c>
      <c r="M144">
        <v>3.7223601956266799E-3</v>
      </c>
      <c r="N144">
        <v>5.1308071295681801</v>
      </c>
      <c r="O144">
        <v>3.65876575412617E-3</v>
      </c>
      <c r="P144">
        <v>9.3488877800348398</v>
      </c>
      <c r="Q144">
        <v>1.4000130035791E-3</v>
      </c>
      <c r="R144">
        <v>13.2106977913596</v>
      </c>
      <c r="S144">
        <v>0.14781541176823901</v>
      </c>
      <c r="T144">
        <v>619.614809003505</v>
      </c>
      <c r="U144">
        <v>0.105587038801706</v>
      </c>
      <c r="V144" s="14">
        <v>44285.673611111109</v>
      </c>
      <c r="W144">
        <v>2.4</v>
      </c>
      <c r="X144">
        <v>1.1531456334751399E-2</v>
      </c>
      <c r="Y144">
        <v>1.0386554086519E-2</v>
      </c>
      <c r="Z144" s="72">
        <f>((((N144/1000)+1)/((SMOW!$Z$4/1000)+1))-1)*1000</f>
        <v>15.550121217068114</v>
      </c>
      <c r="AA144" s="72">
        <f>((((P144/1000)+1)/((SMOW!$AA$4/1000)+1))-1)*1000</f>
        <v>29.900347776999013</v>
      </c>
      <c r="AB144" s="72">
        <f>Z144*SMOW!$AN$6</f>
        <v>16.36526754758885</v>
      </c>
      <c r="AC144" s="72">
        <f>AA144*SMOW!$AN$12</f>
        <v>31.451037539701474</v>
      </c>
      <c r="AD144" s="72">
        <f t="shared" ref="AD144" si="349">LN((AB144/1000)+1)*1000</f>
        <v>16.232799848893801</v>
      </c>
      <c r="AE144" s="44">
        <f t="shared" ref="AE144" si="350">LN((AC144/1000)+1)*1000</f>
        <v>30.966585160394096</v>
      </c>
      <c r="AF144" s="44">
        <f>(AD144-SMOW!AN$14*AE144)</f>
        <v>-0.11755711579428052</v>
      </c>
      <c r="AG144" s="45">
        <f t="shared" ref="AG144" si="351">AF144*1000</f>
        <v>-117.55711579428052</v>
      </c>
      <c r="AK144" s="20">
        <v>17</v>
      </c>
      <c r="AL144" s="20">
        <v>0</v>
      </c>
      <c r="AM144" s="20">
        <v>0</v>
      </c>
      <c r="AN144" s="20">
        <v>0</v>
      </c>
    </row>
    <row r="145" spans="1:40" customFormat="1" x14ac:dyDescent="0.2">
      <c r="A145">
        <v>2825</v>
      </c>
      <c r="B145" t="s">
        <v>112</v>
      </c>
      <c r="C145" t="s">
        <v>48</v>
      </c>
      <c r="D145" t="s">
        <v>111</v>
      </c>
      <c r="E145" t="s">
        <v>307</v>
      </c>
      <c r="F145">
        <v>15.5915485172636</v>
      </c>
      <c r="G145">
        <v>15.4712488543185</v>
      </c>
      <c r="H145">
        <v>3.9479745550009904E-3</v>
      </c>
      <c r="I145">
        <v>30.050100646237698</v>
      </c>
      <c r="J145">
        <v>29.607442430690899</v>
      </c>
      <c r="K145">
        <v>1.3197887696571201E-3</v>
      </c>
      <c r="L145">
        <v>-0.161480749086342</v>
      </c>
      <c r="M145">
        <v>3.8274655505383102E-3</v>
      </c>
      <c r="N145">
        <v>5.2376012246496799</v>
      </c>
      <c r="O145">
        <v>3.9077249876275401E-3</v>
      </c>
      <c r="P145">
        <v>9.5561115811405308</v>
      </c>
      <c r="Q145">
        <v>1.29353010845472E-3</v>
      </c>
      <c r="R145">
        <v>13.7358539139868</v>
      </c>
      <c r="S145">
        <v>0.13575463966311499</v>
      </c>
      <c r="T145">
        <v>613.24634377375605</v>
      </c>
      <c r="U145">
        <v>0.100772169281989</v>
      </c>
      <c r="V145" s="14">
        <v>44285.784548611111</v>
      </c>
      <c r="W145">
        <v>2.4</v>
      </c>
      <c r="X145">
        <v>6.6848058520573406E-2</v>
      </c>
      <c r="Y145">
        <v>7.0137431066037398E-2</v>
      </c>
      <c r="Z145" s="72">
        <f>((((N145/1000)+1)/((SMOW!$Z$4/1000)+1))-1)*1000</f>
        <v>15.658022353354228</v>
      </c>
      <c r="AA145" s="72">
        <f>((((P145/1000)+1)/((SMOW!$AA$4/1000)+1))-1)*1000</f>
        <v>30.111790883946774</v>
      </c>
      <c r="AB145" s="72">
        <f>Z145*SMOW!$AN$6</f>
        <v>16.478824923725114</v>
      </c>
      <c r="AC145" s="72">
        <f>AA145*SMOW!$AN$12</f>
        <v>31.673446494397339</v>
      </c>
      <c r="AD145" s="72">
        <f t="shared" ref="AD145:AD146" si="352">LN((AB145/1000)+1)*1000</f>
        <v>16.34452251043469</v>
      </c>
      <c r="AE145" s="44">
        <f t="shared" ref="AE145:AE146" si="353">LN((AC145/1000)+1)*1000</f>
        <v>31.182189170019832</v>
      </c>
      <c r="AF145" s="44">
        <f>(AD145-SMOW!AN$14*AE145)</f>
        <v>-0.11967337133578226</v>
      </c>
      <c r="AG145" s="45">
        <f t="shared" ref="AG145:AG146" si="354">AF145*1000</f>
        <v>-119.67337133578226</v>
      </c>
      <c r="AH145" s="2">
        <f>AVERAGE(AG144:AG145)</f>
        <v>-118.61524356503139</v>
      </c>
      <c r="AI145" s="2">
        <f>STDEV(AG144:AG145)</f>
        <v>1.4964186441194922</v>
      </c>
      <c r="AK145" s="20">
        <v>17</v>
      </c>
      <c r="AL145" s="20">
        <v>0</v>
      </c>
      <c r="AM145" s="20">
        <v>0</v>
      </c>
      <c r="AN145" s="20">
        <v>0</v>
      </c>
    </row>
    <row r="146" spans="1:40" customFormat="1" x14ac:dyDescent="0.2">
      <c r="A146">
        <v>2826</v>
      </c>
      <c r="B146" t="s">
        <v>112</v>
      </c>
      <c r="C146" t="s">
        <v>48</v>
      </c>
      <c r="D146" t="s">
        <v>205</v>
      </c>
      <c r="E146" t="s">
        <v>308</v>
      </c>
      <c r="F146">
        <v>15.205631596877</v>
      </c>
      <c r="G146">
        <v>15.091184338429599</v>
      </c>
      <c r="H146">
        <v>4.2545066592667201E-3</v>
      </c>
      <c r="I146">
        <v>29.3281498824118</v>
      </c>
      <c r="J146">
        <v>28.906307719240999</v>
      </c>
      <c r="K146">
        <v>1.19995618434227E-3</v>
      </c>
      <c r="L146">
        <v>-0.17134613732960699</v>
      </c>
      <c r="M146">
        <v>4.2444365901505403E-3</v>
      </c>
      <c r="N146">
        <v>4.85561872401962</v>
      </c>
      <c r="O146">
        <v>4.2111319996683896E-3</v>
      </c>
      <c r="P146">
        <v>8.8485248283953997</v>
      </c>
      <c r="Q146">
        <v>1.17608172531857E-3</v>
      </c>
      <c r="R146">
        <v>12.4705998169569</v>
      </c>
      <c r="S146">
        <v>0.135841458220228</v>
      </c>
      <c r="T146">
        <v>482.91992655675</v>
      </c>
      <c r="U146">
        <v>8.51478690062481E-2</v>
      </c>
      <c r="V146" s="14">
        <v>44285.89298611111</v>
      </c>
      <c r="W146">
        <v>2.4</v>
      </c>
      <c r="X146">
        <v>1.8893151591679199E-2</v>
      </c>
      <c r="Y146">
        <v>2.2984188874768101E-2</v>
      </c>
      <c r="Z146" s="72">
        <f>((((N146/1000)+1)/((SMOW!$Z$4/1000)+1))-1)*1000</f>
        <v>15.272080173424962</v>
      </c>
      <c r="AA146" s="72">
        <f>((((P146/1000)+1)/((SMOW!$AA$4/1000)+1))-1)*1000</f>
        <v>29.389796882113295</v>
      </c>
      <c r="AB146" s="72">
        <f>Z146*SMOW!$AN$6</f>
        <v>16.072651431938471</v>
      </c>
      <c r="AC146" s="72">
        <f>AA146*SMOW!$AN$12</f>
        <v>30.914008489713932</v>
      </c>
      <c r="AD146" s="72">
        <f t="shared" si="352"/>
        <v>15.944853914664058</v>
      </c>
      <c r="AE146" s="44">
        <f t="shared" si="353"/>
        <v>30.445795629792531</v>
      </c>
      <c r="AF146" s="44">
        <f>(AD146-SMOW!AN$14*AE146)</f>
        <v>-0.13052617786640042</v>
      </c>
      <c r="AG146" s="45">
        <f t="shared" si="354"/>
        <v>-130.52617786640042</v>
      </c>
      <c r="AJ146" t="s">
        <v>304</v>
      </c>
      <c r="AK146" s="20">
        <v>17</v>
      </c>
      <c r="AL146" s="20">
        <v>0</v>
      </c>
      <c r="AM146" s="20">
        <v>0</v>
      </c>
      <c r="AN146" s="20">
        <v>0</v>
      </c>
    </row>
    <row r="147" spans="1:40" customFormat="1" x14ac:dyDescent="0.2">
      <c r="A147">
        <v>2827</v>
      </c>
      <c r="B147" t="s">
        <v>172</v>
      </c>
      <c r="C147" t="s">
        <v>48</v>
      </c>
      <c r="D147" t="s">
        <v>205</v>
      </c>
      <c r="E147" t="s">
        <v>309</v>
      </c>
      <c r="F147">
        <v>14.656053924253101</v>
      </c>
      <c r="G147">
        <v>14.549691461894</v>
      </c>
      <c r="H147">
        <v>5.0128762128076399E-3</v>
      </c>
      <c r="I147">
        <v>28.283512820894</v>
      </c>
      <c r="J147">
        <v>27.890919657135299</v>
      </c>
      <c r="K147">
        <v>1.3654097603007099E-3</v>
      </c>
      <c r="L147">
        <v>-0.17671411707343701</v>
      </c>
      <c r="M147">
        <v>4.92162238896414E-3</v>
      </c>
      <c r="N147">
        <v>4.3116439911443498</v>
      </c>
      <c r="O147">
        <v>4.9617699819913498E-3</v>
      </c>
      <c r="P147">
        <v>7.8246719797059896</v>
      </c>
      <c r="Q147">
        <v>1.3382434188959199E-3</v>
      </c>
      <c r="R147">
        <v>10.4754548406952</v>
      </c>
      <c r="S147">
        <v>0.14370566085643899</v>
      </c>
      <c r="T147">
        <v>430.52086560313899</v>
      </c>
      <c r="U147">
        <v>0.100087744096545</v>
      </c>
      <c r="V147" s="14">
        <v>44286.529687499999</v>
      </c>
      <c r="W147">
        <v>2.4</v>
      </c>
      <c r="X147">
        <v>2.84444132608693E-2</v>
      </c>
      <c r="Y147">
        <v>2.34148908122793E-2</v>
      </c>
      <c r="Z147" s="72">
        <f>((((N147/1000)+1)/((SMOW!$Z$4/1000)+1))-1)*1000</f>
        <v>14.722466529119016</v>
      </c>
      <c r="AA147" s="72">
        <f>((((P147/1000)+1)/((SMOW!$AA$4/1000)+1))-1)*1000</f>
        <v>28.345097256736949</v>
      </c>
      <c r="AB147" s="72">
        <f>Z147*SMOW!$AN$6</f>
        <v>15.494226723133016</v>
      </c>
      <c r="AC147" s="72">
        <f>AA147*SMOW!$AN$12</f>
        <v>29.815128724820401</v>
      </c>
      <c r="AD147" s="72">
        <f t="shared" ref="AD147" si="355">LN((AB147/1000)+1)*1000</f>
        <v>15.375416865207294</v>
      </c>
      <c r="AE147" s="44">
        <f t="shared" ref="AE147" si="356">LN((AC147/1000)+1)*1000</f>
        <v>29.379299456951941</v>
      </c>
      <c r="AF147" s="44">
        <f>(AD147-SMOW!AN$14*AE147)</f>
        <v>-0.13685324806333199</v>
      </c>
      <c r="AG147" s="45">
        <f t="shared" ref="AG147" si="357">AF147*1000</f>
        <v>-136.85324806333199</v>
      </c>
      <c r="AH147" s="2">
        <f>AVERAGE(AG146:AG147)</f>
        <v>-133.6897129648662</v>
      </c>
      <c r="AI147" s="2">
        <f>STDEV(AG146:AG147)</f>
        <v>4.4739142412936195</v>
      </c>
      <c r="AK147" s="20">
        <v>17</v>
      </c>
      <c r="AL147" s="20">
        <v>0</v>
      </c>
      <c r="AM147" s="20">
        <v>0</v>
      </c>
      <c r="AN147" s="20">
        <v>0</v>
      </c>
    </row>
    <row r="148" spans="1:40" customFormat="1" x14ac:dyDescent="0.2">
      <c r="A148">
        <v>2828</v>
      </c>
      <c r="B148" t="s">
        <v>172</v>
      </c>
      <c r="C148" t="s">
        <v>48</v>
      </c>
      <c r="D148" t="s">
        <v>205</v>
      </c>
      <c r="E148" t="s">
        <v>316</v>
      </c>
      <c r="F148">
        <v>15.0518796029341</v>
      </c>
      <c r="G148">
        <v>14.939723731810799</v>
      </c>
      <c r="H148">
        <v>4.39166162068337E-3</v>
      </c>
      <c r="I148">
        <v>29.081906960417999</v>
      </c>
      <c r="J148">
        <v>28.6670522577855</v>
      </c>
      <c r="K148">
        <v>1.2179786218418701E-3</v>
      </c>
      <c r="L148">
        <v>-0.196479860299902</v>
      </c>
      <c r="M148">
        <v>4.3889890119265503E-3</v>
      </c>
      <c r="N148">
        <v>4.7034342303613901</v>
      </c>
      <c r="O148">
        <v>4.3468886674097804E-3</v>
      </c>
      <c r="P148">
        <v>8.6071811824149904</v>
      </c>
      <c r="Q148">
        <v>1.19374558643778E-3</v>
      </c>
      <c r="R148">
        <v>11.902306335113099</v>
      </c>
      <c r="S148">
        <v>0.127607201094629</v>
      </c>
      <c r="T148">
        <v>728.40621004933496</v>
      </c>
      <c r="U148">
        <v>0.103025703753195</v>
      </c>
      <c r="V148" s="14">
        <v>44286.641435185185</v>
      </c>
      <c r="W148">
        <v>2.4</v>
      </c>
      <c r="X148">
        <v>0.22376217475020399</v>
      </c>
      <c r="Y148">
        <v>0.23194598404863101</v>
      </c>
      <c r="Z148" s="72">
        <f>((((N148/1000)+1)/((SMOW!$Z$4/1000)+1))-1)*1000</f>
        <v>15.118318115903806</v>
      </c>
      <c r="AA148" s="72">
        <f>((((P148/1000)+1)/((SMOW!$AA$4/1000)+1))-1)*1000</f>
        <v>29.143539212502347</v>
      </c>
      <c r="AB148" s="72">
        <f>Z148*SMOW!$AN$6</f>
        <v>15.910829078602765</v>
      </c>
      <c r="AC148" s="72">
        <f>AA148*SMOW!$AN$12</f>
        <v>30.654979421920572</v>
      </c>
      <c r="AD148" s="72">
        <f t="shared" ref="AD148:AD150" si="358">LN((AB148/1000)+1)*1000</f>
        <v>15.785578649653367</v>
      </c>
      <c r="AE148" s="44">
        <f t="shared" ref="AE148:AE150" si="359">LN((AC148/1000)+1)*1000</f>
        <v>30.19450249269622</v>
      </c>
      <c r="AF148" s="44">
        <f>(AD148-SMOW!AN$14*AE148)</f>
        <v>-0.15711866649023776</v>
      </c>
      <c r="AG148" s="45">
        <f t="shared" ref="AG148:AG150" si="360">AF148*1000</f>
        <v>-157.11866649023776</v>
      </c>
      <c r="AK148" s="20">
        <v>17</v>
      </c>
      <c r="AL148" s="20">
        <v>0</v>
      </c>
      <c r="AM148" s="20">
        <v>0</v>
      </c>
      <c r="AN148" s="20">
        <v>0</v>
      </c>
    </row>
    <row r="149" spans="1:40" customFormat="1" x14ac:dyDescent="0.2">
      <c r="A149">
        <v>2829</v>
      </c>
      <c r="B149" t="s">
        <v>172</v>
      </c>
      <c r="C149" t="s">
        <v>48</v>
      </c>
      <c r="D149" t="s">
        <v>205</v>
      </c>
      <c r="E149" t="s">
        <v>315</v>
      </c>
      <c r="F149">
        <v>15.160426437595399</v>
      </c>
      <c r="G149">
        <v>15.046655202618799</v>
      </c>
      <c r="H149">
        <v>4.6880849773716796E-3</v>
      </c>
      <c r="I149">
        <v>29.248741921289898</v>
      </c>
      <c r="J149">
        <v>28.829159312737101</v>
      </c>
      <c r="K149">
        <v>1.26518325715234E-3</v>
      </c>
      <c r="L149">
        <v>-0.17514091450637501</v>
      </c>
      <c r="M149">
        <v>4.4983993037494797E-3</v>
      </c>
      <c r="N149">
        <v>4.8108744309565399</v>
      </c>
      <c r="O149">
        <v>4.6402899904686799E-3</v>
      </c>
      <c r="P149">
        <v>8.7706967767224704</v>
      </c>
      <c r="Q149">
        <v>1.2400110331793599E-3</v>
      </c>
      <c r="R149">
        <v>11.977718249522001</v>
      </c>
      <c r="S149">
        <v>0.165592969930385</v>
      </c>
      <c r="T149">
        <v>702.70244635223003</v>
      </c>
      <c r="U149">
        <v>9.6723550953049894E-2</v>
      </c>
      <c r="V149" s="14">
        <v>44286.753391203703</v>
      </c>
      <c r="W149">
        <v>2.4</v>
      </c>
      <c r="X149">
        <v>8.6862866775915693E-3</v>
      </c>
      <c r="Y149">
        <v>1.8459725675433102E-2</v>
      </c>
      <c r="Z149" s="72">
        <f>((((N149/1000)+1)/((SMOW!$Z$4/1000)+1))-1)*1000</f>
        <v>15.226872055315477</v>
      </c>
      <c r="AA149" s="72">
        <f>((((P149/1000)+1)/((SMOW!$AA$4/1000)+1))-1)*1000</f>
        <v>29.310384165207147</v>
      </c>
      <c r="AB149" s="72">
        <f>Z149*SMOW!$AN$6</f>
        <v>16.025073478181259</v>
      </c>
      <c r="AC149" s="72">
        <f>AA149*SMOW!$AN$12</f>
        <v>30.830477275991186</v>
      </c>
      <c r="AD149" s="72">
        <f t="shared" si="358"/>
        <v>15.898027472035171</v>
      </c>
      <c r="AE149" s="44">
        <f t="shared" si="359"/>
        <v>30.364765982961661</v>
      </c>
      <c r="AF149" s="44">
        <f>(AD149-SMOW!AN$14*AE149)</f>
        <v>-0.13456896696858678</v>
      </c>
      <c r="AG149" s="45">
        <f t="shared" si="360"/>
        <v>-134.56896696858678</v>
      </c>
      <c r="AH149" s="2">
        <f>AVERAGE(AG148:AG149)</f>
        <v>-145.84381672941225</v>
      </c>
      <c r="AI149" s="2">
        <f>STDEV(AG148:AG149)</f>
        <v>15.945045445478454</v>
      </c>
      <c r="AK149" s="20">
        <v>17</v>
      </c>
      <c r="AL149" s="20">
        <v>0</v>
      </c>
      <c r="AM149" s="20">
        <v>0</v>
      </c>
      <c r="AN149" s="20">
        <v>0</v>
      </c>
    </row>
    <row r="150" spans="1:40" customFormat="1" x14ac:dyDescent="0.2">
      <c r="A150">
        <v>2830</v>
      </c>
      <c r="B150" t="s">
        <v>172</v>
      </c>
      <c r="C150" t="s">
        <v>48</v>
      </c>
      <c r="D150" t="s">
        <v>111</v>
      </c>
      <c r="E150" t="s">
        <v>314</v>
      </c>
      <c r="F150">
        <v>15.116665666478699</v>
      </c>
      <c r="G150">
        <v>15.003547203957201</v>
      </c>
      <c r="H150">
        <v>3.4699432466801499E-3</v>
      </c>
      <c r="I150">
        <v>29.1393647676047</v>
      </c>
      <c r="J150">
        <v>28.7228847452628</v>
      </c>
      <c r="K150">
        <v>1.2290875706301399E-3</v>
      </c>
      <c r="L150">
        <v>-0.16213594154161001</v>
      </c>
      <c r="M150">
        <v>3.4004793735121302E-3</v>
      </c>
      <c r="N150">
        <v>4.7675598005332001</v>
      </c>
      <c r="O150">
        <v>3.43456720447541E-3</v>
      </c>
      <c r="P150">
        <v>8.6634958028077502</v>
      </c>
      <c r="Q150">
        <v>1.20463351036916E-3</v>
      </c>
      <c r="R150">
        <v>12.2394488416871</v>
      </c>
      <c r="S150">
        <v>0.133943048734149</v>
      </c>
      <c r="T150">
        <v>618.97302226497004</v>
      </c>
      <c r="U150">
        <v>0.10854282790492301</v>
      </c>
      <c r="V150" s="14">
        <v>44286.872511574074</v>
      </c>
      <c r="W150">
        <v>2.4</v>
      </c>
      <c r="X150">
        <v>3.3201541007127498E-3</v>
      </c>
      <c r="Y150">
        <v>4.0836688446018298E-3</v>
      </c>
      <c r="Z150" s="72">
        <f>((((N150/1000)+1)/((SMOW!$Z$4/1000)+1))-1)*1000</f>
        <v>15.183108419911218</v>
      </c>
      <c r="AA150" s="72">
        <f>((((P150/1000)+1)/((SMOW!$AA$4/1000)+1))-1)*1000</f>
        <v>29.201000460867377</v>
      </c>
      <c r="AB150" s="72">
        <f>Z150*SMOW!$AN$6</f>
        <v>15.979015727746509</v>
      </c>
      <c r="AC150" s="72">
        <f>AA150*SMOW!$AN$12</f>
        <v>30.715420721563142</v>
      </c>
      <c r="AD150" s="72">
        <f t="shared" si="358"/>
        <v>15.852695131724028</v>
      </c>
      <c r="AE150" s="44">
        <f t="shared" si="359"/>
        <v>30.253144355076376</v>
      </c>
      <c r="AF150" s="44">
        <f>(AD150-SMOW!AN$14*AE150)</f>
        <v>-0.12096508775629999</v>
      </c>
      <c r="AG150" s="45">
        <f t="shared" si="360"/>
        <v>-120.96508775629999</v>
      </c>
      <c r="AK150" s="20">
        <v>17</v>
      </c>
      <c r="AL150" s="20">
        <v>0</v>
      </c>
      <c r="AM150" s="20">
        <v>0</v>
      </c>
      <c r="AN150" s="20">
        <v>0</v>
      </c>
    </row>
    <row r="151" spans="1:40" customFormat="1" x14ac:dyDescent="0.2">
      <c r="A151">
        <v>2831</v>
      </c>
      <c r="B151" t="s">
        <v>112</v>
      </c>
      <c r="C151" t="s">
        <v>48</v>
      </c>
      <c r="D151" t="s">
        <v>111</v>
      </c>
      <c r="E151" t="s">
        <v>317</v>
      </c>
      <c r="F151">
        <v>14.6543366195655</v>
      </c>
      <c r="G151">
        <v>14.547999048185</v>
      </c>
      <c r="H151">
        <v>4.5313268872908697E-3</v>
      </c>
      <c r="I151">
        <v>28.238816078771801</v>
      </c>
      <c r="J151">
        <v>27.847451364524598</v>
      </c>
      <c r="K151">
        <v>1.6302170239726201E-3</v>
      </c>
      <c r="L151">
        <v>-0.15545527228393899</v>
      </c>
      <c r="M151">
        <v>4.31899459346307E-3</v>
      </c>
      <c r="N151">
        <v>4.3099441943635304</v>
      </c>
      <c r="O151">
        <v>4.4851300478009502E-3</v>
      </c>
      <c r="P151">
        <v>7.78086452883643</v>
      </c>
      <c r="Q151">
        <v>1.5977820483887501E-3</v>
      </c>
      <c r="R151">
        <v>9.9863652176220103</v>
      </c>
      <c r="S151">
        <v>0.12795088561052501</v>
      </c>
      <c r="T151">
        <v>552.41598948344699</v>
      </c>
      <c r="U151">
        <v>0.14256088313234799</v>
      </c>
      <c r="V151" s="14">
        <v>44287.449664351851</v>
      </c>
      <c r="W151">
        <v>2.4</v>
      </c>
      <c r="X151">
        <v>5.6820542903378797E-2</v>
      </c>
      <c r="Y151">
        <v>5.1155496626381497E-2</v>
      </c>
      <c r="Z151" s="72">
        <f>((((N151/1000)+1)/((SMOW!$Z$4/1000)+1))-1)*1000</f>
        <v>14.720749112028031</v>
      </c>
      <c r="AA151" s="72">
        <f>((((P151/1000)+1)/((SMOW!$AA$4/1000)+1))-1)*1000</f>
        <v>28.300397837703663</v>
      </c>
      <c r="AB151" s="72">
        <f>Z151*SMOW!$AN$6</f>
        <v>15.492419278046741</v>
      </c>
      <c r="AC151" s="72">
        <f>AA151*SMOW!$AN$12</f>
        <v>29.76811110761729</v>
      </c>
      <c r="AD151" s="72">
        <f t="shared" ref="AD151" si="361">LN((AB151/1000)+1)*1000</f>
        <v>15.373636996206358</v>
      </c>
      <c r="AE151" s="44">
        <f t="shared" ref="AE151" si="362">LN((AC151/1000)+1)*1000</f>
        <v>29.333642047916943</v>
      </c>
      <c r="AF151" s="44">
        <f>(AD151-SMOW!AN$14*AE151)</f>
        <v>-0.11452600509378819</v>
      </c>
      <c r="AG151" s="45">
        <f t="shared" ref="AG151" si="363">AF151*1000</f>
        <v>-114.52600509378819</v>
      </c>
      <c r="AH151" s="2">
        <f>AVERAGE(AG150:AG151)</f>
        <v>-117.7455464250441</v>
      </c>
      <c r="AI151" s="2">
        <f>STDEV(AG150:AG151)</f>
        <v>4.5531190152828289</v>
      </c>
      <c r="AK151" s="20">
        <v>17</v>
      </c>
      <c r="AL151" s="20">
        <v>0</v>
      </c>
      <c r="AM151" s="20">
        <v>0</v>
      </c>
      <c r="AN151" s="20">
        <v>0</v>
      </c>
    </row>
    <row r="152" spans="1:40" customFormat="1" x14ac:dyDescent="0.2">
      <c r="A152">
        <v>2832</v>
      </c>
      <c r="B152" t="s">
        <v>112</v>
      </c>
      <c r="C152" t="s">
        <v>48</v>
      </c>
      <c r="D152" t="s">
        <v>205</v>
      </c>
      <c r="E152" t="s">
        <v>344</v>
      </c>
      <c r="F152">
        <v>13.471347663351599</v>
      </c>
      <c r="G152">
        <v>13.3814156130599</v>
      </c>
      <c r="H152">
        <v>3.3636341746128601E-3</v>
      </c>
      <c r="I152">
        <v>26.0209631655778</v>
      </c>
      <c r="J152">
        <v>25.688178449301098</v>
      </c>
      <c r="K152">
        <v>1.18037680338769E-3</v>
      </c>
      <c r="L152">
        <v>-0.18194260817104199</v>
      </c>
      <c r="M152">
        <v>3.4711980101458798E-3</v>
      </c>
      <c r="N152">
        <v>3.1390158006054198</v>
      </c>
      <c r="O152">
        <v>3.32934195250319E-3</v>
      </c>
      <c r="P152">
        <v>5.6071382589216698</v>
      </c>
      <c r="Q152">
        <v>1.1568918978617001E-3</v>
      </c>
      <c r="R152">
        <v>7.29639942316562</v>
      </c>
      <c r="S152">
        <v>0.139008661324036</v>
      </c>
      <c r="T152">
        <v>740.80707472795098</v>
      </c>
      <c r="U152">
        <v>0.22446069033282101</v>
      </c>
      <c r="V152" s="14">
        <v>44287.560624999998</v>
      </c>
      <c r="W152">
        <v>2.4</v>
      </c>
      <c r="X152">
        <v>5.3665710421942098E-2</v>
      </c>
      <c r="Y152">
        <v>5.7310104435364301E-2</v>
      </c>
      <c r="Z152" s="72">
        <f>((((N152/1000)+1)/((SMOW!$Z$4/1000)+1))-1)*1000</f>
        <v>13.537682725262679</v>
      </c>
      <c r="AA152" s="72">
        <f>((((P152/1000)+1)/((SMOW!$AA$4/1000)+1))-1)*1000</f>
        <v>26.082412096142036</v>
      </c>
      <c r="AB152" s="72">
        <f>Z152*SMOW!$AN$6</f>
        <v>14.24733586836097</v>
      </c>
      <c r="AC152" s="72">
        <f>AA152*SMOW!$AN$12</f>
        <v>27.435096343352946</v>
      </c>
      <c r="AD152" s="72">
        <f t="shared" ref="AD152" si="364">LN((AB152/1000)+1)*1000</f>
        <v>14.146796399822152</v>
      </c>
      <c r="AE152" s="44">
        <f t="shared" ref="AE152" si="365">LN((AC152/1000)+1)*1000</f>
        <v>27.065498817348239</v>
      </c>
      <c r="AF152" s="44">
        <f>(AD152-SMOW!AN$14*AE152)</f>
        <v>-0.14378697573771859</v>
      </c>
      <c r="AG152" s="45">
        <f t="shared" ref="AG152" si="366">AF152*1000</f>
        <v>-143.78697573771859</v>
      </c>
      <c r="AK152" s="20">
        <v>17</v>
      </c>
      <c r="AL152" s="20">
        <v>0</v>
      </c>
      <c r="AM152" s="20">
        <v>0</v>
      </c>
      <c r="AN152" s="20">
        <v>0</v>
      </c>
    </row>
    <row r="153" spans="1:40" x14ac:dyDescent="0.2">
      <c r="A153">
        <v>2833</v>
      </c>
      <c r="B153" t="s">
        <v>112</v>
      </c>
      <c r="C153" t="s">
        <v>48</v>
      </c>
      <c r="D153" t="s">
        <v>205</v>
      </c>
      <c r="E153" t="s">
        <v>343</v>
      </c>
      <c r="F153">
        <v>13.537448472601501</v>
      </c>
      <c r="G153">
        <v>13.4466355072403</v>
      </c>
      <c r="H153">
        <v>4.4289234817977098E-3</v>
      </c>
      <c r="I153">
        <v>26.133366160204101</v>
      </c>
      <c r="J153">
        <v>25.797724777256999</v>
      </c>
      <c r="K153">
        <v>1.3693578556956099E-3</v>
      </c>
      <c r="L153">
        <v>-0.17456317515134601</v>
      </c>
      <c r="M153">
        <v>4.4332602393281802E-3</v>
      </c>
      <c r="N153">
        <v>3.2044427126611401</v>
      </c>
      <c r="O153">
        <v>4.3837706441634998E-3</v>
      </c>
      <c r="P153">
        <v>5.7173048713164398</v>
      </c>
      <c r="Q153">
        <v>1.34211296255885E-3</v>
      </c>
      <c r="R153">
        <v>7.5428587992728904</v>
      </c>
      <c r="S153">
        <v>0.14241836855062101</v>
      </c>
      <c r="T153">
        <v>699.13945852576296</v>
      </c>
      <c r="U153">
        <v>0.108370430555233</v>
      </c>
      <c r="V153" s="14">
        <v>44287.670474537037</v>
      </c>
      <c r="W153">
        <v>2.4</v>
      </c>
      <c r="X153">
        <v>4.86954955872222E-2</v>
      </c>
      <c r="Y153">
        <v>4.4560035033962497E-2</v>
      </c>
      <c r="Z153" s="72">
        <f>((((N153/1000)+1)/((SMOW!$Z$4/1000)+1))-1)*1000</f>
        <v>13.603787861029781</v>
      </c>
      <c r="AA153" s="72">
        <f>((((P153/1000)+1)/((SMOW!$AA$4/1000)+1))-1)*1000</f>
        <v>26.194821822642432</v>
      </c>
      <c r="AB153" s="72">
        <f>Z153*SMOW!$AN$6</f>
        <v>14.316906273504236</v>
      </c>
      <c r="AC153" s="72">
        <f>AA153*SMOW!$AN$12</f>
        <v>27.553335855293042</v>
      </c>
      <c r="AD153" s="72">
        <f t="shared" ref="AD153" si="367">LN((AB153/1000)+1)*1000</f>
        <v>14.215387183121218</v>
      </c>
      <c r="AE153" s="44">
        <f t="shared" ref="AE153" si="368">LN((AC153/1000)+1)*1000</f>
        <v>27.180574416040635</v>
      </c>
      <c r="AF153" s="44">
        <f>(AD153-SMOW!AN$14*AE153)</f>
        <v>-0.13595610854823903</v>
      </c>
      <c r="AG153" s="45">
        <f t="shared" ref="AG153" si="369">AF153*1000</f>
        <v>-135.95610854823903</v>
      </c>
      <c r="AH153" s="2">
        <f>AVERAGE(AG152:AG153)</f>
        <v>-139.8715421429788</v>
      </c>
      <c r="AI153" s="2">
        <f>STDEV(AG152:AG153)</f>
        <v>5.537259292252239</v>
      </c>
      <c r="AK153" s="20">
        <v>17</v>
      </c>
      <c r="AL153" s="20">
        <v>0</v>
      </c>
      <c r="AM153" s="20">
        <v>0</v>
      </c>
      <c r="AN153" s="20">
        <v>0</v>
      </c>
    </row>
    <row r="154" spans="1:40" x14ac:dyDescent="0.2">
      <c r="A154">
        <v>2834</v>
      </c>
      <c r="B154" t="s">
        <v>112</v>
      </c>
      <c r="C154" t="s">
        <v>48</v>
      </c>
      <c r="D154" t="s">
        <v>205</v>
      </c>
      <c r="E154" t="s">
        <v>342</v>
      </c>
      <c r="F154">
        <v>11.087398651395</v>
      </c>
      <c r="G154">
        <v>11.026383673801501</v>
      </c>
      <c r="H154">
        <v>4.3112647878171097E-3</v>
      </c>
      <c r="I154">
        <v>21.442456133044399</v>
      </c>
      <c r="J154">
        <v>21.215800950632399</v>
      </c>
      <c r="K154">
        <v>1.14604104450334E-3</v>
      </c>
      <c r="L154">
        <v>-0.17555922813244701</v>
      </c>
      <c r="M154">
        <v>4.2914080748044899E-3</v>
      </c>
      <c r="N154">
        <v>0.77937112876873504</v>
      </c>
      <c r="O154">
        <v>4.2673114795762496E-3</v>
      </c>
      <c r="P154">
        <v>1.1197257013078801</v>
      </c>
      <c r="Q154">
        <v>1.1232392869778001E-3</v>
      </c>
      <c r="R154">
        <v>0.64832400277820101</v>
      </c>
      <c r="S154">
        <v>0.15608834203393801</v>
      </c>
      <c r="T154">
        <v>513.45522238454998</v>
      </c>
      <c r="U154">
        <v>9.4882926061970504E-2</v>
      </c>
      <c r="V154" s="14">
        <v>44287.778263888889</v>
      </c>
      <c r="W154">
        <v>2.4</v>
      </c>
      <c r="X154">
        <v>1.00901046229269E-2</v>
      </c>
      <c r="Y154">
        <v>1.2318318296782199E-2</v>
      </c>
      <c r="Z154" s="72">
        <f>((((N154/1000)+1)/((SMOW!$Z$4/1000)+1))-1)*1000</f>
        <v>11.153577675934168</v>
      </c>
      <c r="AA154" s="72">
        <f>((((P154/1000)+1)/((SMOW!$AA$4/1000)+1))-1)*1000</f>
        <v>21.503630854434739</v>
      </c>
      <c r="AB154" s="72">
        <f>Z154*SMOW!$AN$6</f>
        <v>11.738254656119787</v>
      </c>
      <c r="AC154" s="72">
        <f>AA154*SMOW!$AN$12</f>
        <v>22.618850666444949</v>
      </c>
      <c r="AD154" s="72">
        <f t="shared" ref="AD154" si="370">LN((AB154/1000)+1)*1000</f>
        <v>11.669895767604896</v>
      </c>
      <c r="AE154" s="44">
        <f t="shared" ref="AE154" si="371">LN((AC154/1000)+1)*1000</f>
        <v>22.366837550618722</v>
      </c>
      <c r="AF154" s="44">
        <f>(AD154-SMOW!AN$14*AE154)</f>
        <v>-0.13979445912178967</v>
      </c>
      <c r="AG154" s="45">
        <f t="shared" ref="AG154" si="372">AF154*1000</f>
        <v>-139.79445912178966</v>
      </c>
      <c r="AK154" s="20">
        <v>17</v>
      </c>
      <c r="AL154" s="20">
        <v>0</v>
      </c>
      <c r="AM154" s="20">
        <v>0</v>
      </c>
      <c r="AN154" s="20">
        <v>0</v>
      </c>
    </row>
    <row r="155" spans="1:40" x14ac:dyDescent="0.2">
      <c r="A155">
        <v>2835</v>
      </c>
      <c r="B155" t="s">
        <v>112</v>
      </c>
      <c r="C155" t="s">
        <v>48</v>
      </c>
      <c r="D155" t="s">
        <v>205</v>
      </c>
      <c r="E155" t="s">
        <v>341</v>
      </c>
      <c r="F155">
        <v>10.6758129469964</v>
      </c>
      <c r="G155">
        <v>10.619228374188699</v>
      </c>
      <c r="H155">
        <v>4.8364329137088697E-3</v>
      </c>
      <c r="I155">
        <v>20.635134799227799</v>
      </c>
      <c r="J155">
        <v>20.425114459306599</v>
      </c>
      <c r="K155">
        <v>3.4829686769845699E-3</v>
      </c>
      <c r="L155">
        <v>-0.165232060325158</v>
      </c>
      <c r="M155">
        <v>4.0216915095872803E-3</v>
      </c>
      <c r="N155">
        <v>0.37198153716369597</v>
      </c>
      <c r="O155">
        <v>4.7871255208436804E-3</v>
      </c>
      <c r="P155">
        <v>0.32846692073679701</v>
      </c>
      <c r="Q155">
        <v>3.4136711525873599E-3</v>
      </c>
      <c r="R155">
        <v>-0.35939555812944701</v>
      </c>
      <c r="S155">
        <v>0.13857777417176301</v>
      </c>
      <c r="T155">
        <v>490.19658598980902</v>
      </c>
      <c r="U155">
        <v>9.22400642805907E-2</v>
      </c>
      <c r="V155" s="14">
        <v>44287.886018518519</v>
      </c>
      <c r="W155">
        <v>2.4</v>
      </c>
      <c r="X155" s="69">
        <v>2.27275545975788E-5</v>
      </c>
      <c r="Y155">
        <v>1.5490172841759999E-4</v>
      </c>
      <c r="Z155" s="72">
        <f>((((N155/1000)+1)/((SMOW!$Z$4/1000)+1))-1)*1000</f>
        <v>10.741965031885847</v>
      </c>
      <c r="AA155" s="72">
        <f>((((P155/1000)+1)/((SMOW!$AA$4/1000)+1))-1)*1000</f>
        <v>20.696261169722561</v>
      </c>
      <c r="AB155" s="72">
        <f>Z155*SMOW!$AN$6</f>
        <v>11.305065039666671</v>
      </c>
      <c r="AC155" s="72">
        <f>AA155*SMOW!$AN$12</f>
        <v>21.769609231138531</v>
      </c>
      <c r="AD155" s="72">
        <f t="shared" ref="AD155" si="373">LN((AB155/1000)+1)*1000</f>
        <v>11.241640357692141</v>
      </c>
      <c r="AE155" s="44">
        <f t="shared" ref="AE155" si="374">LN((AC155/1000)+1)*1000</f>
        <v>21.536035087375815</v>
      </c>
      <c r="AF155" s="44">
        <f>(AD155-SMOW!AN$14*AE155)</f>
        <v>-0.12938616844228967</v>
      </c>
      <c r="AG155" s="45">
        <f t="shared" ref="AG155" si="375">AF155*1000</f>
        <v>-129.38616844228966</v>
      </c>
      <c r="AH155" s="2">
        <f>AVERAGE(AG154:AG155)</f>
        <v>-134.59031378203966</v>
      </c>
      <c r="AI155" s="2">
        <f>STDEV(AG154:AG155)</f>
        <v>7.3597729200351871</v>
      </c>
      <c r="AK155" s="20">
        <v>17</v>
      </c>
      <c r="AL155" s="20">
        <v>0</v>
      </c>
      <c r="AM155" s="20">
        <v>0</v>
      </c>
      <c r="AN155" s="20">
        <v>0</v>
      </c>
    </row>
    <row r="156" spans="1:40" x14ac:dyDescent="0.2">
      <c r="A156">
        <v>2836</v>
      </c>
      <c r="B156" t="s">
        <v>158</v>
      </c>
      <c r="C156" t="s">
        <v>64</v>
      </c>
      <c r="D156" t="s">
        <v>50</v>
      </c>
      <c r="E156" t="s">
        <v>340</v>
      </c>
      <c r="F156">
        <v>12.0165643395417</v>
      </c>
      <c r="G156">
        <v>11.944938405925701</v>
      </c>
      <c r="H156">
        <v>3.62245124570527E-3</v>
      </c>
      <c r="I156">
        <v>23.180622142806399</v>
      </c>
      <c r="J156">
        <v>22.916032581839598</v>
      </c>
      <c r="K156">
        <v>1.4087256482299101E-3</v>
      </c>
      <c r="L156">
        <v>-0.154726797285584</v>
      </c>
      <c r="M156">
        <v>3.85311434207475E-3</v>
      </c>
      <c r="N156">
        <v>1.6990639805420999</v>
      </c>
      <c r="O156">
        <v>3.5855203857303002E-3</v>
      </c>
      <c r="P156">
        <v>2.8233089707011501</v>
      </c>
      <c r="Q156">
        <v>1.3806974892005099E-3</v>
      </c>
      <c r="R156">
        <v>2.50275059844085</v>
      </c>
      <c r="S156">
        <v>0.14760425537229699</v>
      </c>
      <c r="T156">
        <v>679.978920609022</v>
      </c>
      <c r="U156">
        <v>0.184953687370075</v>
      </c>
      <c r="V156" s="14">
        <v>44288.520289351851</v>
      </c>
      <c r="W156">
        <v>2.4</v>
      </c>
      <c r="X156">
        <v>4.6152823619362102E-3</v>
      </c>
      <c r="Y156">
        <v>3.23477495901089E-3</v>
      </c>
      <c r="Z156" s="72">
        <f>((((N156/1000)+1)/((SMOW!$Z$4/1000)+1))-1)*1000</f>
        <v>12.082804181057671</v>
      </c>
      <c r="AA156" s="72">
        <f>((((P156/1000)+1)/((SMOW!$AA$4/1000)+1))-1)*1000</f>
        <v>23.241900963865358</v>
      </c>
      <c r="AB156" s="72">
        <f>Z156*SMOW!$AN$6</f>
        <v>12.716191751038735</v>
      </c>
      <c r="AC156" s="72">
        <f>AA156*SMOW!$AN$12</f>
        <v>24.4472708197349</v>
      </c>
      <c r="AD156" s="72">
        <f t="shared" ref="AD156" si="376">LN((AB156/1000)+1)*1000</f>
        <v>12.636019922901585</v>
      </c>
      <c r="AE156" s="44">
        <f t="shared" ref="AE156" si="377">LN((AC156/1000)+1)*1000</f>
        <v>24.153219163142595</v>
      </c>
      <c r="AF156" s="44">
        <f>(AD156-SMOW!AN$14*AE156)</f>
        <v>-0.11687979523770586</v>
      </c>
      <c r="AG156" s="45">
        <f t="shared" ref="AG156" si="378">AF156*1000</f>
        <v>-116.87979523770586</v>
      </c>
      <c r="AH156" s="2"/>
      <c r="AI156" s="2"/>
      <c r="AK156" s="20">
        <v>17</v>
      </c>
      <c r="AL156" s="20">
        <v>0</v>
      </c>
      <c r="AM156" s="20">
        <v>0</v>
      </c>
      <c r="AN156" s="20">
        <v>0</v>
      </c>
    </row>
    <row r="157" spans="1:40" x14ac:dyDescent="0.2">
      <c r="A157">
        <v>2837</v>
      </c>
      <c r="B157" t="s">
        <v>158</v>
      </c>
      <c r="C157" t="s">
        <v>64</v>
      </c>
      <c r="D157" t="s">
        <v>50</v>
      </c>
      <c r="E157" t="s">
        <v>339</v>
      </c>
      <c r="F157">
        <v>11.669992870738</v>
      </c>
      <c r="G157">
        <v>11.6024233270641</v>
      </c>
      <c r="H157">
        <v>4.3272051140541097E-3</v>
      </c>
      <c r="I157">
        <v>22.509211811003802</v>
      </c>
      <c r="J157">
        <v>22.259617972153801</v>
      </c>
      <c r="K157">
        <v>1.22963908034142E-3</v>
      </c>
      <c r="L157">
        <v>-0.15065496223310701</v>
      </c>
      <c r="M157">
        <v>4.3530460982335898E-3</v>
      </c>
      <c r="N157">
        <v>1.3560258049470899</v>
      </c>
      <c r="O157">
        <v>4.2830892943205899E-3</v>
      </c>
      <c r="P157">
        <v>2.1652570920355001</v>
      </c>
      <c r="Q157">
        <v>1.20517404718666E-3</v>
      </c>
      <c r="R157">
        <v>2.2789747356649102</v>
      </c>
      <c r="S157">
        <v>0.16380546378981301</v>
      </c>
      <c r="T157">
        <v>535.63392930113503</v>
      </c>
      <c r="U157">
        <v>9.7711260074745995E-2</v>
      </c>
      <c r="V157" s="14">
        <v>44288.628263888888</v>
      </c>
      <c r="W157">
        <v>2.4</v>
      </c>
      <c r="X157">
        <v>0.12818960126756199</v>
      </c>
      <c r="Y157">
        <v>0.120749557614135</v>
      </c>
      <c r="Z157" s="72">
        <f>((((N157/1000)+1)/((SMOW!$Z$4/1000)+1))-1)*1000</f>
        <v>11.736210028001626</v>
      </c>
      <c r="AA157" s="72">
        <f>((((P157/1000)+1)/((SMOW!$AA$4/1000)+1))-1)*1000</f>
        <v>22.570450420948074</v>
      </c>
      <c r="AB157" s="72">
        <f>Z157*SMOW!$AN$6</f>
        <v>12.351428932407693</v>
      </c>
      <c r="AC157" s="72">
        <f>AA157*SMOW!$AN$12</f>
        <v>23.740997555328608</v>
      </c>
      <c r="AD157" s="72">
        <f t="shared" ref="AD157" si="379">LN((AB157/1000)+1)*1000</f>
        <v>12.2757723747699</v>
      </c>
      <c r="AE157" s="44">
        <f t="shared" ref="AE157" si="380">LN((AC157/1000)+1)*1000</f>
        <v>23.463562549729666</v>
      </c>
      <c r="AF157" s="44">
        <f>(AD157-SMOW!AN$14*AE157)</f>
        <v>-0.11298865148736326</v>
      </c>
      <c r="AG157" s="45">
        <f t="shared" ref="AG157" si="381">AF157*1000</f>
        <v>-112.98865148736326</v>
      </c>
      <c r="AH157" s="2">
        <f>AVERAGE(AG156:AG157)</f>
        <v>-114.93422336253457</v>
      </c>
      <c r="AI157" s="2">
        <f>STDEV(AG156:AG157)</f>
        <v>2.7514541324389117</v>
      </c>
      <c r="AK157" s="20">
        <v>17</v>
      </c>
      <c r="AL157" s="20">
        <v>0</v>
      </c>
      <c r="AM157" s="20">
        <v>0</v>
      </c>
      <c r="AN157" s="20">
        <v>0</v>
      </c>
    </row>
    <row r="158" spans="1:40" x14ac:dyDescent="0.2">
      <c r="A158">
        <v>2838</v>
      </c>
      <c r="B158" t="s">
        <v>158</v>
      </c>
      <c r="C158" t="s">
        <v>62</v>
      </c>
      <c r="D158" t="s">
        <v>22</v>
      </c>
      <c r="E158" t="s">
        <v>338</v>
      </c>
      <c r="F158">
        <v>0.146536850364692</v>
      </c>
      <c r="G158">
        <v>0.146525805480935</v>
      </c>
      <c r="H158">
        <v>3.9839419925229297E-3</v>
      </c>
      <c r="I158">
        <v>0.33855520517432303</v>
      </c>
      <c r="J158">
        <v>0.33849787380013202</v>
      </c>
      <c r="K158">
        <v>1.3304297507556601E-3</v>
      </c>
      <c r="L158">
        <v>-3.2201071885534401E-2</v>
      </c>
      <c r="M158">
        <v>3.91961519249911E-3</v>
      </c>
      <c r="N158">
        <v>-10.049948678249301</v>
      </c>
      <c r="O158">
        <v>3.9433257374274101E-3</v>
      </c>
      <c r="P158">
        <v>-19.5642897136388</v>
      </c>
      <c r="Q158">
        <v>1.3039593754337101E-3</v>
      </c>
      <c r="R158">
        <v>-30.016720775879399</v>
      </c>
      <c r="S158">
        <v>0.13596976269941199</v>
      </c>
      <c r="T158">
        <v>691.68459282694698</v>
      </c>
      <c r="U158">
        <v>0.115155181545846</v>
      </c>
      <c r="V158" s="14">
        <v>44288.705335648148</v>
      </c>
      <c r="W158">
        <v>2.4</v>
      </c>
      <c r="X158">
        <v>5.6102912459012602E-3</v>
      </c>
      <c r="Y158">
        <v>7.5131207557128897E-3</v>
      </c>
      <c r="Z158" s="72">
        <f>((((N158/1000)+1)/((SMOW!$Z$4/1000)+1))-1)*1000</f>
        <v>0.21199975920271896</v>
      </c>
      <c r="AA158" s="72">
        <f>((((P158/1000)+1)/((SMOW!$AA$4/1000)+1))-1)*1000</f>
        <v>0.39846600293236278</v>
      </c>
      <c r="AB158" s="72">
        <f>Z158*SMOW!$AN$6</f>
        <v>0.22311290895718489</v>
      </c>
      <c r="AC158" s="72">
        <f>AA158*SMOW!$AN$12</f>
        <v>0.41913121914123591</v>
      </c>
      <c r="AD158" s="72">
        <f t="shared" ref="AD158" si="382">LN((AB158/1000)+1)*1000</f>
        <v>0.22308802297360605</v>
      </c>
      <c r="AE158" s="44">
        <f t="shared" ref="AE158" si="383">LN((AC158/1000)+1)*1000</f>
        <v>0.41904340818719965</v>
      </c>
      <c r="AF158" s="44">
        <f>(AD158-SMOW!AN$14*AE158)</f>
        <v>1.8331034507646227E-3</v>
      </c>
      <c r="AG158" s="45">
        <f t="shared" ref="AG158" si="384">AF158*1000</f>
        <v>1.8331034507646227</v>
      </c>
      <c r="AK158" s="20">
        <v>17</v>
      </c>
      <c r="AL158" s="20">
        <v>2</v>
      </c>
      <c r="AM158" s="20">
        <v>0</v>
      </c>
      <c r="AN158" s="20">
        <v>0</v>
      </c>
    </row>
    <row r="159" spans="1:40" customFormat="1" x14ac:dyDescent="0.2">
      <c r="A159">
        <v>2839</v>
      </c>
      <c r="B159" t="s">
        <v>158</v>
      </c>
      <c r="C159" t="s">
        <v>62</v>
      </c>
      <c r="D159" t="s">
        <v>22</v>
      </c>
      <c r="E159" t="s">
        <v>449</v>
      </c>
      <c r="F159">
        <v>-0.24595028168291999</v>
      </c>
      <c r="G159">
        <v>-0.245980766554627</v>
      </c>
      <c r="H159">
        <v>3.5566679884802901E-3</v>
      </c>
      <c r="I159">
        <v>-0.37786144186376203</v>
      </c>
      <c r="J159">
        <v>-0.377932895385444</v>
      </c>
      <c r="K159">
        <v>1.5745239027315199E-3</v>
      </c>
      <c r="L159">
        <v>-4.6432197791112302E-2</v>
      </c>
      <c r="M159">
        <v>3.5315722861753401E-3</v>
      </c>
      <c r="N159">
        <v>-10.438434407287801</v>
      </c>
      <c r="O159">
        <v>3.5204077882609801E-3</v>
      </c>
      <c r="P159">
        <v>-20.266452456986901</v>
      </c>
      <c r="Q159">
        <v>1.5431970035589501E-3</v>
      </c>
      <c r="R159">
        <v>-31.399461825135099</v>
      </c>
      <c r="S159">
        <v>0.16273050193593799</v>
      </c>
      <c r="T159">
        <v>686.86952632935402</v>
      </c>
      <c r="U159">
        <v>0.14591227283417599</v>
      </c>
      <c r="V159" s="14">
        <v>44290.752546296295</v>
      </c>
      <c r="W159">
        <v>2.4</v>
      </c>
      <c r="X159">
        <v>3.1654256217118003E-2</v>
      </c>
      <c r="Y159">
        <v>8.4603617351241098E-2</v>
      </c>
      <c r="Z159" s="72">
        <f>((((N159/1000)+1)/((SMOW!$Z$4/1000)+1))-1)*1000</f>
        <v>-0.18051306242983234</v>
      </c>
      <c r="AA159" s="72">
        <f>((((P159/1000)+1)/((SMOW!$AA$4/1000)+1))-1)*1000</f>
        <v>-0.31799355067241297</v>
      </c>
      <c r="AB159" s="72">
        <f>Z159*SMOW!$AN$6</f>
        <v>-0.18997566136373836</v>
      </c>
      <c r="AC159" s="72">
        <f>AA159*SMOW!$AN$12</f>
        <v>-0.33448531014326582</v>
      </c>
      <c r="AD159" s="72">
        <f t="shared" ref="AD159:AD160" si="385">LN((AB159/1000)+1)*1000</f>
        <v>-0.18999370902543072</v>
      </c>
      <c r="AE159" s="44">
        <f t="shared" ref="AE159:AE160" si="386">LN((AC159/1000)+1)*1000</f>
        <v>-0.33454126283184016</v>
      </c>
      <c r="AF159" s="44">
        <f>(AD159-SMOW!AN$14*AE159)</f>
        <v>-1.3355922250219115E-2</v>
      </c>
      <c r="AG159" s="45">
        <f t="shared" ref="AG159:AG160" si="387">AF159*1000</f>
        <v>-13.355922250219116</v>
      </c>
      <c r="AJ159" t="s">
        <v>450</v>
      </c>
      <c r="AK159" s="20">
        <v>17</v>
      </c>
      <c r="AL159" s="20">
        <v>0</v>
      </c>
      <c r="AM159" s="20">
        <v>0</v>
      </c>
      <c r="AN159" s="20">
        <v>0</v>
      </c>
    </row>
    <row r="160" spans="1:40" customFormat="1" x14ac:dyDescent="0.2">
      <c r="A160">
        <v>2840</v>
      </c>
      <c r="B160" t="s">
        <v>158</v>
      </c>
      <c r="C160" t="s">
        <v>62</v>
      </c>
      <c r="D160" t="s">
        <v>22</v>
      </c>
      <c r="E160" t="s">
        <v>337</v>
      </c>
      <c r="F160">
        <v>-0.104879438397806</v>
      </c>
      <c r="G160">
        <v>-0.104885232240162</v>
      </c>
      <c r="H160">
        <v>3.8799263227031798E-3</v>
      </c>
      <c r="I160">
        <v>-0.13538997754419199</v>
      </c>
      <c r="J160">
        <v>-0.13539918012469199</v>
      </c>
      <c r="K160">
        <v>1.3685123556778701E-3</v>
      </c>
      <c r="L160">
        <v>-3.3394465134325202E-2</v>
      </c>
      <c r="M160">
        <v>4.0006025812823901E-3</v>
      </c>
      <c r="N160">
        <v>-10.2988017800631</v>
      </c>
      <c r="O160">
        <v>3.8403705064864401E-3</v>
      </c>
      <c r="P160">
        <v>-20.0288052313478</v>
      </c>
      <c r="Q160">
        <v>1.3412842846979101E-3</v>
      </c>
      <c r="R160">
        <v>-31.407170635571301</v>
      </c>
      <c r="S160">
        <v>0.14485097910233299</v>
      </c>
      <c r="T160">
        <v>738.51107231345395</v>
      </c>
      <c r="U160">
        <v>0.103395217068506</v>
      </c>
      <c r="V160" s="14">
        <v>44290.828530092593</v>
      </c>
      <c r="W160">
        <v>2.4</v>
      </c>
      <c r="X160">
        <v>5.7496162012311697E-3</v>
      </c>
      <c r="Y160">
        <v>7.8895495659772504E-3</v>
      </c>
      <c r="Z160" s="72">
        <f>((((N160/1000)+1)/((SMOW!$Z$4/1000)+1))-1)*1000</f>
        <v>-3.9432985590059921E-2</v>
      </c>
      <c r="AA160" s="72">
        <f>((((P160/1000)+1)/((SMOW!$AA$4/1000)+1))-1)*1000</f>
        <v>-7.5507564610388656E-2</v>
      </c>
      <c r="AB160" s="72">
        <f>Z160*SMOW!$AN$6</f>
        <v>-4.1500085457418699E-2</v>
      </c>
      <c r="AC160" s="72">
        <f>AA160*SMOW!$AN$12</f>
        <v>-7.9423532689462145E-2</v>
      </c>
      <c r="AD160" s="72">
        <f t="shared" si="385"/>
        <v>-4.150094660981838E-2</v>
      </c>
      <c r="AE160" s="44">
        <f t="shared" si="386"/>
        <v>-7.9426686905201674E-2</v>
      </c>
      <c r="AF160" s="44">
        <f>(AD160-SMOW!AN$14*AE160)</f>
        <v>4.3634407612810899E-4</v>
      </c>
      <c r="AG160" s="45">
        <f t="shared" si="387"/>
        <v>0.43634407612810899</v>
      </c>
      <c r="AH160" s="2">
        <f>AVERAGE(AG158:AG160)</f>
        <v>-3.6954915744421282</v>
      </c>
      <c r="AI160" s="2">
        <f>STDEV(AG158:AG160)</f>
        <v>8.3952769352046097</v>
      </c>
      <c r="AK160" s="20">
        <v>17</v>
      </c>
      <c r="AL160" s="20">
        <v>0</v>
      </c>
      <c r="AM160" s="20">
        <v>0</v>
      </c>
      <c r="AN160" s="20">
        <v>0</v>
      </c>
    </row>
    <row r="161" spans="1:40" customFormat="1" x14ac:dyDescent="0.2">
      <c r="A161">
        <v>2841</v>
      </c>
      <c r="B161" t="s">
        <v>172</v>
      </c>
      <c r="C161" t="s">
        <v>62</v>
      </c>
      <c r="D161" t="s">
        <v>24</v>
      </c>
      <c r="E161" t="s">
        <v>321</v>
      </c>
      <c r="F161">
        <v>-28.128877452156299</v>
      </c>
      <c r="G161">
        <v>-28.5320736700079</v>
      </c>
      <c r="H161">
        <v>4.3247077738539199E-3</v>
      </c>
      <c r="I161">
        <v>-52.527648799684798</v>
      </c>
      <c r="J161">
        <v>-53.957523408914199</v>
      </c>
      <c r="K161">
        <v>2.7674531041948802E-3</v>
      </c>
      <c r="L161">
        <v>-4.2501310101178399E-2</v>
      </c>
      <c r="M161">
        <v>4.0830445797339996E-3</v>
      </c>
      <c r="N161">
        <v>-38.037095369846803</v>
      </c>
      <c r="O161">
        <v>4.2806174144836796E-3</v>
      </c>
      <c r="P161">
        <v>-71.378661961859095</v>
      </c>
      <c r="Q161">
        <v>2.7123915556149301E-3</v>
      </c>
      <c r="R161">
        <v>-109.552549007455</v>
      </c>
      <c r="S161">
        <v>0.18425007145622199</v>
      </c>
      <c r="T161">
        <v>813.72699593786103</v>
      </c>
      <c r="U161">
        <v>0.24951779188669199</v>
      </c>
      <c r="V161" s="14">
        <v>44291.556192129632</v>
      </c>
      <c r="W161">
        <v>2.4</v>
      </c>
      <c r="X161">
        <v>2.6938717814310599E-2</v>
      </c>
      <c r="Y161">
        <v>3.2412112494776602E-2</v>
      </c>
      <c r="Z161" s="72">
        <f>((((N161/1000)+1)/((SMOW!$Z$4/1000)+1))-1)*1000</f>
        <v>-28.065265262988468</v>
      </c>
      <c r="AA161" s="72">
        <f>((((P161/1000)+1)/((SMOW!$AA$4/1000)+1))-1)*1000</f>
        <v>-52.470904186455058</v>
      </c>
      <c r="AB161" s="72">
        <f>Z161*SMOW!$AN$6</f>
        <v>-29.536462668774963</v>
      </c>
      <c r="AC161" s="72">
        <f>AA161*SMOW!$AN$12</f>
        <v>-55.192146580306705</v>
      </c>
      <c r="AD161" s="72">
        <f t="shared" ref="AD161" si="388">LN((AB161/1000)+1)*1000</f>
        <v>-29.981448092558797</v>
      </c>
      <c r="AE161" s="44">
        <f t="shared" ref="AE161" si="389">LN((AC161/1000)+1)*1000</f>
        <v>-56.773701877293483</v>
      </c>
      <c r="AF161" s="44">
        <f>(AD161-SMOW!AN$14*AE161)</f>
        <v>-4.9335013478355449E-3</v>
      </c>
      <c r="AG161" s="45">
        <f t="shared" ref="AG161" si="390">AF161*1000</f>
        <v>-4.9335013478355449</v>
      </c>
      <c r="AK161" s="20">
        <v>17</v>
      </c>
      <c r="AL161" s="20">
        <v>2</v>
      </c>
      <c r="AM161" s="20">
        <v>0</v>
      </c>
      <c r="AN161" s="20">
        <v>0</v>
      </c>
    </row>
    <row r="162" spans="1:40" customFormat="1" x14ac:dyDescent="0.2">
      <c r="A162">
        <v>2841</v>
      </c>
      <c r="B162" t="s">
        <v>172</v>
      </c>
      <c r="C162" t="s">
        <v>62</v>
      </c>
      <c r="D162" t="s">
        <v>24</v>
      </c>
      <c r="E162" t="s">
        <v>322</v>
      </c>
      <c r="F162">
        <v>-28.1783647804982</v>
      </c>
      <c r="G162">
        <v>-28.5829945860647</v>
      </c>
      <c r="H162">
        <v>4.2048776511691699E-3</v>
      </c>
      <c r="I162">
        <v>-52.607430572997998</v>
      </c>
      <c r="J162">
        <v>-54.041731719494003</v>
      </c>
      <c r="K162">
        <v>1.8589664934206701E-3</v>
      </c>
      <c r="L162">
        <v>-4.8960238171854499E-2</v>
      </c>
      <c r="M162">
        <v>4.4951886637335896E-3</v>
      </c>
      <c r="N162">
        <v>-38.086078175292698</v>
      </c>
      <c r="O162">
        <v>4.1620089588914897E-3</v>
      </c>
      <c r="P162">
        <v>-71.456856388315202</v>
      </c>
      <c r="Q162">
        <v>1.82198029346357E-3</v>
      </c>
      <c r="R162">
        <v>-104.35038556679601</v>
      </c>
      <c r="S162">
        <v>0.115154220382874</v>
      </c>
      <c r="T162">
        <v>690.47102963748296</v>
      </c>
      <c r="U162">
        <v>8.8136808410017503E-2</v>
      </c>
      <c r="V162" s="14">
        <v>44291.699479166666</v>
      </c>
      <c r="W162">
        <v>2.4</v>
      </c>
      <c r="X162">
        <v>2.13167105650349E-2</v>
      </c>
      <c r="Y162">
        <v>1.7111504962106901E-2</v>
      </c>
      <c r="Z162" s="72">
        <f>((((N162/1000)+1)/((SMOW!$Z$4/1000)+1))-1)*1000</f>
        <v>-28.11475583044043</v>
      </c>
      <c r="AA162" s="72">
        <f>((((P162/1000)+1)/((SMOW!$AA$4/1000)+1))-1)*1000</f>
        <v>-52.550690737940272</v>
      </c>
      <c r="AB162" s="72">
        <f>Z162*SMOW!$AN$6</f>
        <v>-29.588547560341233</v>
      </c>
      <c r="AC162" s="72">
        <f>AA162*SMOW!$AN$12</f>
        <v>-55.276071016391526</v>
      </c>
      <c r="AD162" s="72">
        <f t="shared" ref="AD162" si="391">LN((AB162/1000)+1)*1000</f>
        <v>-30.035119649823724</v>
      </c>
      <c r="AE162" s="44">
        <f t="shared" ref="AE162" si="392">LN((AC162/1000)+1)*1000</f>
        <v>-56.862532810884126</v>
      </c>
      <c r="AF162" s="44">
        <f>(AD162-SMOW!AN$14*AE162)</f>
        <v>-1.1702325676903769E-2</v>
      </c>
      <c r="AG162" s="45">
        <f t="shared" ref="AG162" si="393">AF162*1000</f>
        <v>-11.702325676903769</v>
      </c>
      <c r="AJ162" t="s">
        <v>323</v>
      </c>
      <c r="AK162" s="20">
        <v>17</v>
      </c>
      <c r="AL162" s="20">
        <v>0</v>
      </c>
      <c r="AM162" s="20">
        <v>0</v>
      </c>
      <c r="AN162" s="20">
        <v>0</v>
      </c>
    </row>
    <row r="163" spans="1:40" customFormat="1" x14ac:dyDescent="0.2">
      <c r="A163">
        <v>2843</v>
      </c>
      <c r="B163" t="s">
        <v>177</v>
      </c>
      <c r="C163" t="s">
        <v>62</v>
      </c>
      <c r="D163" t="s">
        <v>24</v>
      </c>
      <c r="E163" t="s">
        <v>324</v>
      </c>
      <c r="F163">
        <v>-28.319362375129302</v>
      </c>
      <c r="G163">
        <v>-28.728091050170899</v>
      </c>
      <c r="H163">
        <v>4.6615894878840403E-3</v>
      </c>
      <c r="I163">
        <v>-52.887397798093197</v>
      </c>
      <c r="J163">
        <v>-54.3372888168632</v>
      </c>
      <c r="K163">
        <v>1.8755826298464499E-3</v>
      </c>
      <c r="L163">
        <v>-3.8002554867108997E-2</v>
      </c>
      <c r="M163">
        <v>4.9909449894949501E-3</v>
      </c>
      <c r="N163">
        <v>-38.225638300632802</v>
      </c>
      <c r="O163">
        <v>4.6140646222758604E-3</v>
      </c>
      <c r="P163">
        <v>-71.731253354986904</v>
      </c>
      <c r="Q163">
        <v>1.8382658334289599E-3</v>
      </c>
      <c r="R163">
        <v>-104.306932598236</v>
      </c>
      <c r="S163">
        <v>0.14226994863009801</v>
      </c>
      <c r="T163">
        <v>617.03853984025602</v>
      </c>
      <c r="U163">
        <v>0.11406265864166</v>
      </c>
      <c r="V163" s="14">
        <v>44291.776493055557</v>
      </c>
      <c r="W163">
        <v>2.4</v>
      </c>
      <c r="X163">
        <v>0.22930117187681401</v>
      </c>
      <c r="Y163">
        <v>0.512075701538659</v>
      </c>
      <c r="Z163" s="72">
        <f>((((N163/1000)+1)/((SMOW!$Z$4/1000)+1))-1)*1000</f>
        <v>-28.255762653831674</v>
      </c>
      <c r="AA163" s="72">
        <f>((((P163/1000)+1)/((SMOW!$AA$4/1000)+1))-1)*1000</f>
        <v>-52.830674730418473</v>
      </c>
      <c r="AB163" s="72">
        <f>Z163*SMOW!$AN$6</f>
        <v>-29.736946042810967</v>
      </c>
      <c r="AC163" s="72">
        <f>AA163*SMOW!$AN$12</f>
        <v>-55.570575519269632</v>
      </c>
      <c r="AD163" s="72">
        <f t="shared" ref="AD163" si="394">LN((AB163/1000)+1)*1000</f>
        <v>-30.188054603387364</v>
      </c>
      <c r="AE163" s="44">
        <f t="shared" ref="AE163" si="395">LN((AC163/1000)+1)*1000</f>
        <v>-57.174317457401784</v>
      </c>
      <c r="AF163" s="44">
        <f>(AD163-SMOW!AN$14*AE163)</f>
        <v>-1.4985879221995901E-5</v>
      </c>
      <c r="AG163" s="45">
        <f t="shared" ref="AG163" si="396">AF163*1000</f>
        <v>-1.4985879221995901E-2</v>
      </c>
      <c r="AH163" s="2">
        <f>AVERAGE(AG161:AG163)</f>
        <v>-5.5502709679871032</v>
      </c>
      <c r="AI163" s="2">
        <f>STDEV(AG161:AG163)</f>
        <v>5.8680304583288816</v>
      </c>
      <c r="AK163" s="20">
        <v>17</v>
      </c>
      <c r="AL163" s="20">
        <v>0</v>
      </c>
      <c r="AM163" s="20">
        <v>0</v>
      </c>
      <c r="AN163" s="20">
        <v>0</v>
      </c>
    </row>
    <row r="164" spans="1:40" customFormat="1" x14ac:dyDescent="0.2">
      <c r="A164">
        <v>2844</v>
      </c>
      <c r="B164" t="s">
        <v>177</v>
      </c>
      <c r="C164" t="s">
        <v>63</v>
      </c>
      <c r="D164" t="s">
        <v>95</v>
      </c>
      <c r="E164" t="s">
        <v>325</v>
      </c>
      <c r="F164">
        <v>-4.3545552295568601</v>
      </c>
      <c r="G164">
        <v>-4.3640642330581896</v>
      </c>
      <c r="H164">
        <v>4.0460023188171896E-3</v>
      </c>
      <c r="I164">
        <v>-8.1781517467222091</v>
      </c>
      <c r="J164">
        <v>-8.2117763447100796</v>
      </c>
      <c r="K164">
        <v>1.8366145843854999E-3</v>
      </c>
      <c r="L164">
        <v>-2.8246323051268798E-2</v>
      </c>
      <c r="M164">
        <v>4.0449307603312402E-3</v>
      </c>
      <c r="N164">
        <v>-14.505152162285301</v>
      </c>
      <c r="O164">
        <v>4.0047533592164602E-3</v>
      </c>
      <c r="P164">
        <v>-27.911547335805398</v>
      </c>
      <c r="Q164">
        <v>1.80007310044562E-3</v>
      </c>
      <c r="R164">
        <v>-41.743418082992001</v>
      </c>
      <c r="S164">
        <v>0.1080082744447</v>
      </c>
      <c r="T164">
        <v>746.75483704076896</v>
      </c>
      <c r="U164">
        <v>0.124589647875</v>
      </c>
      <c r="V164" s="14">
        <v>44291.876863425925</v>
      </c>
      <c r="W164">
        <v>2.4</v>
      </c>
      <c r="X164">
        <v>4.2308582270662802E-2</v>
      </c>
      <c r="Y164">
        <v>0.13073134464726099</v>
      </c>
      <c r="Z164" s="72">
        <f>((((N164/1000)+1)/((SMOW!$Z$4/1000)+1))-1)*1000</f>
        <v>-4.289386932127992</v>
      </c>
      <c r="AA164" s="72">
        <f>((((P164/1000)+1)/((SMOW!$AA$4/1000)+1))-1)*1000</f>
        <v>-8.1187510189851828</v>
      </c>
      <c r="AB164" s="72">
        <f>Z164*SMOW!$AN$6</f>
        <v>-4.5142390711627618</v>
      </c>
      <c r="AC164" s="72">
        <f>AA164*SMOW!$AN$12</f>
        <v>-8.5398051212640578</v>
      </c>
      <c r="AD164" s="72">
        <f t="shared" ref="AD164" si="397">LN((AB164/1000)+1)*1000</f>
        <v>-4.5244590168087928</v>
      </c>
      <c r="AE164" s="44">
        <f t="shared" ref="AE164" si="398">LN((AC164/1000)+1)*1000</f>
        <v>-8.5764781935429877</v>
      </c>
      <c r="AF164" s="44">
        <f>(AD164-SMOW!AN$14*AE164)</f>
        <v>3.9214693819049629E-3</v>
      </c>
      <c r="AG164" s="45">
        <f t="shared" ref="AG164" si="399">AF164*1000</f>
        <v>3.9214693819049629</v>
      </c>
      <c r="AK164" s="20">
        <v>17</v>
      </c>
      <c r="AL164" s="20">
        <v>2</v>
      </c>
      <c r="AM164" s="20">
        <v>0</v>
      </c>
      <c r="AN164" s="20">
        <v>0</v>
      </c>
    </row>
    <row r="165" spans="1:40" customFormat="1" x14ac:dyDescent="0.2">
      <c r="A165">
        <v>2846</v>
      </c>
      <c r="B165" t="s">
        <v>112</v>
      </c>
      <c r="C165" t="s">
        <v>63</v>
      </c>
      <c r="D165" t="s">
        <v>95</v>
      </c>
      <c r="E165" t="s">
        <v>326</v>
      </c>
      <c r="F165">
        <v>-3.99915691803331</v>
      </c>
      <c r="G165">
        <v>-4.0071752519004997</v>
      </c>
      <c r="H165">
        <v>4.04634498349591E-3</v>
      </c>
      <c r="I165">
        <v>-7.5281942835664299</v>
      </c>
      <c r="J165">
        <v>-7.5566743368801896</v>
      </c>
      <c r="K165">
        <v>2.9645381944322399E-3</v>
      </c>
      <c r="L165">
        <v>-1.7251202027757699E-2</v>
      </c>
      <c r="M165">
        <v>3.71854669796197E-3</v>
      </c>
      <c r="N165">
        <v>-14.1533771335576</v>
      </c>
      <c r="O165">
        <v>4.0050925304344403E-3</v>
      </c>
      <c r="P165">
        <v>-27.274521497173801</v>
      </c>
      <c r="Q165">
        <v>2.9055554194183102E-3</v>
      </c>
      <c r="R165">
        <v>-40.9536948215355</v>
      </c>
      <c r="S165">
        <v>0.13687281060426801</v>
      </c>
      <c r="T165">
        <v>667.549457125667</v>
      </c>
      <c r="U165">
        <v>0.23087658740758699</v>
      </c>
      <c r="V165" s="14">
        <v>44292.407372685186</v>
      </c>
      <c r="W165">
        <v>2.4</v>
      </c>
      <c r="X165">
        <v>3.41004953616161E-3</v>
      </c>
      <c r="Y165">
        <v>2.4906451917497598E-3</v>
      </c>
      <c r="Z165" s="72">
        <f>((((N165/1000)+1)/((SMOW!$Z$4/1000)+1))-1)*1000</f>
        <v>-3.9339653586057954</v>
      </c>
      <c r="AA165" s="72">
        <f>((((P165/1000)+1)/((SMOW!$AA$4/1000)+1))-1)*1000</f>
        <v>-7.4687546295379992</v>
      </c>
      <c r="AB165" s="72">
        <f>Z165*SMOW!$AN$6</f>
        <v>-4.1401860935890964</v>
      </c>
      <c r="AC165" s="72">
        <f>AA165*SMOW!$AN$12</f>
        <v>-7.8560986641472041</v>
      </c>
      <c r="AD165" s="72">
        <f t="shared" ref="AD165:AD166" si="400">LN((AB165/1000)+1)*1000</f>
        <v>-4.1487803935704264</v>
      </c>
      <c r="AE165" s="44">
        <f t="shared" ref="AE165:AE166" si="401">LN((AC165/1000)+1)*1000</f>
        <v>-7.8871203872173785</v>
      </c>
      <c r="AF165" s="44">
        <f>(AD165-SMOW!AN$14*AE165)</f>
        <v>1.561917088034992E-2</v>
      </c>
      <c r="AG165" s="45">
        <f t="shared" ref="AG165:AG166" si="402">AF165*1000</f>
        <v>15.61917088034992</v>
      </c>
      <c r="AH165" s="2">
        <f>AVERAGE(AG164:AG165)</f>
        <v>9.7703201311274412</v>
      </c>
      <c r="AI165" s="2">
        <f>STDEV(AG164:AG165)</f>
        <v>8.2715240538464663</v>
      </c>
      <c r="AK165" s="20">
        <v>17</v>
      </c>
      <c r="AL165" s="20">
        <v>0</v>
      </c>
      <c r="AM165" s="20">
        <v>0</v>
      </c>
      <c r="AN165" s="20">
        <v>0</v>
      </c>
    </row>
    <row r="166" spans="1:40" customFormat="1" x14ac:dyDescent="0.2">
      <c r="A166">
        <v>2847</v>
      </c>
      <c r="B166" t="s">
        <v>112</v>
      </c>
      <c r="C166" t="s">
        <v>63</v>
      </c>
      <c r="D166" t="s">
        <v>95</v>
      </c>
      <c r="E166" t="s">
        <v>327</v>
      </c>
      <c r="F166">
        <v>-3.9042313049121602</v>
      </c>
      <c r="G166">
        <v>-3.9118730686484899</v>
      </c>
      <c r="H166">
        <v>4.26201311879215E-3</v>
      </c>
      <c r="I166">
        <v>-7.3467695215648101</v>
      </c>
      <c r="J166">
        <v>-7.3738900052814902</v>
      </c>
      <c r="K166">
        <v>1.72957356938774E-3</v>
      </c>
      <c r="L166">
        <v>-1.84591458598653E-2</v>
      </c>
      <c r="M166">
        <v>4.48213538732659E-3</v>
      </c>
      <c r="N166">
        <v>-14.0594192862636</v>
      </c>
      <c r="O166">
        <v>4.2185619309034897E-3</v>
      </c>
      <c r="P166">
        <v>-27.096706382010002</v>
      </c>
      <c r="Q166">
        <v>1.6951617851499901E-3</v>
      </c>
      <c r="R166">
        <v>-40.434080905701499</v>
      </c>
      <c r="S166">
        <v>0.12304099644444701</v>
      </c>
      <c r="T166">
        <v>603.20633964370495</v>
      </c>
      <c r="U166">
        <v>0.10315268778841601</v>
      </c>
      <c r="V166" s="14">
        <v>44292.484305555554</v>
      </c>
      <c r="W166">
        <v>2.4</v>
      </c>
      <c r="X166">
        <v>1.5143684520276901E-2</v>
      </c>
      <c r="Y166">
        <v>1.8762162436654999E-2</v>
      </c>
      <c r="Z166" s="72">
        <f>((((N166/1000)+1)/((SMOW!$Z$4/1000)+1))-1)*1000</f>
        <v>-3.8390335322885383</v>
      </c>
      <c r="AA166" s="72">
        <f>((((P166/1000)+1)/((SMOW!$AA$4/1000)+1))-1)*1000</f>
        <v>-7.2873190019128176</v>
      </c>
      <c r="AB166" s="72">
        <f>Z166*SMOW!$AN$6</f>
        <v>-4.0402778861368027</v>
      </c>
      <c r="AC166" s="72">
        <f>AA166*SMOW!$AN$12</f>
        <v>-7.6652534345854093</v>
      </c>
      <c r="AD166" s="72">
        <f t="shared" si="400"/>
        <v>-4.0484618599589703</v>
      </c>
      <c r="AE166" s="44">
        <f t="shared" si="401"/>
        <v>-7.694782484915561</v>
      </c>
      <c r="AF166" s="44">
        <f>(AD166-SMOW!AN$14*AE166)</f>
        <v>1.4383292076446175E-2</v>
      </c>
      <c r="AG166" s="45">
        <f t="shared" si="402"/>
        <v>14.383292076446175</v>
      </c>
      <c r="AK166" s="20">
        <v>17</v>
      </c>
      <c r="AL166" s="20">
        <v>0</v>
      </c>
      <c r="AM166" s="20">
        <v>0</v>
      </c>
      <c r="AN166" s="20">
        <v>0</v>
      </c>
    </row>
    <row r="167" spans="1:40" customFormat="1" x14ac:dyDescent="0.2">
      <c r="A167">
        <v>2848</v>
      </c>
      <c r="B167" t="s">
        <v>112</v>
      </c>
      <c r="C167" t="s">
        <v>63</v>
      </c>
      <c r="D167" t="s">
        <v>95</v>
      </c>
      <c r="E167" t="s">
        <v>328</v>
      </c>
      <c r="F167">
        <v>-3.84379685336549</v>
      </c>
      <c r="G167">
        <v>-3.8512035794497002</v>
      </c>
      <c r="H167">
        <v>4.2986413403304103E-3</v>
      </c>
      <c r="I167">
        <v>-7.2180474191881796</v>
      </c>
      <c r="J167">
        <v>-7.24422361048856</v>
      </c>
      <c r="K167">
        <v>1.61937253976323E-3</v>
      </c>
      <c r="L167">
        <v>-2.6253513111738298E-2</v>
      </c>
      <c r="M167">
        <v>4.3590978256075304E-3</v>
      </c>
      <c r="N167">
        <v>-13.999600963441999</v>
      </c>
      <c r="O167">
        <v>4.2548167280322003E-3</v>
      </c>
      <c r="P167">
        <v>-26.970545348611299</v>
      </c>
      <c r="Q167">
        <v>1.5871533272205399E-3</v>
      </c>
      <c r="R167">
        <v>-40.246656709897401</v>
      </c>
      <c r="S167">
        <v>0.103060667511575</v>
      </c>
      <c r="T167">
        <v>679.08180758521803</v>
      </c>
      <c r="U167">
        <v>0.10626924984795801</v>
      </c>
      <c r="V167" s="14">
        <v>44292.561018518521</v>
      </c>
      <c r="W167">
        <v>2.4</v>
      </c>
      <c r="X167">
        <v>0.204079638532944</v>
      </c>
      <c r="Y167">
        <v>0.457690763273777</v>
      </c>
      <c r="Z167" s="72">
        <f>((((N167/1000)+1)/((SMOW!$Z$4/1000)+1))-1)*1000</f>
        <v>-3.7785951251064764</v>
      </c>
      <c r="AA167" s="72">
        <f>((((P167/1000)+1)/((SMOW!$AA$4/1000)+1))-1)*1000</f>
        <v>-7.1585891903022114</v>
      </c>
      <c r="AB167" s="72">
        <f>Z167*SMOW!$AN$6</f>
        <v>-3.9766712627621299</v>
      </c>
      <c r="AC167" s="72">
        <f>AA167*SMOW!$AN$12</f>
        <v>-7.5298474464129797</v>
      </c>
      <c r="AD167" s="72">
        <f t="shared" ref="AD167" si="403">LN((AB167/1000)+1)*1000</f>
        <v>-3.9845992448939271</v>
      </c>
      <c r="AE167" s="44">
        <f t="shared" ref="AE167" si="404">LN((AC167/1000)+1)*1000</f>
        <v>-7.558339866860063</v>
      </c>
      <c r="AF167" s="44">
        <f>(AD167-SMOW!AN$14*AE167)</f>
        <v>6.2042048081862866E-3</v>
      </c>
      <c r="AG167" s="45">
        <f t="shared" ref="AG167" si="405">AF167*1000</f>
        <v>6.2042048081862866</v>
      </c>
      <c r="AH167" s="2">
        <f>AVERAGE(AG166:AG167)</f>
        <v>10.293748442316231</v>
      </c>
      <c r="AI167" s="2">
        <f>STDEV(AG166:AG167)</f>
        <v>5.7834880713031191</v>
      </c>
      <c r="AK167" s="20">
        <v>17</v>
      </c>
      <c r="AL167" s="20">
        <v>0</v>
      </c>
      <c r="AM167" s="20">
        <v>0</v>
      </c>
      <c r="AN167" s="20">
        <v>0</v>
      </c>
    </row>
    <row r="168" spans="1:40" customFormat="1" x14ac:dyDescent="0.2">
      <c r="A168">
        <v>2849</v>
      </c>
      <c r="B168" t="s">
        <v>112</v>
      </c>
      <c r="C168" t="s">
        <v>63</v>
      </c>
      <c r="D168" t="s">
        <v>95</v>
      </c>
      <c r="E168" t="s">
        <v>334</v>
      </c>
      <c r="F168">
        <v>-3.52998256167281</v>
      </c>
      <c r="G168">
        <v>-3.5362279345941801</v>
      </c>
      <c r="H168">
        <v>3.7990580534764001E-3</v>
      </c>
      <c r="I168">
        <v>-6.6331073326976702</v>
      </c>
      <c r="J168">
        <v>-6.6552042071930497</v>
      </c>
      <c r="K168">
        <v>1.59239415545989E-3</v>
      </c>
      <c r="L168">
        <v>-2.22801131962461E-2</v>
      </c>
      <c r="M168">
        <v>3.86886744466241E-3</v>
      </c>
      <c r="N168">
        <v>-13.6889860058129</v>
      </c>
      <c r="O168">
        <v>3.76032668858391E-3</v>
      </c>
      <c r="P168">
        <v>-26.397243293832901</v>
      </c>
      <c r="Q168">
        <v>1.5607117077922599E-3</v>
      </c>
      <c r="R168">
        <v>-39.223543442670803</v>
      </c>
      <c r="S168">
        <v>0.12509503714077999</v>
      </c>
      <c r="T168">
        <v>608.89736793846896</v>
      </c>
      <c r="U168">
        <v>9.3613605049113396E-2</v>
      </c>
      <c r="V168" s="14">
        <v>44292.641493055555</v>
      </c>
      <c r="W168">
        <v>2.4</v>
      </c>
      <c r="X168">
        <v>3.1766029136819402E-3</v>
      </c>
      <c r="Y168">
        <v>4.1600444608474998E-3</v>
      </c>
      <c r="Z168" s="72">
        <f>((((N168/1000)+1)/((SMOW!$Z$4/1000)+1))-1)*1000</f>
        <v>-3.464760293227287</v>
      </c>
      <c r="AA168" s="72">
        <f>((((P168/1000)+1)/((SMOW!$AA$4/1000)+1))-1)*1000</f>
        <v>-6.5736140714449665</v>
      </c>
      <c r="AB168" s="72">
        <f>Z168*SMOW!$AN$6</f>
        <v>-3.6463850278343832</v>
      </c>
      <c r="AC168" s="72">
        <f>AA168*SMOW!$AN$12</f>
        <v>-6.9145343885119157</v>
      </c>
      <c r="AD168" s="72">
        <f t="shared" ref="AD168" si="406">LN((AB168/1000)+1)*1000</f>
        <v>-3.6530492949749678</v>
      </c>
      <c r="AE168" s="44">
        <f t="shared" ref="AE168" si="407">LN((AC168/1000)+1)*1000</f>
        <v>-6.9385505525049735</v>
      </c>
      <c r="AF168" s="44">
        <f>(AD168-SMOW!AN$14*AE168)</f>
        <v>1.0505396747658491E-2</v>
      </c>
      <c r="AG168" s="45">
        <f t="shared" ref="AG168:AG169" si="408">AF168*1000</f>
        <v>10.505396747658491</v>
      </c>
      <c r="AH168" s="2"/>
      <c r="AI168" s="2"/>
      <c r="AK168" s="20">
        <v>17</v>
      </c>
      <c r="AL168" s="20">
        <v>0</v>
      </c>
      <c r="AM168" s="20">
        <v>0</v>
      </c>
      <c r="AN168" s="20">
        <v>0</v>
      </c>
    </row>
    <row r="169" spans="1:40" customFormat="1" x14ac:dyDescent="0.2">
      <c r="A169">
        <v>2850</v>
      </c>
      <c r="B169" t="s">
        <v>112</v>
      </c>
      <c r="C169" t="s">
        <v>63</v>
      </c>
      <c r="D169" t="s">
        <v>95</v>
      </c>
      <c r="E169" t="s">
        <v>333</v>
      </c>
      <c r="F169">
        <v>-3.5369465540166201</v>
      </c>
      <c r="G169">
        <v>-3.5432165345432498</v>
      </c>
      <c r="H169">
        <v>3.1653752517703201E-3</v>
      </c>
      <c r="I169">
        <v>-6.6313057684948502</v>
      </c>
      <c r="J169">
        <v>-6.6533905928830901</v>
      </c>
      <c r="K169">
        <v>1.19291138913973E-3</v>
      </c>
      <c r="L169">
        <v>-3.0226301500975401E-2</v>
      </c>
      <c r="M169">
        <v>3.1841858449381398E-3</v>
      </c>
      <c r="N169">
        <v>-13.695879000313401</v>
      </c>
      <c r="O169">
        <v>3.13310427771011E-3</v>
      </c>
      <c r="P169">
        <v>-26.395477573747701</v>
      </c>
      <c r="Q169">
        <v>1.16917709412861E-3</v>
      </c>
      <c r="R169">
        <v>-39.338695503336801</v>
      </c>
      <c r="S169">
        <v>0.13119592227266799</v>
      </c>
      <c r="T169">
        <v>638.09421175290004</v>
      </c>
      <c r="U169">
        <v>9.8669946283666002E-2</v>
      </c>
      <c r="V169" s="14">
        <v>44292.718564814815</v>
      </c>
      <c r="W169">
        <v>2.4</v>
      </c>
      <c r="X169">
        <v>3.0728946123745399E-2</v>
      </c>
      <c r="Y169">
        <v>2.79403391772216E-2</v>
      </c>
      <c r="Z169" s="72">
        <f>((((N169/1000)+1)/((SMOW!$Z$4/1000)+1))-1)*1000</f>
        <v>-3.4717247413875718</v>
      </c>
      <c r="AA169" s="72">
        <f>((((P169/1000)+1)/((SMOW!$AA$4/1000)+1))-1)*1000</f>
        <v>-6.5718123993454558</v>
      </c>
      <c r="AB169" s="72">
        <f>Z169*SMOW!$AN$6</f>
        <v>-3.6537145563874645</v>
      </c>
      <c r="AC169" s="72">
        <f>AA169*SMOW!$AN$12</f>
        <v>-6.9126392782189336</v>
      </c>
      <c r="AD169" s="72">
        <f t="shared" ref="AD169" si="409">LN((AB169/1000)+1)*1000</f>
        <v>-3.6604056746801938</v>
      </c>
      <c r="AE169" s="44">
        <f t="shared" ref="AE169" si="410">LN((AC169/1000)+1)*1000</f>
        <v>-6.9366422489900019</v>
      </c>
      <c r="AF169" s="44">
        <f>(AD169-SMOW!AN$14*AE169)</f>
        <v>2.1414327865274529E-3</v>
      </c>
      <c r="AG169" s="45">
        <f t="shared" si="408"/>
        <v>2.1414327865274529</v>
      </c>
      <c r="AH169" s="2">
        <f>AVERAGE(AG168:AG169)</f>
        <v>6.3234147670929719</v>
      </c>
      <c r="AI169" s="2">
        <f>STDEV(AG168:AG169)</f>
        <v>5.9142156345156538</v>
      </c>
      <c r="AK169" s="20">
        <v>17</v>
      </c>
      <c r="AL169" s="20">
        <v>0</v>
      </c>
      <c r="AM169" s="20">
        <v>0</v>
      </c>
      <c r="AN169" s="20">
        <v>0</v>
      </c>
    </row>
    <row r="170" spans="1:40" x14ac:dyDescent="0.2">
      <c r="A170">
        <v>2851</v>
      </c>
      <c r="B170" t="s">
        <v>112</v>
      </c>
      <c r="C170" t="s">
        <v>63</v>
      </c>
      <c r="D170" t="s">
        <v>95</v>
      </c>
      <c r="E170" t="s">
        <v>332</v>
      </c>
      <c r="F170">
        <v>-3.5151364970654502</v>
      </c>
      <c r="G170">
        <v>-3.5213293678067399</v>
      </c>
      <c r="H170">
        <v>3.6545302737896398E-3</v>
      </c>
      <c r="I170">
        <v>-6.6063134466101596</v>
      </c>
      <c r="J170">
        <v>-6.6282317554633696</v>
      </c>
      <c r="K170">
        <v>1.3152361608518501E-3</v>
      </c>
      <c r="L170">
        <v>-2.16230009220768E-2</v>
      </c>
      <c r="M170">
        <v>3.7527945701680298E-3</v>
      </c>
      <c r="N170">
        <v>-13.674291296709301</v>
      </c>
      <c r="O170">
        <v>3.6172723683939099E-3</v>
      </c>
      <c r="P170">
        <v>-26.3709825018231</v>
      </c>
      <c r="Q170">
        <v>1.28906807885131E-3</v>
      </c>
      <c r="R170">
        <v>-39.649565107086602</v>
      </c>
      <c r="S170">
        <v>0.133769354904093</v>
      </c>
      <c r="T170">
        <v>667.540539778896</v>
      </c>
      <c r="U170">
        <v>8.3576763136006996E-2</v>
      </c>
      <c r="V170" s="14">
        <v>44292.795567129629</v>
      </c>
      <c r="W170">
        <v>2.4</v>
      </c>
      <c r="X170">
        <v>5.0735853833157301E-3</v>
      </c>
      <c r="Y170">
        <v>3.65063538665253E-3</v>
      </c>
      <c r="Z170" s="72">
        <f>((((N170/1000)+1)/((SMOW!$Z$4/1000)+1))-1)*1000</f>
        <v>-3.4499132568956981</v>
      </c>
      <c r="AA170" s="72">
        <f>((((P170/1000)+1)/((SMOW!$AA$4/1000)+1))-1)*1000</f>
        <v>-6.5468185806576429</v>
      </c>
      <c r="AB170" s="72">
        <f>Z170*SMOW!$AN$6</f>
        <v>-3.6307597012878268</v>
      </c>
      <c r="AC170" s="72">
        <f>AA170*SMOW!$AN$12</f>
        <v>-6.8863492318397537</v>
      </c>
      <c r="AD170" s="72">
        <f t="shared" ref="AD170" si="411">LN((AB170/1000)+1)*1000</f>
        <v>-3.6373669069242336</v>
      </c>
      <c r="AE170" s="44">
        <f t="shared" ref="AE170" si="412">LN((AC170/1000)+1)*1000</f>
        <v>-6.9101695544050443</v>
      </c>
      <c r="AF170" s="44">
        <f>(AD170-SMOW!AN$14*AE170)</f>
        <v>1.1202617801629788E-2</v>
      </c>
      <c r="AG170" s="45">
        <f t="shared" ref="AG170" si="413">AF170*1000</f>
        <v>11.202617801629788</v>
      </c>
      <c r="AK170" s="20">
        <v>17</v>
      </c>
      <c r="AL170" s="20">
        <v>0</v>
      </c>
      <c r="AM170" s="20">
        <v>0</v>
      </c>
      <c r="AN170" s="20">
        <v>0</v>
      </c>
    </row>
    <row r="171" spans="1:40" x14ac:dyDescent="0.2">
      <c r="A171">
        <v>2852</v>
      </c>
      <c r="B171" t="s">
        <v>112</v>
      </c>
      <c r="C171" t="s">
        <v>63</v>
      </c>
      <c r="D171" t="s">
        <v>95</v>
      </c>
      <c r="E171" t="s">
        <v>331</v>
      </c>
      <c r="F171">
        <v>-3.4154998218494499</v>
      </c>
      <c r="G171">
        <v>-3.4213462476120999</v>
      </c>
      <c r="H171">
        <v>3.8485226535583802E-3</v>
      </c>
      <c r="I171">
        <v>-6.4275638510227404</v>
      </c>
      <c r="J171">
        <v>-6.4483096906515902</v>
      </c>
      <c r="K171">
        <v>2.32711087059449E-3</v>
      </c>
      <c r="L171">
        <v>-1.66387309480624E-2</v>
      </c>
      <c r="M171">
        <v>4.0562216922947298E-3</v>
      </c>
      <c r="N171">
        <v>-13.5756704165589</v>
      </c>
      <c r="O171">
        <v>3.8092869974849699E-3</v>
      </c>
      <c r="P171">
        <v>-26.195789327671001</v>
      </c>
      <c r="Q171">
        <v>2.2808104190869599E-3</v>
      </c>
      <c r="R171">
        <v>-38.956908374517702</v>
      </c>
      <c r="S171">
        <v>0.126762154649843</v>
      </c>
      <c r="T171">
        <v>964.87590449563004</v>
      </c>
      <c r="U171">
        <v>0.115475707978675</v>
      </c>
      <c r="V171" s="14">
        <v>44292.896909722222</v>
      </c>
      <c r="W171">
        <v>2.4</v>
      </c>
      <c r="X171" s="69">
        <v>5.0054447326695297E-5</v>
      </c>
      <c r="Y171" s="69">
        <v>3.4911183401388098E-7</v>
      </c>
      <c r="Z171" s="72">
        <f>((((N171/1000)+1)/((SMOW!$Z$4/1000)+1))-1)*1000</f>
        <v>-3.3502700601288904</v>
      </c>
      <c r="AA171" s="72">
        <f>((((P171/1000)+1)/((SMOW!$AA$4/1000)+1))-1)*1000</f>
        <v>-6.3680582796636909</v>
      </c>
      <c r="AB171" s="72">
        <f>Z171*SMOW!$AN$6</f>
        <v>-3.5258931506273745</v>
      </c>
      <c r="AC171" s="72">
        <f>AA171*SMOW!$AN$12</f>
        <v>-6.6983180765133925</v>
      </c>
      <c r="AD171" s="72">
        <f t="shared" ref="AD171" si="414">LN((AB171/1000)+1)*1000</f>
        <v>-3.5321237618397912</v>
      </c>
      <c r="AE171" s="44">
        <f t="shared" ref="AE171" si="415">LN((AC171/1000)+1)*1000</f>
        <v>-6.7208524938756149</v>
      </c>
      <c r="AF171" s="44">
        <f>(AD171-SMOW!AN$14*AE171)</f>
        <v>1.6486354926533497E-2</v>
      </c>
      <c r="AG171" s="45">
        <f t="shared" ref="AG171" si="416">AF171*1000</f>
        <v>16.486354926533497</v>
      </c>
      <c r="AH171" s="2">
        <f>AVERAGE(AG170:AG171)</f>
        <v>13.844486364081643</v>
      </c>
      <c r="AI171" s="2">
        <f>STDEV(AG170:AG171)</f>
        <v>3.7361663510265273</v>
      </c>
      <c r="AK171" s="20">
        <v>17</v>
      </c>
      <c r="AL171" s="20">
        <v>0</v>
      </c>
      <c r="AM171" s="20">
        <v>0</v>
      </c>
      <c r="AN171" s="20">
        <v>0</v>
      </c>
    </row>
    <row r="172" spans="1:40" x14ac:dyDescent="0.2">
      <c r="A172">
        <v>2853</v>
      </c>
      <c r="B172" t="s">
        <v>158</v>
      </c>
      <c r="C172" t="s">
        <v>63</v>
      </c>
      <c r="D172" t="s">
        <v>95</v>
      </c>
      <c r="E172" t="s">
        <v>330</v>
      </c>
      <c r="F172">
        <v>-3.71730418476597</v>
      </c>
      <c r="G172">
        <v>-3.7242307853523902</v>
      </c>
      <c r="H172">
        <v>3.60395125120162E-3</v>
      </c>
      <c r="I172">
        <v>-6.9852364103651796</v>
      </c>
      <c r="J172">
        <v>-7.0097476105108596</v>
      </c>
      <c r="K172">
        <v>3.3828208505357299E-3</v>
      </c>
      <c r="L172">
        <v>-2.3084047002660601E-2</v>
      </c>
      <c r="M172">
        <v>3.1888848442249498E-3</v>
      </c>
      <c r="N172">
        <v>-13.8743978865346</v>
      </c>
      <c r="O172">
        <v>3.5672089985153499E-3</v>
      </c>
      <c r="P172">
        <v>-26.742366372993398</v>
      </c>
      <c r="Q172">
        <v>3.3155158782089199E-3</v>
      </c>
      <c r="R172">
        <v>-40.025991975697302</v>
      </c>
      <c r="S172">
        <v>0.141954773745955</v>
      </c>
      <c r="T172">
        <v>693.10604924221502</v>
      </c>
      <c r="U172">
        <v>0.204644507830439</v>
      </c>
      <c r="V172" s="14">
        <v>44293.458194444444</v>
      </c>
      <c r="W172">
        <v>2.4</v>
      </c>
      <c r="X172">
        <v>4.1369703832178702E-4</v>
      </c>
      <c r="Y172">
        <v>1.0633766575149301E-3</v>
      </c>
      <c r="Z172" s="72">
        <f>((((N172/1000)+1)/((SMOW!$Z$4/1000)+1))-1)*1000</f>
        <v>-3.6520941771420734</v>
      </c>
      <c r="AA172" s="72">
        <f>((((P172/1000)+1)/((SMOW!$AA$4/1000)+1))-1)*1000</f>
        <v>-6.9257642383065976</v>
      </c>
      <c r="AB172" s="72">
        <f>Z172*SMOW!$AN$6</f>
        <v>-3.8435390620826424</v>
      </c>
      <c r="AC172" s="72">
        <f>AA172*SMOW!$AN$12</f>
        <v>-7.2849477429043077</v>
      </c>
      <c r="AD172" s="72">
        <f t="shared" ref="AD172" si="417">LN((AB172/1000)+1)*1000</f>
        <v>-3.8509444396724093</v>
      </c>
      <c r="AE172" s="44">
        <f t="shared" ref="AE172" si="418">LN((AC172/1000)+1)*1000</f>
        <v>-7.3116125548113073</v>
      </c>
      <c r="AF172" s="44">
        <f>(AD172-SMOW!AN$14*AE172)</f>
        <v>9.5869892679609769E-3</v>
      </c>
      <c r="AG172" s="45">
        <f t="shared" ref="AG172" si="419">AF172*1000</f>
        <v>9.5869892679609769</v>
      </c>
      <c r="AK172" s="20">
        <v>17</v>
      </c>
      <c r="AL172" s="20">
        <v>0</v>
      </c>
      <c r="AM172" s="20">
        <v>0</v>
      </c>
      <c r="AN172" s="20">
        <v>0</v>
      </c>
    </row>
    <row r="173" spans="1:40" customFormat="1" x14ac:dyDescent="0.2">
      <c r="A173">
        <v>2854</v>
      </c>
      <c r="B173" t="s">
        <v>158</v>
      </c>
      <c r="C173" t="s">
        <v>63</v>
      </c>
      <c r="D173" t="s">
        <v>95</v>
      </c>
      <c r="E173" t="s">
        <v>329</v>
      </c>
      <c r="F173">
        <v>-3.6929124432271401</v>
      </c>
      <c r="G173">
        <v>-3.6997485581193899</v>
      </c>
      <c r="H173">
        <v>4.9410494360061404E-3</v>
      </c>
      <c r="I173">
        <v>-6.9565336428552298</v>
      </c>
      <c r="J173">
        <v>-6.9808431709512497</v>
      </c>
      <c r="K173">
        <v>1.4659977202883599E-3</v>
      </c>
      <c r="L173">
        <v>-1.3863363857128099E-2</v>
      </c>
      <c r="M173">
        <v>4.8588285793665503E-3</v>
      </c>
      <c r="N173">
        <v>-13.8502548185956</v>
      </c>
      <c r="O173">
        <v>4.89067547857762E-3</v>
      </c>
      <c r="P173">
        <v>-26.714234678874099</v>
      </c>
      <c r="Q173">
        <v>1.43683006987011E-3</v>
      </c>
      <c r="R173">
        <v>-39.689857831282701</v>
      </c>
      <c r="S173">
        <v>0.13572759805902401</v>
      </c>
      <c r="T173">
        <v>579.86824880826703</v>
      </c>
      <c r="U173">
        <v>0.13671749578089901</v>
      </c>
      <c r="V173" s="14">
        <v>44293.537129629629</v>
      </c>
      <c r="W173">
        <v>2.4</v>
      </c>
      <c r="X173">
        <v>1.3329109713240601E-2</v>
      </c>
      <c r="Y173">
        <v>9.4856927625454699E-3</v>
      </c>
      <c r="Z173" s="72">
        <f>((((N173/1000)+1)/((SMOW!$Z$4/1000)+1))-1)*1000</f>
        <v>-3.6277008390829257</v>
      </c>
      <c r="AA173" s="72">
        <f>((((P173/1000)+1)/((SMOW!$AA$4/1000)+1))-1)*1000</f>
        <v>-6.8970597517729049</v>
      </c>
      <c r="AB173" s="72">
        <f>Z173*SMOW!$AN$6</f>
        <v>-3.8178670111613568</v>
      </c>
      <c r="AC173" s="72">
        <f>AA173*SMOW!$AN$12</f>
        <v>-7.2547545862807752</v>
      </c>
      <c r="AD173" s="72">
        <f t="shared" ref="AD173" si="420">LN((AB173/1000)+1)*1000</f>
        <v>-3.8251736685786044</v>
      </c>
      <c r="AE173" s="44">
        <f t="shared" ref="AE173" si="421">LN((AC173/1000)+1)*1000</f>
        <v>-7.2811982910143369</v>
      </c>
      <c r="AF173" s="44">
        <f>(AD173-SMOW!AN$14*AE173)</f>
        <v>1.9299029076965457E-2</v>
      </c>
      <c r="AG173" s="45">
        <f t="shared" ref="AG173" si="422">AF173*1000</f>
        <v>19.299029076965457</v>
      </c>
      <c r="AH173" s="2">
        <f>AVERAGE(AG172:AG173)</f>
        <v>14.443009172463217</v>
      </c>
      <c r="AI173" s="2">
        <f>STDEV(AG172:AG173)</f>
        <v>6.8674492081007692</v>
      </c>
      <c r="AK173" s="20">
        <v>17</v>
      </c>
      <c r="AL173" s="20">
        <v>0</v>
      </c>
      <c r="AM173" s="20">
        <v>0</v>
      </c>
      <c r="AN173" s="20">
        <v>0</v>
      </c>
    </row>
    <row r="174" spans="1:40" customFormat="1" x14ac:dyDescent="0.2">
      <c r="A174">
        <v>2855</v>
      </c>
      <c r="B174" t="s">
        <v>158</v>
      </c>
      <c r="C174" t="s">
        <v>63</v>
      </c>
      <c r="D174" t="s">
        <v>95</v>
      </c>
      <c r="E174" t="s">
        <v>335</v>
      </c>
      <c r="F174">
        <v>-4.1342538884361604</v>
      </c>
      <c r="G174">
        <v>-4.1428237400125498</v>
      </c>
      <c r="H174">
        <v>3.1604249520383499E-3</v>
      </c>
      <c r="I174">
        <v>-7.8071273154087804</v>
      </c>
      <c r="J174">
        <v>-7.8377625209213404</v>
      </c>
      <c r="K174">
        <v>1.31837469040888E-3</v>
      </c>
      <c r="L174">
        <v>-4.4851289660866401E-3</v>
      </c>
      <c r="M174">
        <v>3.27611050534238E-3</v>
      </c>
      <c r="N174">
        <v>-14.287096791483901</v>
      </c>
      <c r="O174">
        <v>3.1282044462405002E-3</v>
      </c>
      <c r="P174">
        <v>-27.547904847014401</v>
      </c>
      <c r="Q174">
        <v>1.2921441638828E-3</v>
      </c>
      <c r="R174">
        <v>-41.348327220053697</v>
      </c>
      <c r="S174">
        <v>0.123417882026527</v>
      </c>
      <c r="T174">
        <v>514.02581798130598</v>
      </c>
      <c r="U174">
        <v>9.9615772413161496E-2</v>
      </c>
      <c r="V174" s="14">
        <v>44293.614201388889</v>
      </c>
      <c r="W174">
        <v>2.4</v>
      </c>
      <c r="X174">
        <v>9.3991650590543194E-2</v>
      </c>
      <c r="Y174">
        <v>8.6866103693442595E-2</v>
      </c>
      <c r="Z174" s="72">
        <f>((((N174/1000)+1)/((SMOW!$Z$4/1000)+1))-1)*1000</f>
        <v>-4.0690711715536398</v>
      </c>
      <c r="AA174" s="72">
        <f>((((P174/1000)+1)/((SMOW!$AA$4/1000)+1))-1)*1000</f>
        <v>-7.7477043668251477</v>
      </c>
      <c r="AB174" s="72">
        <f>Z174*SMOW!$AN$6</f>
        <v>-4.2823742312416231</v>
      </c>
      <c r="AC174" s="72">
        <f>AA174*SMOW!$AN$12</f>
        <v>-8.1495152733632636</v>
      </c>
      <c r="AD174" s="72">
        <f t="shared" ref="AD174" si="423">LN((AB174/1000)+1)*1000</f>
        <v>-4.2915698579031041</v>
      </c>
      <c r="AE174" s="44">
        <f t="shared" ref="AE174" si="424">LN((AC174/1000)+1)*1000</f>
        <v>-8.1829040985187405</v>
      </c>
      <c r="AF174" s="44">
        <f>(AD174-SMOW!AN$14*AE174)</f>
        <v>2.90035061147913E-2</v>
      </c>
      <c r="AG174" s="45">
        <f t="shared" ref="AG174" si="425">AF174*1000</f>
        <v>29.0035061147913</v>
      </c>
      <c r="AK174" s="20">
        <v>17</v>
      </c>
      <c r="AL174" s="20">
        <v>0</v>
      </c>
      <c r="AM174" s="20">
        <v>0</v>
      </c>
      <c r="AN174" s="20">
        <v>0</v>
      </c>
    </row>
    <row r="175" spans="1:40" customFormat="1" x14ac:dyDescent="0.2">
      <c r="A175">
        <v>2856</v>
      </c>
      <c r="B175" t="s">
        <v>158</v>
      </c>
      <c r="C175" t="s">
        <v>63</v>
      </c>
      <c r="D175" t="s">
        <v>95</v>
      </c>
      <c r="E175" t="s">
        <v>336</v>
      </c>
      <c r="F175">
        <v>-4.1986371250818397</v>
      </c>
      <c r="G175">
        <v>-4.20747638594879</v>
      </c>
      <c r="H175">
        <v>3.45022766229903E-3</v>
      </c>
      <c r="I175">
        <v>-7.9303941402036404</v>
      </c>
      <c r="J175">
        <v>-7.9620070107045304</v>
      </c>
      <c r="K175">
        <v>1.57603030580251E-3</v>
      </c>
      <c r="L175">
        <v>-3.53668429679863E-3</v>
      </c>
      <c r="M175">
        <v>3.7672166547537602E-3</v>
      </c>
      <c r="N175">
        <v>-14.3508236415736</v>
      </c>
      <c r="O175">
        <v>3.41505262031016E-3</v>
      </c>
      <c r="P175">
        <v>-27.6687191416286</v>
      </c>
      <c r="Q175">
        <v>1.54467343507139E-3</v>
      </c>
      <c r="R175">
        <v>-41.3003755037101</v>
      </c>
      <c r="S175">
        <v>0.13061998533740901</v>
      </c>
      <c r="T175">
        <v>534.09073698023599</v>
      </c>
      <c r="U175">
        <v>0.11356501154720799</v>
      </c>
      <c r="V175" s="14">
        <v>44293.692824074074</v>
      </c>
      <c r="W175">
        <v>2.4</v>
      </c>
      <c r="X175">
        <v>2.09768861740869E-3</v>
      </c>
      <c r="Y175">
        <v>1.3583655936134299E-3</v>
      </c>
      <c r="Z175" s="72">
        <f>((((N175/1000)+1)/((SMOW!$Z$4/1000)+1))-1)*1000</f>
        <v>-4.1334586222957492</v>
      </c>
      <c r="AA175" s="72">
        <f>((((P175/1000)+1)/((SMOW!$AA$4/1000)+1))-1)*1000</f>
        <v>-7.8709785741344351</v>
      </c>
      <c r="AB175" s="72">
        <f>Z175*SMOW!$AN$6</f>
        <v>-4.3501369093193505</v>
      </c>
      <c r="AC175" s="72">
        <f>AA175*SMOW!$AN$12</f>
        <v>-8.2791827190624669</v>
      </c>
      <c r="AD175" s="72">
        <f t="shared" ref="AD175" si="426">LN((AB175/1000)+1)*1000</f>
        <v>-4.3596262849392788</v>
      </c>
      <c r="AE175" s="44">
        <f t="shared" ref="AE175" si="427">LN((AC175/1000)+1)*1000</f>
        <v>-8.3136454999018614</v>
      </c>
      <c r="AF175" s="44">
        <f>(AD175-SMOW!AN$14*AE175)</f>
        <v>2.9978539008904015E-2</v>
      </c>
      <c r="AG175" s="45">
        <f t="shared" ref="AG175" si="428">AF175*1000</f>
        <v>29.978539008904015</v>
      </c>
      <c r="AH175" s="2">
        <f>AVERAGE(AG174:AG175)</f>
        <v>29.491022561847657</v>
      </c>
      <c r="AI175" s="2">
        <f>STDEV(AG174:AG175)</f>
        <v>0.68945237130704584</v>
      </c>
      <c r="AK175" s="20">
        <v>17</v>
      </c>
      <c r="AL175" s="20">
        <v>0</v>
      </c>
      <c r="AM175" s="20">
        <v>0</v>
      </c>
      <c r="AN175" s="20">
        <v>0</v>
      </c>
    </row>
    <row r="176" spans="1:40" customFormat="1" x14ac:dyDescent="0.2">
      <c r="A176">
        <v>2857</v>
      </c>
      <c r="B176" t="s">
        <v>177</v>
      </c>
      <c r="C176" t="s">
        <v>63</v>
      </c>
      <c r="D176" t="s">
        <v>345</v>
      </c>
      <c r="E176" t="s">
        <v>359</v>
      </c>
      <c r="F176">
        <v>-4.3099728028442703</v>
      </c>
      <c r="G176">
        <v>-4.3192879188761601</v>
      </c>
      <c r="H176">
        <v>4.6226730405981697E-3</v>
      </c>
      <c r="I176">
        <v>-6.31564287354034</v>
      </c>
      <c r="J176">
        <v>-6.3356709721163602</v>
      </c>
      <c r="K176">
        <v>1.68978540789466E-3</v>
      </c>
      <c r="L176">
        <v>-0.97405364559872099</v>
      </c>
      <c r="M176">
        <v>4.41055223730181E-3</v>
      </c>
      <c r="N176">
        <v>-14.461024253038</v>
      </c>
      <c r="O176">
        <v>4.5755449278425302E-3</v>
      </c>
      <c r="P176">
        <v>-26.086095142154601</v>
      </c>
      <c r="Q176">
        <v>1.6561652532535601E-3</v>
      </c>
      <c r="R176">
        <v>-40.038750336086402</v>
      </c>
      <c r="S176">
        <v>0.138021087380162</v>
      </c>
      <c r="T176">
        <v>504.010054059342</v>
      </c>
      <c r="U176">
        <v>0.12753136231733</v>
      </c>
      <c r="V176" s="14">
        <v>44293.772280092591</v>
      </c>
      <c r="W176">
        <v>2.4</v>
      </c>
      <c r="X176">
        <v>6.8749757946458004E-2</v>
      </c>
      <c r="Y176">
        <v>0.17472138902096099</v>
      </c>
      <c r="Z176" s="72">
        <f>((((N176/1000)+1)/((SMOW!$Z$4/1000)+1))-1)*1000</f>
        <v>-4.2448015873476352</v>
      </c>
      <c r="AA176" s="72">
        <f>((((P176/1000)+1)/((SMOW!$AA$4/1000)+1))-1)*1000</f>
        <v>-6.2561305991756244</v>
      </c>
      <c r="AB176" s="72">
        <f>Z176*SMOW!$AN$6</f>
        <v>-4.4673165368720875</v>
      </c>
      <c r="AC176" s="72">
        <f>AA176*SMOW!$AN$12</f>
        <v>-6.5805856104224851</v>
      </c>
      <c r="AD176" s="72">
        <f t="shared" ref="AD176" si="429">LN((AB176/1000)+1)*1000</f>
        <v>-4.4773248132743362</v>
      </c>
      <c r="AE176" s="44">
        <f t="shared" ref="AE176" si="430">LN((AC176/1000)+1)*1000</f>
        <v>-6.6023331239980552</v>
      </c>
      <c r="AF176" s="44">
        <f>(AD176-SMOW!AN$14*AE176)</f>
        <v>-0.99129292380336276</v>
      </c>
      <c r="AG176" s="45">
        <f t="shared" ref="AG176" si="431">AF176*1000</f>
        <v>-991.29292380336278</v>
      </c>
      <c r="AK176" s="20">
        <v>17</v>
      </c>
      <c r="AL176" s="20">
        <v>2</v>
      </c>
      <c r="AM176" s="20">
        <v>0</v>
      </c>
      <c r="AN176" s="20">
        <v>0</v>
      </c>
    </row>
    <row r="177" spans="1:40" customFormat="1" x14ac:dyDescent="0.2">
      <c r="A177">
        <v>2858</v>
      </c>
      <c r="B177" t="s">
        <v>177</v>
      </c>
      <c r="C177" t="s">
        <v>63</v>
      </c>
      <c r="D177" t="s">
        <v>345</v>
      </c>
      <c r="E177" t="s">
        <v>358</v>
      </c>
      <c r="F177">
        <v>-4.3510643866776801</v>
      </c>
      <c r="G177">
        <v>-4.3605581663702404</v>
      </c>
      <c r="H177">
        <v>4.2263193585329898E-3</v>
      </c>
      <c r="I177">
        <v>-6.3614208511971198</v>
      </c>
      <c r="J177">
        <v>-6.3817409578572102</v>
      </c>
      <c r="K177">
        <v>1.54092530321638E-3</v>
      </c>
      <c r="L177">
        <v>-0.99099894062162897</v>
      </c>
      <c r="M177">
        <v>4.2507973456826298E-3</v>
      </c>
      <c r="N177">
        <v>-14.5016969085199</v>
      </c>
      <c r="O177">
        <v>4.1832320682303496E-3</v>
      </c>
      <c r="P177">
        <v>-26.130962316178699</v>
      </c>
      <c r="Q177">
        <v>1.51026688544233E-3</v>
      </c>
      <c r="R177">
        <v>-40.0568055654905</v>
      </c>
      <c r="S177">
        <v>0.130278142608584</v>
      </c>
      <c r="T177">
        <v>493.97758561544703</v>
      </c>
      <c r="U177">
        <v>9.2656997745041297E-2</v>
      </c>
      <c r="V177" s="14">
        <v>44293.855671296296</v>
      </c>
      <c r="W177">
        <v>2.4</v>
      </c>
      <c r="X177">
        <v>1.39670163739271E-2</v>
      </c>
      <c r="Y177">
        <v>1.1265449294588E-2</v>
      </c>
      <c r="Z177" s="72">
        <f>((((N177/1000)+1)/((SMOW!$Z$4/1000)+1))-1)*1000</f>
        <v>-4.2858958607615572</v>
      </c>
      <c r="AA177" s="72">
        <f>((((P177/1000)+1)/((SMOW!$AA$4/1000)+1))-1)*1000</f>
        <v>-6.3019113184994424</v>
      </c>
      <c r="AB177" s="72">
        <f>Z177*SMOW!$AN$6</f>
        <v>-4.5105649958200749</v>
      </c>
      <c r="AC177" s="72">
        <f>AA177*SMOW!$AN$12</f>
        <v>-6.6287406062367991</v>
      </c>
      <c r="AD177" s="72">
        <f t="shared" ref="AD177:AD178" si="432">LN((AB177/1000)+1)*1000</f>
        <v>-4.520768287411209</v>
      </c>
      <c r="AE177" s="44">
        <f t="shared" ref="AE177:AE178" si="433">LN((AC177/1000)+1)*1000</f>
        <v>-6.6508082819088399</v>
      </c>
      <c r="AF177" s="44">
        <f>(AD177-SMOW!AN$14*AE177)</f>
        <v>-1.0091415145633413</v>
      </c>
      <c r="AG177" s="45">
        <f t="shared" ref="AG177:AG178" si="434">AF177*1000</f>
        <v>-1009.1415145633414</v>
      </c>
      <c r="AH177" s="2">
        <f>AVERAGE(AG176:AG177)</f>
        <v>-1000.2172191833521</v>
      </c>
      <c r="AI177" s="2">
        <f>STDEV(AG176:AG177)</f>
        <v>12.620859561004426</v>
      </c>
      <c r="AK177" s="20">
        <v>17</v>
      </c>
      <c r="AL177" s="20">
        <v>0</v>
      </c>
      <c r="AM177" s="20">
        <v>0</v>
      </c>
      <c r="AN177" s="20">
        <v>0</v>
      </c>
    </row>
    <row r="178" spans="1:40" customFormat="1" x14ac:dyDescent="0.2">
      <c r="A178">
        <v>2859</v>
      </c>
      <c r="B178" t="s">
        <v>177</v>
      </c>
      <c r="C178" t="s">
        <v>64</v>
      </c>
      <c r="D178" t="s">
        <v>100</v>
      </c>
      <c r="E178" t="s">
        <v>357</v>
      </c>
      <c r="F178">
        <v>13.1443990534239</v>
      </c>
      <c r="G178">
        <v>13.0587607907348</v>
      </c>
      <c r="H178">
        <v>3.7915318115245198E-3</v>
      </c>
      <c r="I178">
        <v>25.6217782329906</v>
      </c>
      <c r="J178">
        <v>25.299041547600201</v>
      </c>
      <c r="K178">
        <v>1.42735046456146E-3</v>
      </c>
      <c r="L178">
        <v>-0.299133146398123</v>
      </c>
      <c r="M178">
        <v>3.8276224021196199E-3</v>
      </c>
      <c r="N178">
        <v>2.81540042900515</v>
      </c>
      <c r="O178">
        <v>3.7528771766078598E-3</v>
      </c>
      <c r="P178">
        <v>5.2158955532594398</v>
      </c>
      <c r="Q178">
        <v>1.3989517441563299E-3</v>
      </c>
      <c r="R178">
        <v>6.8245383016746404</v>
      </c>
      <c r="S178">
        <v>0.13643543395354801</v>
      </c>
      <c r="T178">
        <v>692.87056632763097</v>
      </c>
      <c r="U178">
        <v>7.0029458094602606E-2</v>
      </c>
      <c r="V178" s="14">
        <v>44294.041018518517</v>
      </c>
      <c r="W178">
        <v>2.4</v>
      </c>
      <c r="X178">
        <v>1.6591564701181601E-3</v>
      </c>
      <c r="Y178">
        <v>1.0565744302843899E-3</v>
      </c>
      <c r="Z178" s="72">
        <f>((((N178/1000)+1)/((SMOW!$Z$4/1000)+1))-1)*1000</f>
        <v>13.21071271546348</v>
      </c>
      <c r="AA178" s="72">
        <f>((((P178/1000)+1)/((SMOW!$AA$4/1000)+1))-1)*1000</f>
        <v>25.683203256161136</v>
      </c>
      <c r="AB178" s="72">
        <f>Z178*SMOW!$AN$6</f>
        <v>13.903225901904353</v>
      </c>
      <c r="AC178" s="72">
        <f>AA178*SMOW!$AN$12</f>
        <v>27.01518376219968</v>
      </c>
      <c r="AD178" s="72">
        <f t="shared" si="432"/>
        <v>13.807462647935091</v>
      </c>
      <c r="AE178" s="44">
        <f t="shared" si="433"/>
        <v>26.656715415708454</v>
      </c>
      <c r="AF178" s="44">
        <f>(AD178-SMOW!AN$14*AE178)</f>
        <v>-0.26728309155897279</v>
      </c>
      <c r="AG178" s="45">
        <f t="shared" si="434"/>
        <v>-267.28309155897279</v>
      </c>
      <c r="AJ178" t="s">
        <v>346</v>
      </c>
      <c r="AK178" s="20">
        <v>17</v>
      </c>
      <c r="AL178" s="20">
        <v>2</v>
      </c>
      <c r="AM178" s="20">
        <v>0</v>
      </c>
      <c r="AN178" s="20">
        <v>1</v>
      </c>
    </row>
    <row r="179" spans="1:40" customFormat="1" x14ac:dyDescent="0.2">
      <c r="A179">
        <v>2860</v>
      </c>
      <c r="B179" t="s">
        <v>112</v>
      </c>
      <c r="C179" t="s">
        <v>64</v>
      </c>
      <c r="D179" t="s">
        <v>100</v>
      </c>
      <c r="E179" t="s">
        <v>356</v>
      </c>
      <c r="F179">
        <v>15.8217661880931</v>
      </c>
      <c r="G179">
        <v>15.6979064077772</v>
      </c>
      <c r="H179">
        <v>4.5379772926346998E-3</v>
      </c>
      <c r="I179">
        <v>30.582858390349099</v>
      </c>
      <c r="J179">
        <v>30.124524064194699</v>
      </c>
      <c r="K179">
        <v>1.81489822814825E-3</v>
      </c>
      <c r="L179">
        <v>-0.20784229811760599</v>
      </c>
      <c r="M179">
        <v>4.6691509387991499E-3</v>
      </c>
      <c r="N179">
        <v>5.4654718282620003</v>
      </c>
      <c r="O179">
        <v>4.4917126523147596E-3</v>
      </c>
      <c r="P179">
        <v>10.0782695191111</v>
      </c>
      <c r="Q179">
        <v>1.7787888152009899E-3</v>
      </c>
      <c r="R179">
        <v>13.651149861735201</v>
      </c>
      <c r="S179">
        <v>0.13337635057965599</v>
      </c>
      <c r="T179">
        <v>560.09534384900201</v>
      </c>
      <c r="U179">
        <v>0.14902897150534</v>
      </c>
      <c r="V179" s="14">
        <v>44294.45349537037</v>
      </c>
      <c r="W179">
        <v>2.4</v>
      </c>
      <c r="X179">
        <v>1.1936483818009501E-3</v>
      </c>
      <c r="Y179">
        <v>8.15093439762621E-3</v>
      </c>
      <c r="Z179" s="72">
        <f>((((N179/1000)+1)/((SMOW!$Z$4/1000)+1))-1)*1000</f>
        <v>15.888255092693981</v>
      </c>
      <c r="AA179" s="72">
        <f>((((P179/1000)+1)/((SMOW!$AA$4/1000)+1))-1)*1000</f>
        <v>30.644580535197363</v>
      </c>
      <c r="AB179" s="72">
        <f>Z179*SMOW!$AN$6</f>
        <v>16.721126596163121</v>
      </c>
      <c r="AC179" s="72">
        <f>AA179*SMOW!$AN$12</f>
        <v>32.233867645589996</v>
      </c>
      <c r="AD179" s="72">
        <f t="shared" ref="AD179" si="435">LN((AB179/1000)+1)*1000</f>
        <v>16.582867660309329</v>
      </c>
      <c r="AE179" s="44">
        <f t="shared" ref="AE179" si="436">LN((AC179/1000)+1)*1000</f>
        <v>31.72525732150768</v>
      </c>
      <c r="AF179" s="44">
        <f>(AD179-SMOW!AN$14*AE179)</f>
        <v>-0.16806820544672618</v>
      </c>
      <c r="AG179" s="45">
        <f t="shared" ref="AG179" si="437">AF179*1000</f>
        <v>-168.06820544672618</v>
      </c>
      <c r="AJ179" t="s">
        <v>347</v>
      </c>
      <c r="AK179" s="20">
        <v>17</v>
      </c>
      <c r="AL179" s="20">
        <v>0</v>
      </c>
      <c r="AM179" s="20">
        <v>0</v>
      </c>
      <c r="AN179" s="20">
        <v>1</v>
      </c>
    </row>
    <row r="180" spans="1:40" customFormat="1" x14ac:dyDescent="0.2">
      <c r="A180">
        <v>2861</v>
      </c>
      <c r="B180" t="s">
        <v>112</v>
      </c>
      <c r="C180" t="s">
        <v>64</v>
      </c>
      <c r="D180" t="s">
        <v>100</v>
      </c>
      <c r="E180" t="s">
        <v>355</v>
      </c>
      <c r="F180">
        <v>16.764992496835902</v>
      </c>
      <c r="G180">
        <v>16.626010896435101</v>
      </c>
      <c r="H180">
        <v>4.0513535240405902E-3</v>
      </c>
      <c r="I180">
        <v>32.3526354729863</v>
      </c>
      <c r="J180">
        <v>31.840309685972102</v>
      </c>
      <c r="K180">
        <v>1.59605500485189E-3</v>
      </c>
      <c r="L180">
        <v>-0.185672617758213</v>
      </c>
      <c r="M180">
        <v>4.2194291613541404E-3</v>
      </c>
      <c r="N180">
        <v>6.3990819527228604</v>
      </c>
      <c r="O180">
        <v>4.0100500089490197E-3</v>
      </c>
      <c r="P180">
        <v>11.8128349240285</v>
      </c>
      <c r="Q180">
        <v>1.5642997205247201E-3</v>
      </c>
      <c r="R180">
        <v>15.594355944263</v>
      </c>
      <c r="S180">
        <v>0.138713130047596</v>
      </c>
      <c r="T180">
        <v>596.96808560622003</v>
      </c>
      <c r="U180">
        <v>0.131623537089295</v>
      </c>
      <c r="V180" s="14">
        <v>44294.565208333333</v>
      </c>
      <c r="W180">
        <v>2.4</v>
      </c>
      <c r="X180">
        <v>1.3616409421791599E-2</v>
      </c>
      <c r="Y180">
        <v>1.51548501255045E-2</v>
      </c>
      <c r="Z180" s="72">
        <f>((((N180/1000)+1)/((SMOW!$Z$4/1000)+1))-1)*1000</f>
        <v>16.83154313872781</v>
      </c>
      <c r="AA180" s="72">
        <f>((((P180/1000)+1)/((SMOW!$AA$4/1000)+1))-1)*1000</f>
        <v>32.414463610707102</v>
      </c>
      <c r="AB180" s="72">
        <f>Z180*SMOW!$AN$6</f>
        <v>17.71386234608395</v>
      </c>
      <c r="AC180" s="72">
        <f>AA180*SMOW!$AN$12</f>
        <v>34.095540274413381</v>
      </c>
      <c r="AD180" s="72">
        <f t="shared" ref="AD180:AD181" si="438">LN((AB180/1000)+1)*1000</f>
        <v>17.558800372940112</v>
      </c>
      <c r="AE180" s="44">
        <f t="shared" ref="AE180:AE181" si="439">LN((AC180/1000)+1)*1000</f>
        <v>33.527170535740147</v>
      </c>
      <c r="AF180" s="44">
        <f>(AD180-SMOW!AN$14*AE180)</f>
        <v>-0.14354566993068474</v>
      </c>
      <c r="AG180" s="45">
        <f t="shared" ref="AG180:AG181" si="440">AF180*1000</f>
        <v>-143.54566993068474</v>
      </c>
      <c r="AK180" s="20">
        <v>17</v>
      </c>
      <c r="AL180" s="20">
        <v>0</v>
      </c>
      <c r="AM180" s="20">
        <v>0</v>
      </c>
      <c r="AN180" s="20">
        <v>0</v>
      </c>
    </row>
    <row r="181" spans="1:40" customFormat="1" x14ac:dyDescent="0.2">
      <c r="A181">
        <v>2862</v>
      </c>
      <c r="B181" t="s">
        <v>112</v>
      </c>
      <c r="C181" t="s">
        <v>48</v>
      </c>
      <c r="D181" t="s">
        <v>111</v>
      </c>
      <c r="E181" t="s">
        <v>354</v>
      </c>
      <c r="F181">
        <v>16.051866366363999</v>
      </c>
      <c r="G181">
        <v>15.924397199824201</v>
      </c>
      <c r="H181">
        <v>3.46417379963151E-3</v>
      </c>
      <c r="I181">
        <v>30.964009460135198</v>
      </c>
      <c r="J181">
        <v>30.494296014067299</v>
      </c>
      <c r="K181">
        <v>1.30745031457787E-3</v>
      </c>
      <c r="L181">
        <v>-0.17659109560332201</v>
      </c>
      <c r="M181">
        <v>3.7789572942712201E-3</v>
      </c>
      <c r="N181">
        <v>5.6932261371513997</v>
      </c>
      <c r="O181">
        <v>3.4288565768902301E-3</v>
      </c>
      <c r="P181">
        <v>10.451837165672099</v>
      </c>
      <c r="Q181">
        <v>1.2814371406246899E-3</v>
      </c>
      <c r="R181">
        <v>13.976119420435101</v>
      </c>
      <c r="S181">
        <v>0.129716165862933</v>
      </c>
      <c r="T181">
        <v>817.05009654263802</v>
      </c>
      <c r="U181">
        <v>0.124002454454163</v>
      </c>
      <c r="V181" s="14">
        <v>44294.677314814813</v>
      </c>
      <c r="W181">
        <v>2.4</v>
      </c>
      <c r="X181">
        <v>5.4431098051533104E-4</v>
      </c>
      <c r="Y181">
        <v>9.2391796732862596E-4</v>
      </c>
      <c r="Z181" s="72">
        <f>((((N181/1000)+1)/((SMOW!$Z$4/1000)+1))-1)*1000</f>
        <v>16.11837033178487</v>
      </c>
      <c r="AA181" s="72">
        <f>((((P181/1000)+1)/((SMOW!$AA$4/1000)+1))-1)*1000</f>
        <v>31.025754432320028</v>
      </c>
      <c r="AB181" s="72">
        <f>Z181*SMOW!$AN$6</f>
        <v>16.963304608921391</v>
      </c>
      <c r="AC181" s="72">
        <f>AA181*SMOW!$AN$12</f>
        <v>32.63480995692931</v>
      </c>
      <c r="AD181" s="72">
        <f t="shared" si="438"/>
        <v>16.821034418324626</v>
      </c>
      <c r="AE181" s="44">
        <f t="shared" si="439"/>
        <v>32.11360387422291</v>
      </c>
      <c r="AF181" s="44">
        <f>(AD181-SMOW!AN$14*AE181)</f>
        <v>-0.13494842726507272</v>
      </c>
      <c r="AG181" s="45">
        <f t="shared" si="440"/>
        <v>-134.94842726507272</v>
      </c>
      <c r="AK181" s="20">
        <v>17</v>
      </c>
      <c r="AL181" s="20">
        <v>0</v>
      </c>
      <c r="AM181" s="20">
        <v>0</v>
      </c>
      <c r="AN181" s="20">
        <v>0</v>
      </c>
    </row>
    <row r="182" spans="1:40" x14ac:dyDescent="0.2">
      <c r="A182">
        <v>2863</v>
      </c>
      <c r="B182" t="s">
        <v>112</v>
      </c>
      <c r="C182" t="s">
        <v>48</v>
      </c>
      <c r="D182" t="s">
        <v>111</v>
      </c>
      <c r="E182" t="s">
        <v>353</v>
      </c>
      <c r="F182">
        <v>16.177225396731501</v>
      </c>
      <c r="G182">
        <v>16.0477680085902</v>
      </c>
      <c r="H182">
        <v>4.4940027198601702E-3</v>
      </c>
      <c r="I182">
        <v>31.206416772901399</v>
      </c>
      <c r="J182">
        <v>30.7293952173974</v>
      </c>
      <c r="K182">
        <v>1.3419622420963401E-3</v>
      </c>
      <c r="L182">
        <v>-0.17735266619568199</v>
      </c>
      <c r="M182">
        <v>4.40281266040059E-3</v>
      </c>
      <c r="N182">
        <v>5.8173071332589599</v>
      </c>
      <c r="O182">
        <v>4.4481863999406603E-3</v>
      </c>
      <c r="P182">
        <v>10.689421516124099</v>
      </c>
      <c r="Q182">
        <v>1.31526241506968E-3</v>
      </c>
      <c r="R182">
        <v>14.013991155800801</v>
      </c>
      <c r="S182">
        <v>0.16255554763466201</v>
      </c>
      <c r="T182">
        <v>673.57167399758896</v>
      </c>
      <c r="U182">
        <v>0.121908500969005</v>
      </c>
      <c r="V182" s="14">
        <v>44294.784733796296</v>
      </c>
      <c r="W182">
        <v>2.4</v>
      </c>
      <c r="X182">
        <v>1.7222965861209499E-2</v>
      </c>
      <c r="Y182">
        <v>1.9994835390611899E-2</v>
      </c>
      <c r="Z182" s="72">
        <f>((((N182/1000)+1)/((SMOW!$Z$4/1000)+1))-1)*1000</f>
        <v>16.243737567317005</v>
      </c>
      <c r="AA182" s="72">
        <f>((((P182/1000)+1)/((SMOW!$AA$4/1000)+1))-1)*1000</f>
        <v>31.268176262986501</v>
      </c>
      <c r="AB182" s="72">
        <f>Z182*SMOW!$AN$6</f>
        <v>17.095243667308477</v>
      </c>
      <c r="AC182" s="72">
        <f>AA182*SMOW!$AN$12</f>
        <v>32.889804251764886</v>
      </c>
      <c r="AD182" s="72">
        <f t="shared" ref="AD182" si="441">LN((AB182/1000)+1)*1000</f>
        <v>16.950764271660255</v>
      </c>
      <c r="AE182" s="44">
        <f t="shared" ref="AE182" si="442">LN((AC182/1000)+1)*1000</f>
        <v>32.360508989152919</v>
      </c>
      <c r="AF182" s="44">
        <f>(AD182-SMOW!AN$14*AE182)</f>
        <v>-0.13558447461248591</v>
      </c>
      <c r="AG182" s="45">
        <f t="shared" ref="AG182" si="443">AF182*1000</f>
        <v>-135.58447461248591</v>
      </c>
      <c r="AH182" s="2">
        <f>AVERAGE(AG181:AG182)</f>
        <v>-135.26645093877931</v>
      </c>
      <c r="AI182" s="2">
        <f>STDEV(AG181:AG182)</f>
        <v>0.44975339251157703</v>
      </c>
      <c r="AK182" s="20">
        <v>17</v>
      </c>
      <c r="AL182" s="20">
        <v>0</v>
      </c>
      <c r="AM182" s="20">
        <v>0</v>
      </c>
      <c r="AN182" s="20">
        <v>0</v>
      </c>
    </row>
    <row r="183" spans="1:40" x14ac:dyDescent="0.2">
      <c r="A183">
        <v>2864</v>
      </c>
      <c r="B183" t="s">
        <v>112</v>
      </c>
      <c r="C183" t="s">
        <v>48</v>
      </c>
      <c r="D183" t="s">
        <v>111</v>
      </c>
      <c r="E183" t="s">
        <v>352</v>
      </c>
      <c r="F183">
        <v>16.166055422995701</v>
      </c>
      <c r="G183">
        <v>16.036775641318101</v>
      </c>
      <c r="H183">
        <v>5.3326219350937299E-3</v>
      </c>
      <c r="I183">
        <v>31.182711147765598</v>
      </c>
      <c r="J183">
        <v>30.706406708470901</v>
      </c>
      <c r="K183">
        <v>1.34786173784871E-3</v>
      </c>
      <c r="L183">
        <v>-0.17620710075453899</v>
      </c>
      <c r="M183">
        <v>5.0748148953862499E-3</v>
      </c>
      <c r="N183">
        <v>5.8062510373114504</v>
      </c>
      <c r="O183">
        <v>5.2782558993288804E-3</v>
      </c>
      <c r="P183">
        <v>10.666187540689601</v>
      </c>
      <c r="Q183">
        <v>1.32104453380918E-3</v>
      </c>
      <c r="R183">
        <v>14.057480751186</v>
      </c>
      <c r="S183">
        <v>0.13651074666224999</v>
      </c>
      <c r="T183">
        <v>865.94124697275595</v>
      </c>
      <c r="U183">
        <v>0.13135149370814</v>
      </c>
      <c r="V183" s="14">
        <v>44294.899618055555</v>
      </c>
      <c r="W183">
        <v>2.4</v>
      </c>
      <c r="X183">
        <v>8.5406468168343005E-3</v>
      </c>
      <c r="Y183">
        <v>6.95262889237364E-3</v>
      </c>
      <c r="Z183" s="72">
        <f>((((N183/1000)+1)/((SMOW!$Z$4/1000)+1))-1)*1000</f>
        <v>16.232566862469213</v>
      </c>
      <c r="AA183" s="72">
        <f>((((P183/1000)+1)/((SMOW!$AA$4/1000)+1))-1)*1000</f>
        <v>31.244469218108641</v>
      </c>
      <c r="AB183" s="72">
        <f>Z183*SMOW!$AN$6</f>
        <v>17.083487387664263</v>
      </c>
      <c r="AC183" s="72">
        <f>AA183*SMOW!$AN$12</f>
        <v>32.864867713769748</v>
      </c>
      <c r="AD183" s="72">
        <f t="shared" ref="AD183" si="444">LN((AB183/1000)+1)*1000</f>
        <v>16.939205523685082</v>
      </c>
      <c r="AE183" s="44">
        <f t="shared" ref="AE183" si="445">LN((AC183/1000)+1)*1000</f>
        <v>32.336366201691455</v>
      </c>
      <c r="AF183" s="44">
        <f>(AD183-SMOW!AN$14*AE183)</f>
        <v>-0.13439583080800688</v>
      </c>
      <c r="AG183" s="45">
        <f t="shared" ref="AG183" si="446">AF183*1000</f>
        <v>-134.39583080800688</v>
      </c>
      <c r="AK183" s="20">
        <v>17</v>
      </c>
      <c r="AL183" s="20">
        <v>0</v>
      </c>
      <c r="AM183" s="20">
        <v>0</v>
      </c>
      <c r="AN183" s="20">
        <v>0</v>
      </c>
    </row>
    <row r="184" spans="1:40" x14ac:dyDescent="0.2">
      <c r="A184">
        <v>2865</v>
      </c>
      <c r="B184" t="s">
        <v>158</v>
      </c>
      <c r="C184" t="s">
        <v>48</v>
      </c>
      <c r="D184" t="s">
        <v>111</v>
      </c>
      <c r="E184" t="s">
        <v>351</v>
      </c>
      <c r="F184">
        <v>14.912812931567199</v>
      </c>
      <c r="G184">
        <v>14.802709887909099</v>
      </c>
      <c r="H184">
        <v>4.1545409909405397E-3</v>
      </c>
      <c r="I184">
        <v>28.781187003580101</v>
      </c>
      <c r="J184">
        <v>28.3747879495569</v>
      </c>
      <c r="K184">
        <v>1.37653329147349E-3</v>
      </c>
      <c r="L184">
        <v>-0.17917814945697699</v>
      </c>
      <c r="M184">
        <v>4.0830945948681901E-3</v>
      </c>
      <c r="N184">
        <v>4.5657853425390904</v>
      </c>
      <c r="O184">
        <v>4.1121854804912804E-3</v>
      </c>
      <c r="P184">
        <v>8.3124443826130996</v>
      </c>
      <c r="Q184">
        <v>1.3491456350823801E-3</v>
      </c>
      <c r="R184">
        <v>9.7300405505929604</v>
      </c>
      <c r="S184">
        <v>0.14564486992154899</v>
      </c>
      <c r="T184">
        <v>825.79469594600198</v>
      </c>
      <c r="U184">
        <v>0.19207338245023201</v>
      </c>
      <c r="V184" s="14">
        <v>44295.567824074074</v>
      </c>
      <c r="W184">
        <v>2.4</v>
      </c>
      <c r="X184">
        <v>8.9208226247352501E-2</v>
      </c>
      <c r="Y184">
        <v>8.1520781405713894E-2</v>
      </c>
      <c r="Z184" s="72">
        <f>((((N184/1000)+1)/((SMOW!$Z$4/1000)+1))-1)*1000</f>
        <v>14.979242342161969</v>
      </c>
      <c r="AA184" s="72">
        <f>((((P184/1000)+1)/((SMOW!$AA$4/1000)+1))-1)*1000</f>
        <v>28.842801245389403</v>
      </c>
      <c r="AB184" s="72">
        <f>Z184*SMOW!$AN$6</f>
        <v>15.76446287251976</v>
      </c>
      <c r="AC184" s="72">
        <f>AA184*SMOW!$AN$12</f>
        <v>30.338644603214593</v>
      </c>
      <c r="AD184" s="72">
        <f t="shared" ref="AD184" si="447">LN((AB184/1000)+1)*1000</f>
        <v>15.64149439867481</v>
      </c>
      <c r="AE184" s="44">
        <f t="shared" ref="AE184" si="448">LN((AC184/1000)+1)*1000</f>
        <v>29.887529373029444</v>
      </c>
      <c r="AF184" s="44">
        <f>(AD184-SMOW!AN$14*AE184)</f>
        <v>-0.13912111028473717</v>
      </c>
      <c r="AG184" s="45">
        <f t="shared" ref="AG184" si="449">AF184*1000</f>
        <v>-139.12111028473717</v>
      </c>
      <c r="AH184" s="2">
        <f>AVERAGE(AG183:AG184)</f>
        <v>-136.75847054637202</v>
      </c>
      <c r="AI184" s="2">
        <f>STDEV(AG183:AG184)</f>
        <v>3.3412771609976111</v>
      </c>
      <c r="AK184" s="20">
        <v>17</v>
      </c>
      <c r="AL184" s="20">
        <v>0</v>
      </c>
      <c r="AM184" s="20">
        <v>0</v>
      </c>
      <c r="AN184" s="20">
        <v>0</v>
      </c>
    </row>
    <row r="185" spans="1:40" x14ac:dyDescent="0.2">
      <c r="A185">
        <v>2866</v>
      </c>
      <c r="B185" t="s">
        <v>158</v>
      </c>
      <c r="C185" t="s">
        <v>48</v>
      </c>
      <c r="D185" t="s">
        <v>111</v>
      </c>
      <c r="E185" t="s">
        <v>350</v>
      </c>
      <c r="F185">
        <v>14.8974611796509</v>
      </c>
      <c r="G185">
        <v>14.787583617621999</v>
      </c>
      <c r="H185">
        <v>4.0110953018088497E-3</v>
      </c>
      <c r="I185">
        <v>28.7390629677638</v>
      </c>
      <c r="J185">
        <v>28.333841535580699</v>
      </c>
      <c r="K185">
        <v>1.4168487765862099E-3</v>
      </c>
      <c r="L185">
        <v>-0.17268471316457401</v>
      </c>
      <c r="M185">
        <v>3.8637487954426598E-3</v>
      </c>
      <c r="N185">
        <v>4.5505901016044001</v>
      </c>
      <c r="O185">
        <v>3.9702022189540796E-3</v>
      </c>
      <c r="P185">
        <v>8.2711584512043803</v>
      </c>
      <c r="Q185">
        <v>1.3886589989085499E-3</v>
      </c>
      <c r="R185">
        <v>10.0228885778182</v>
      </c>
      <c r="S185">
        <v>0.13392265128</v>
      </c>
      <c r="T185">
        <v>607.04790316784602</v>
      </c>
      <c r="U185">
        <v>6.68205559473109E-2</v>
      </c>
      <c r="V185" s="14">
        <v>44295.680462962962</v>
      </c>
      <c r="W185">
        <v>2.4</v>
      </c>
      <c r="X185">
        <v>0.165019873581115</v>
      </c>
      <c r="Y185">
        <v>0.15558967315391301</v>
      </c>
      <c r="Z185" s="72">
        <f>((((N185/1000)+1)/((SMOW!$Z$4/1000)+1))-1)*1000</f>
        <v>14.963889585422496</v>
      </c>
      <c r="AA185" s="72">
        <f>((((P185/1000)+1)/((SMOW!$AA$4/1000)+1))-1)*1000</f>
        <v>28.800674686742632</v>
      </c>
      <c r="AB185" s="72">
        <f>Z185*SMOW!$AN$6</f>
        <v>15.748305315409612</v>
      </c>
      <c r="AC185" s="72">
        <f>AA185*SMOW!$AN$12</f>
        <v>30.294333279904926</v>
      </c>
      <c r="AD185" s="72">
        <f t="shared" ref="AD185" si="450">LN((AB185/1000)+1)*1000</f>
        <v>15.62558747713004</v>
      </c>
      <c r="AE185" s="44">
        <f t="shared" ref="AE185" si="451">LN((AC185/1000)+1)*1000</f>
        <v>29.84452188572612</v>
      </c>
      <c r="AF185" s="44">
        <f>(AD185-SMOW!AN$14*AE185)</f>
        <v>-0.13232007853335226</v>
      </c>
      <c r="AG185" s="45">
        <f t="shared" ref="AG185" si="452">AF185*1000</f>
        <v>-132.32007853335227</v>
      </c>
      <c r="AK185" s="20">
        <v>17</v>
      </c>
      <c r="AL185" s="20">
        <v>0</v>
      </c>
      <c r="AM185" s="20">
        <v>0</v>
      </c>
      <c r="AN185" s="20">
        <v>0</v>
      </c>
    </row>
    <row r="186" spans="1:40" customFormat="1" x14ac:dyDescent="0.2">
      <c r="A186">
        <v>2867</v>
      </c>
      <c r="B186" t="s">
        <v>158</v>
      </c>
      <c r="C186" t="s">
        <v>48</v>
      </c>
      <c r="D186" t="s">
        <v>111</v>
      </c>
      <c r="E186" t="s">
        <v>349</v>
      </c>
      <c r="F186">
        <v>15.200348840642601</v>
      </c>
      <c r="G186">
        <v>15.085980675793101</v>
      </c>
      <c r="H186">
        <v>4.36105060800023E-3</v>
      </c>
      <c r="I186">
        <v>29.332989535623899</v>
      </c>
      <c r="J186">
        <v>28.911009445386799</v>
      </c>
      <c r="K186">
        <v>1.6252150580527199E-3</v>
      </c>
      <c r="L186">
        <v>-0.17903231137108699</v>
      </c>
      <c r="M186">
        <v>4.2257128961312503E-3</v>
      </c>
      <c r="N186">
        <v>4.8503898254405904</v>
      </c>
      <c r="O186">
        <v>4.3165897337453397E-3</v>
      </c>
      <c r="P186">
        <v>8.8532681913397706</v>
      </c>
      <c r="Q186">
        <v>1.5928796021292199E-3</v>
      </c>
      <c r="R186">
        <v>10.854565429584801</v>
      </c>
      <c r="S186">
        <v>0.14001572062207401</v>
      </c>
      <c r="T186">
        <v>613.89899602515197</v>
      </c>
      <c r="U186">
        <v>8.0794166682525995E-2</v>
      </c>
      <c r="V186" s="14">
        <v>44295.792824074073</v>
      </c>
      <c r="W186">
        <v>2.4</v>
      </c>
      <c r="X186">
        <v>0.20843634966813199</v>
      </c>
      <c r="Y186">
        <v>0.21843157840654601</v>
      </c>
      <c r="Z186" s="72">
        <f>((((N186/1000)+1)/((SMOW!$Z$4/1000)+1))-1)*1000</f>
        <v>15.266797071416649</v>
      </c>
      <c r="AA186" s="72">
        <f>((((P186/1000)+1)/((SMOW!$AA$4/1000)+1))-1)*1000</f>
        <v>29.394636825174736</v>
      </c>
      <c r="AB186" s="72">
        <f>Z186*SMOW!$AN$6</f>
        <v>16.067091386673205</v>
      </c>
      <c r="AC186" s="72">
        <f>AA186*SMOW!$AN$12</f>
        <v>30.919099441566754</v>
      </c>
      <c r="AD186" s="72">
        <f t="shared" ref="AD186:AD187" si="453">LN((AB186/1000)+1)*1000</f>
        <v>15.939381805489507</v>
      </c>
      <c r="AE186" s="44">
        <f t="shared" ref="AE186:AE187" si="454">LN((AC186/1000)+1)*1000</f>
        <v>30.450733907127564</v>
      </c>
      <c r="AF186" s="44">
        <f>(AD186-SMOW!AN$14*AE186)</f>
        <v>-0.13860569747384588</v>
      </c>
      <c r="AG186" s="45">
        <f t="shared" ref="AG186:AG187" si="455">AF186*1000</f>
        <v>-138.60569747384588</v>
      </c>
      <c r="AH186" s="2">
        <f>AVERAGE(AG185:AG186)</f>
        <v>-135.46288800359906</v>
      </c>
      <c r="AI186" s="2">
        <f>STDEV(AG185:AG186)</f>
        <v>4.4446037767776305</v>
      </c>
      <c r="AK186" s="20">
        <v>17</v>
      </c>
      <c r="AL186" s="20">
        <v>0</v>
      </c>
      <c r="AM186" s="20">
        <v>0</v>
      </c>
      <c r="AN186" s="20">
        <v>0</v>
      </c>
    </row>
    <row r="187" spans="1:40" customFormat="1" x14ac:dyDescent="0.2">
      <c r="A187">
        <v>2868</v>
      </c>
      <c r="B187" t="s">
        <v>158</v>
      </c>
      <c r="C187" t="s">
        <v>48</v>
      </c>
      <c r="D187" t="s">
        <v>111</v>
      </c>
      <c r="E187" t="s">
        <v>348</v>
      </c>
      <c r="F187">
        <v>16.7749157755159</v>
      </c>
      <c r="G187">
        <v>16.6357705036685</v>
      </c>
      <c r="H187">
        <v>4.1257155030096603E-3</v>
      </c>
      <c r="I187">
        <v>32.359099548337099</v>
      </c>
      <c r="J187">
        <v>31.846571177882598</v>
      </c>
      <c r="K187">
        <v>1.38992564529375E-3</v>
      </c>
      <c r="L187">
        <v>-0.179219078253538</v>
      </c>
      <c r="M187">
        <v>3.9789250056738801E-3</v>
      </c>
      <c r="N187">
        <v>6.4089040636602004</v>
      </c>
      <c r="O187">
        <v>4.08365386816807E-3</v>
      </c>
      <c r="P187">
        <v>11.819170389431701</v>
      </c>
      <c r="Q187">
        <v>1.3622715331731701E-3</v>
      </c>
      <c r="R187">
        <v>14.992088115667499</v>
      </c>
      <c r="S187">
        <v>0.140349746453199</v>
      </c>
      <c r="T187">
        <v>557.86377478542602</v>
      </c>
      <c r="U187">
        <v>7.5580777795052706E-2</v>
      </c>
      <c r="V187" s="14">
        <v>44295.94085648148</v>
      </c>
      <c r="W187">
        <v>2.4</v>
      </c>
      <c r="X187">
        <v>9.5353940305735203E-3</v>
      </c>
      <c r="Y187">
        <v>3.6947237450782301E-2</v>
      </c>
      <c r="Z187" s="72">
        <f>((((N187/1000)+1)/((SMOW!$Z$4/1000)+1))-1)*1000</f>
        <v>16.841467066919247</v>
      </c>
      <c r="AA187" s="72">
        <f>((((P187/1000)+1)/((SMOW!$AA$4/1000)+1))-1)*1000</f>
        <v>32.420928073194858</v>
      </c>
      <c r="AB187" s="72">
        <f>Z187*SMOW!$AN$6</f>
        <v>17.72430649231978</v>
      </c>
      <c r="AC187" s="72">
        <f>AA187*SMOW!$AN$12</f>
        <v>34.102339996406343</v>
      </c>
      <c r="AD187" s="72">
        <f t="shared" si="453"/>
        <v>17.569062680482382</v>
      </c>
      <c r="AE187" s="44">
        <f t="shared" si="454"/>
        <v>33.533746040006839</v>
      </c>
      <c r="AF187" s="44">
        <f>(AD187-SMOW!AN$14*AE187)</f>
        <v>-0.13675522864123124</v>
      </c>
      <c r="AG187" s="45">
        <f t="shared" si="455"/>
        <v>-136.75522864123124</v>
      </c>
      <c r="AK187" s="20">
        <v>17</v>
      </c>
      <c r="AL187" s="20">
        <v>0</v>
      </c>
      <c r="AM187" s="20">
        <v>0</v>
      </c>
      <c r="AN187" s="20">
        <v>0</v>
      </c>
    </row>
    <row r="188" spans="1:40" customFormat="1" x14ac:dyDescent="0.2">
      <c r="A188">
        <v>2869</v>
      </c>
      <c r="B188" t="s">
        <v>112</v>
      </c>
      <c r="C188" t="s">
        <v>48</v>
      </c>
      <c r="D188" t="s">
        <v>111</v>
      </c>
      <c r="E188" t="s">
        <v>360</v>
      </c>
      <c r="F188">
        <v>15.5557070658617</v>
      </c>
      <c r="G188">
        <v>15.435957044009999</v>
      </c>
      <c r="H188">
        <v>3.8165216474414202E-3</v>
      </c>
      <c r="I188">
        <v>30.002945860487198</v>
      </c>
      <c r="J188">
        <v>29.561662256247999</v>
      </c>
      <c r="K188">
        <v>1.4739450937694999E-3</v>
      </c>
      <c r="L188">
        <v>-0.172600627288967</v>
      </c>
      <c r="M188">
        <v>3.84492112179624E-3</v>
      </c>
      <c r="N188">
        <v>5.2021251765433503</v>
      </c>
      <c r="O188">
        <v>3.7776122413556699E-3</v>
      </c>
      <c r="P188">
        <v>9.5098949921466005</v>
      </c>
      <c r="Q188">
        <v>1.44461932154255E-3</v>
      </c>
      <c r="R188">
        <v>13.524577790616201</v>
      </c>
      <c r="S188">
        <v>0.17542786513730099</v>
      </c>
      <c r="T188">
        <v>749.65277272502306</v>
      </c>
      <c r="U188">
        <v>0.16203159940523601</v>
      </c>
      <c r="V188" s="14">
        <v>44296.448946759258</v>
      </c>
      <c r="W188">
        <v>2.4</v>
      </c>
      <c r="X188">
        <v>8.3184304264949903E-3</v>
      </c>
      <c r="Y188">
        <v>1.03339780388458E-2</v>
      </c>
      <c r="Z188" s="72">
        <f>((((N188/1000)+1)/((SMOW!$Z$4/1000)+1))-1)*1000</f>
        <v>15.622178556010446</v>
      </c>
      <c r="AA188" s="72">
        <f>((((P188/1000)+1)/((SMOW!$AA$4/1000)+1))-1)*1000</f>
        <v>30.064633274071717</v>
      </c>
      <c r="AB188" s="72">
        <f>Z188*SMOW!$AN$6</f>
        <v>16.441102173833706</v>
      </c>
      <c r="AC188" s="72">
        <f>AA188*SMOW!$AN$12</f>
        <v>31.623843199829508</v>
      </c>
      <c r="AD188" s="72">
        <f t="shared" ref="AD188" si="456">LN((AB188/1000)+1)*1000</f>
        <v>16.307410620888188</v>
      </c>
      <c r="AE188" s="44">
        <f t="shared" ref="AE188" si="457">LN((AC188/1000)+1)*1000</f>
        <v>31.134107592221866</v>
      </c>
      <c r="AF188" s="44">
        <f>(AD188-SMOW!AN$14*AE188)</f>
        <v>-0.13139818780495816</v>
      </c>
      <c r="AG188" s="45">
        <f t="shared" ref="AG188" si="458">AF188*1000</f>
        <v>-131.39818780495816</v>
      </c>
      <c r="AH188" s="2">
        <f>AVERAGE(AG187:AG188)</f>
        <v>-134.0767082230947</v>
      </c>
      <c r="AI188" s="2">
        <f>STDEV(AG187:AG188)</f>
        <v>3.7879999024219524</v>
      </c>
      <c r="AK188" s="20">
        <v>17</v>
      </c>
      <c r="AL188" s="20">
        <v>0</v>
      </c>
      <c r="AM188" s="20">
        <v>0</v>
      </c>
      <c r="AN188" s="20">
        <v>0</v>
      </c>
    </row>
    <row r="189" spans="1:40" customFormat="1" x14ac:dyDescent="0.2">
      <c r="A189">
        <v>2870</v>
      </c>
      <c r="B189" t="s">
        <v>177</v>
      </c>
      <c r="C189" t="s">
        <v>48</v>
      </c>
      <c r="D189" t="s">
        <v>111</v>
      </c>
      <c r="E189" t="s">
        <v>363</v>
      </c>
      <c r="F189">
        <v>16.3409697476744</v>
      </c>
      <c r="G189">
        <v>16.208892582481099</v>
      </c>
      <c r="H189">
        <v>4.7057043336663201E-3</v>
      </c>
      <c r="I189">
        <v>31.511424302234101</v>
      </c>
      <c r="J189">
        <v>31.025128855549699</v>
      </c>
      <c r="K189">
        <v>1.45114987535421E-3</v>
      </c>
      <c r="L189">
        <v>-0.172375453249108</v>
      </c>
      <c r="M189">
        <v>4.5779174801214599E-3</v>
      </c>
      <c r="N189">
        <v>5.9793821119216304</v>
      </c>
      <c r="O189">
        <v>4.6577297175735E-3</v>
      </c>
      <c r="P189">
        <v>10.9883605824112</v>
      </c>
      <c r="Q189">
        <v>1.4222776392765E-3</v>
      </c>
      <c r="R189">
        <v>15.776358707476</v>
      </c>
      <c r="S189">
        <v>0.11657535365391999</v>
      </c>
      <c r="T189">
        <v>533.62031854906297</v>
      </c>
      <c r="U189">
        <v>8.0772043874467694E-2</v>
      </c>
      <c r="V189" s="14">
        <v>44296.623506944445</v>
      </c>
      <c r="W189">
        <v>2.4</v>
      </c>
      <c r="X189">
        <v>8.9520332454110104E-4</v>
      </c>
      <c r="Y189">
        <v>3.3531034763776402E-4</v>
      </c>
      <c r="Z189" s="72">
        <f>((((N189/1000)+1)/((SMOW!$Z$4/1000)+1))-1)*1000</f>
        <v>16.407492635870824</v>
      </c>
      <c r="AA189" s="72">
        <f>((((P189/1000)+1)/((SMOW!$AA$4/1000)+1))-1)*1000</f>
        <v>31.573202059379302</v>
      </c>
      <c r="AB189" s="72">
        <f>Z189*SMOW!$AN$6</f>
        <v>17.267582871083651</v>
      </c>
      <c r="AC189" s="72">
        <f>AA189*SMOW!$AN$12</f>
        <v>33.210649274855456</v>
      </c>
      <c r="AD189" s="72">
        <f t="shared" ref="AD189" si="459">LN((AB189/1000)+1)*1000</f>
        <v>17.12019246012223</v>
      </c>
      <c r="AE189" s="44">
        <f t="shared" ref="AE189" si="460">LN((AC189/1000)+1)*1000</f>
        <v>32.671089266236635</v>
      </c>
      <c r="AF189" s="44">
        <f>(AD189-SMOW!AN$14*AE189)</f>
        <v>-0.13014267245071309</v>
      </c>
      <c r="AG189" s="45">
        <f t="shared" ref="AG189" si="461">AF189*1000</f>
        <v>-130.14267245071309</v>
      </c>
      <c r="AK189" s="20">
        <v>17</v>
      </c>
      <c r="AL189" s="20">
        <v>0</v>
      </c>
      <c r="AM189" s="20">
        <v>0</v>
      </c>
      <c r="AN189" s="20">
        <v>0</v>
      </c>
    </row>
    <row r="190" spans="1:40" customFormat="1" x14ac:dyDescent="0.2">
      <c r="A190">
        <v>2871</v>
      </c>
      <c r="B190" t="s">
        <v>177</v>
      </c>
      <c r="C190" t="s">
        <v>48</v>
      </c>
      <c r="D190" t="s">
        <v>111</v>
      </c>
      <c r="E190" t="s">
        <v>362</v>
      </c>
      <c r="F190">
        <v>16.500090803073501</v>
      </c>
      <c r="G190">
        <v>16.365443188571099</v>
      </c>
      <c r="H190">
        <v>3.4668942273428601E-3</v>
      </c>
      <c r="I190">
        <v>31.823585238250502</v>
      </c>
      <c r="J190">
        <v>31.3277078496982</v>
      </c>
      <c r="K190">
        <v>1.81613058872823E-3</v>
      </c>
      <c r="L190">
        <v>-0.17558655606951501</v>
      </c>
      <c r="M190">
        <v>3.5503190826853301E-3</v>
      </c>
      <c r="N190">
        <v>6.1368809294996396</v>
      </c>
      <c r="O190">
        <v>3.4315492698630801E-3</v>
      </c>
      <c r="P190">
        <v>11.2943107304229</v>
      </c>
      <c r="Q190">
        <v>1.7799966565993201E-3</v>
      </c>
      <c r="R190">
        <v>16.186087260578802</v>
      </c>
      <c r="S190">
        <v>0.15299393641852299</v>
      </c>
      <c r="T190">
        <v>546.745986151588</v>
      </c>
      <c r="U190">
        <v>0.120428604224456</v>
      </c>
      <c r="V190" s="14">
        <v>44296.73642361111</v>
      </c>
      <c r="W190">
        <v>2.4</v>
      </c>
      <c r="X190">
        <v>1.1322670348633799E-3</v>
      </c>
      <c r="Y190">
        <v>1.78357473044168E-3</v>
      </c>
      <c r="Z190" s="72">
        <f>((((N190/1000)+1)/((SMOW!$Z$4/1000)+1))-1)*1000</f>
        <v>16.566624106270744</v>
      </c>
      <c r="AA190" s="72">
        <f>((((P190/1000)+1)/((SMOW!$AA$4/1000)+1))-1)*1000</f>
        <v>31.885381690876848</v>
      </c>
      <c r="AB190" s="72">
        <f>Z190*SMOW!$AN$6</f>
        <v>17.435056105020728</v>
      </c>
      <c r="AC190" s="72">
        <f>AA190*SMOW!$AN$12</f>
        <v>33.539019144750831</v>
      </c>
      <c r="AD190" s="72">
        <f t="shared" ref="AD190" si="462">LN((AB190/1000)+1)*1000</f>
        <v>17.284809373775662</v>
      </c>
      <c r="AE190" s="44">
        <f t="shared" ref="AE190" si="463">LN((AC190/1000)+1)*1000</f>
        <v>32.988853800254589</v>
      </c>
      <c r="AF190" s="44">
        <f>(AD190-SMOW!AN$14*AE190)</f>
        <v>-0.13330543275876039</v>
      </c>
      <c r="AG190" s="45">
        <f t="shared" ref="AG190" si="464">AF190*1000</f>
        <v>-133.30543275876039</v>
      </c>
      <c r="AH190" s="2">
        <f>AVERAGE(AG189:AG190)</f>
        <v>-131.72405260473676</v>
      </c>
      <c r="AI190" s="2">
        <f>STDEV(AG189:AG190)</f>
        <v>2.2364092610878976</v>
      </c>
      <c r="AK190" s="20">
        <v>17</v>
      </c>
      <c r="AL190" s="20">
        <v>0</v>
      </c>
      <c r="AM190" s="20">
        <v>0</v>
      </c>
      <c r="AN190" s="20">
        <v>0</v>
      </c>
    </row>
    <row r="191" spans="1:40" customFormat="1" x14ac:dyDescent="0.2">
      <c r="A191">
        <v>2872</v>
      </c>
      <c r="B191" t="s">
        <v>177</v>
      </c>
      <c r="C191" t="s">
        <v>48</v>
      </c>
      <c r="D191" t="s">
        <v>111</v>
      </c>
      <c r="E191" t="s">
        <v>361</v>
      </c>
      <c r="F191">
        <v>16.7793467574649</v>
      </c>
      <c r="G191">
        <v>16.640128535163999</v>
      </c>
      <c r="H191">
        <v>2.82692012741213E-3</v>
      </c>
      <c r="I191">
        <v>32.362152842554401</v>
      </c>
      <c r="J191">
        <v>31.8495287742549</v>
      </c>
      <c r="K191">
        <v>1.12084639982899E-3</v>
      </c>
      <c r="L191">
        <v>-0.17642265764255999</v>
      </c>
      <c r="M191">
        <v>2.7714634510045601E-3</v>
      </c>
      <c r="N191">
        <v>6.4132898717855804</v>
      </c>
      <c r="O191">
        <v>2.7980997005004702E-3</v>
      </c>
      <c r="P191">
        <v>11.822162934974401</v>
      </c>
      <c r="Q191">
        <v>1.0985459176961099E-3</v>
      </c>
      <c r="R191">
        <v>17.179291556500502</v>
      </c>
      <c r="S191">
        <v>0.119160731753109</v>
      </c>
      <c r="T191">
        <v>493.28663297299499</v>
      </c>
      <c r="U191">
        <v>7.7198141433238096E-2</v>
      </c>
      <c r="V191" s="14">
        <v>44296.847141203703</v>
      </c>
      <c r="W191">
        <v>2.4</v>
      </c>
      <c r="X191">
        <v>1.09075863430407E-3</v>
      </c>
      <c r="Y191">
        <v>1.67944138143582E-3</v>
      </c>
      <c r="Z191" s="72">
        <f>((((N191/1000)+1)/((SMOW!$Z$4/1000)+1))-1)*1000</f>
        <v>16.845898338891054</v>
      </c>
      <c r="AA191" s="72">
        <f>((((P191/1000)+1)/((SMOW!$AA$4/1000)+1))-1)*1000</f>
        <v>32.423981550275371</v>
      </c>
      <c r="AB191" s="72">
        <f>Z191*SMOW!$AN$6</f>
        <v>17.728970054126304</v>
      </c>
      <c r="AC191" s="72">
        <f>AA191*SMOW!$AN$12</f>
        <v>34.105551832703433</v>
      </c>
      <c r="AD191" s="72">
        <f t="shared" ref="AD191" si="465">LN((AB191/1000)+1)*1000</f>
        <v>17.573645012938989</v>
      </c>
      <c r="AE191" s="44">
        <f t="shared" ref="AE191" si="466">LN((AC191/1000)+1)*1000</f>
        <v>33.536851952434326</v>
      </c>
      <c r="AF191" s="44">
        <f>(AD191-SMOW!AN$14*AE191)</f>
        <v>-0.13381281794633537</v>
      </c>
      <c r="AG191" s="45">
        <f t="shared" ref="AG191" si="467">AF191*1000</f>
        <v>-133.81281794633537</v>
      </c>
      <c r="AK191" s="20">
        <v>17</v>
      </c>
      <c r="AL191" s="20">
        <v>0</v>
      </c>
      <c r="AM191" s="20">
        <v>0</v>
      </c>
      <c r="AN191" s="20">
        <v>0</v>
      </c>
    </row>
    <row r="192" spans="1:40" customFormat="1" x14ac:dyDescent="0.2">
      <c r="A192">
        <v>2873</v>
      </c>
      <c r="B192" t="s">
        <v>177</v>
      </c>
      <c r="C192" t="s">
        <v>48</v>
      </c>
      <c r="D192" t="s">
        <v>111</v>
      </c>
      <c r="E192" t="s">
        <v>364</v>
      </c>
      <c r="F192">
        <v>16.8189322944149</v>
      </c>
      <c r="G192">
        <v>16.679060006978698</v>
      </c>
      <c r="H192">
        <v>3.2549686745304098E-3</v>
      </c>
      <c r="I192">
        <v>32.439626372290803</v>
      </c>
      <c r="J192">
        <v>31.9245708346131</v>
      </c>
      <c r="K192">
        <v>1.83552701576672E-3</v>
      </c>
      <c r="L192">
        <v>-0.17711339369699899</v>
      </c>
      <c r="M192">
        <v>3.1997703194524799E-3</v>
      </c>
      <c r="N192">
        <v>6.4524718345193399</v>
      </c>
      <c r="O192">
        <v>3.2217842962794798E-3</v>
      </c>
      <c r="P192">
        <v>11.8980950429195</v>
      </c>
      <c r="Q192">
        <v>1.7990071702113199E-3</v>
      </c>
      <c r="R192">
        <v>16.873285274251401</v>
      </c>
      <c r="S192">
        <v>0.15616190373893701</v>
      </c>
      <c r="T192">
        <v>502.35526260394698</v>
      </c>
      <c r="U192">
        <v>0.15622427379017301</v>
      </c>
      <c r="V192" s="14">
        <v>44297.322546296295</v>
      </c>
      <c r="W192">
        <v>2.4</v>
      </c>
      <c r="X192">
        <v>8.1326344671218498E-4</v>
      </c>
      <c r="Y192">
        <v>1.6039176142931401E-3</v>
      </c>
      <c r="Z192" s="72">
        <f>((((N192/1000)+1)/((SMOW!$Z$4/1000)+1))-1)*1000</f>
        <v>16.885486466845514</v>
      </c>
      <c r="AA192" s="72">
        <f>((((P192/1000)+1)/((SMOW!$AA$4/1000)+1))-1)*1000</f>
        <v>32.501459719941785</v>
      </c>
      <c r="AB192" s="72">
        <f>Z192*SMOW!$AN$6</f>
        <v>17.770633414600422</v>
      </c>
      <c r="AC192" s="72">
        <f>AA192*SMOW!$AN$12</f>
        <v>34.187048169831662</v>
      </c>
      <c r="AD192" s="72">
        <f t="shared" ref="AD192:AD193" si="468">LN((AB192/1000)+1)*1000</f>
        <v>17.614581754374736</v>
      </c>
      <c r="AE192" s="44">
        <f t="shared" ref="AE192:AE193" si="469">LN((AC192/1000)+1)*1000</f>
        <v>33.615657375970976</v>
      </c>
      <c r="AF192" s="44">
        <f>(AD192-SMOW!AN$14*AE192)</f>
        <v>-0.13448534013793889</v>
      </c>
      <c r="AG192" s="45">
        <f t="shared" ref="AG192:AG193" si="470">AF192*1000</f>
        <v>-134.48534013793889</v>
      </c>
      <c r="AK192" s="20">
        <v>17</v>
      </c>
      <c r="AL192" s="20">
        <v>0</v>
      </c>
      <c r="AM192" s="20">
        <v>0</v>
      </c>
      <c r="AN192" s="20">
        <v>0</v>
      </c>
    </row>
    <row r="193" spans="1:40" customFormat="1" x14ac:dyDescent="0.2">
      <c r="A193">
        <v>2874</v>
      </c>
      <c r="B193" t="s">
        <v>112</v>
      </c>
      <c r="C193" t="s">
        <v>48</v>
      </c>
      <c r="D193" t="s">
        <v>111</v>
      </c>
      <c r="E193" t="s">
        <v>365</v>
      </c>
      <c r="F193">
        <v>16.1085940158714</v>
      </c>
      <c r="G193">
        <v>15.9802269506234</v>
      </c>
      <c r="H193">
        <v>4.4134321188064101E-3</v>
      </c>
      <c r="I193">
        <v>31.0899190322985</v>
      </c>
      <c r="J193">
        <v>30.616416558865801</v>
      </c>
      <c r="K193">
        <v>1.2611713161127501E-3</v>
      </c>
      <c r="L193">
        <v>-0.185240992457787</v>
      </c>
      <c r="M193">
        <v>4.1965044475733597E-3</v>
      </c>
      <c r="N193">
        <v>5.7493754487492801</v>
      </c>
      <c r="O193">
        <v>4.3684372154877502E-3</v>
      </c>
      <c r="P193">
        <v>10.5752416272651</v>
      </c>
      <c r="Q193">
        <v>1.23607891415593E-3</v>
      </c>
      <c r="R193">
        <v>14.5202472088595</v>
      </c>
      <c r="S193">
        <v>0.13025087000431801</v>
      </c>
      <c r="T193">
        <v>487.39677459817102</v>
      </c>
      <c r="U193">
        <v>0.212930486690905</v>
      </c>
      <c r="V193" s="14">
        <v>44297.459317129629</v>
      </c>
      <c r="W193">
        <v>2.4</v>
      </c>
      <c r="X193">
        <v>1.9660919054146599E-2</v>
      </c>
      <c r="Y193">
        <v>2.2787189372046001E-2</v>
      </c>
      <c r="Z193" s="72">
        <f>((((N193/1000)+1)/((SMOW!$Z$4/1000)+1))-1)*1000</f>
        <v>16.175101694305027</v>
      </c>
      <c r="AA193" s="72">
        <f>((((P193/1000)+1)/((SMOW!$AA$4/1000)+1))-1)*1000</f>
        <v>31.151671545273317</v>
      </c>
      <c r="AB193" s="72">
        <f>Z193*SMOW!$AN$6</f>
        <v>17.023009862213087</v>
      </c>
      <c r="AC193" s="72">
        <f>AA193*SMOW!$AN$12</f>
        <v>32.767257374461728</v>
      </c>
      <c r="AD193" s="72">
        <f t="shared" si="468"/>
        <v>16.879742043724015</v>
      </c>
      <c r="AE193" s="44">
        <f t="shared" si="469"/>
        <v>32.24185727321855</v>
      </c>
      <c r="AF193" s="44">
        <f>(AD193-SMOW!AN$14*AE193)</f>
        <v>-0.14395859653538068</v>
      </c>
      <c r="AG193" s="45">
        <f t="shared" si="470"/>
        <v>-143.95859653538068</v>
      </c>
      <c r="AH193" s="2">
        <f>AVERAGE(AG191:AG193)</f>
        <v>-137.41891820655167</v>
      </c>
      <c r="AI193" s="2">
        <f>STDEV(AG191:AG193)</f>
        <v>5.6735012124760189</v>
      </c>
      <c r="AK193" s="20">
        <v>17</v>
      </c>
      <c r="AL193" s="20">
        <v>0</v>
      </c>
      <c r="AM193" s="20">
        <v>0</v>
      </c>
      <c r="AN193" s="20">
        <v>0</v>
      </c>
    </row>
    <row r="194" spans="1:40" customFormat="1" x14ac:dyDescent="0.2">
      <c r="A194">
        <v>2875</v>
      </c>
      <c r="B194" t="s">
        <v>172</v>
      </c>
      <c r="C194" t="s">
        <v>48</v>
      </c>
      <c r="D194" t="s">
        <v>111</v>
      </c>
      <c r="E194" t="s">
        <v>381</v>
      </c>
      <c r="F194">
        <v>12.2145508879599</v>
      </c>
      <c r="G194">
        <v>12.140554713372699</v>
      </c>
      <c r="H194">
        <v>5.0632308893850198E-3</v>
      </c>
      <c r="I194">
        <v>23.556635737092499</v>
      </c>
      <c r="J194">
        <v>23.2834599177692</v>
      </c>
      <c r="K194">
        <v>1.1980415980655701E-3</v>
      </c>
      <c r="L194">
        <v>-0.15311212320942999</v>
      </c>
      <c r="M194">
        <v>4.9526077657340599E-3</v>
      </c>
      <c r="N194">
        <v>1.89503205776492</v>
      </c>
      <c r="O194">
        <v>5.0116112930658199E-3</v>
      </c>
      <c r="P194">
        <v>3.1918413575346101</v>
      </c>
      <c r="Q194">
        <v>1.17420523185947E-3</v>
      </c>
      <c r="R194">
        <v>3.43199852423353</v>
      </c>
      <c r="S194">
        <v>0.16626052450516901</v>
      </c>
      <c r="T194">
        <v>578.46712942128602</v>
      </c>
      <c r="U194">
        <v>0.17622273964521201</v>
      </c>
      <c r="V194" s="14">
        <v>44298.523252314815</v>
      </c>
      <c r="W194">
        <v>2.4</v>
      </c>
      <c r="X194">
        <v>0.12781899481431799</v>
      </c>
      <c r="Y194">
        <v>0.121685926225435</v>
      </c>
      <c r="Z194" s="72">
        <f>((((N194/1000)+1)/((SMOW!$Z$4/1000)+1))-1)*1000</f>
        <v>12.280803688352382</v>
      </c>
      <c r="AA194" s="72">
        <f>((((P194/1000)+1)/((SMOW!$AA$4/1000)+1))-1)*1000</f>
        <v>23.617937077802019</v>
      </c>
      <c r="AB194" s="72">
        <f>Z194*SMOW!$AN$6</f>
        <v>12.924570506801237</v>
      </c>
      <c r="AC194" s="72">
        <f>AA194*SMOW!$AN$12</f>
        <v>24.84280889253294</v>
      </c>
      <c r="AD194" s="72">
        <f t="shared" ref="AD194" si="471">LN((AB194/1000)+1)*1000</f>
        <v>12.841761000372102</v>
      </c>
      <c r="AE194" s="44">
        <f t="shared" ref="AE194" si="472">LN((AC194/1000)+1)*1000</f>
        <v>24.539243651940499</v>
      </c>
      <c r="AF194" s="44">
        <f>(AD194-SMOW!AN$14*AE194)</f>
        <v>-0.11495964785248169</v>
      </c>
      <c r="AG194" s="45">
        <f t="shared" ref="AG194" si="473">AF194*1000</f>
        <v>-114.95964785248169</v>
      </c>
      <c r="AJ194" t="s">
        <v>382</v>
      </c>
      <c r="AK194" s="20">
        <v>17</v>
      </c>
      <c r="AL194" s="20">
        <v>0</v>
      </c>
      <c r="AM194" s="20">
        <v>0</v>
      </c>
      <c r="AN194" s="20">
        <v>0</v>
      </c>
    </row>
    <row r="195" spans="1:40" customFormat="1" x14ac:dyDescent="0.2">
      <c r="A195">
        <v>2876</v>
      </c>
      <c r="B195" t="s">
        <v>172</v>
      </c>
      <c r="C195" t="s">
        <v>48</v>
      </c>
      <c r="D195" t="s">
        <v>111</v>
      </c>
      <c r="E195" t="s">
        <v>380</v>
      </c>
      <c r="F195">
        <v>12.9045745498646</v>
      </c>
      <c r="G195">
        <v>12.822019685488</v>
      </c>
      <c r="H195">
        <v>4.0036614029121597E-3</v>
      </c>
      <c r="I195">
        <v>24.855371403998099</v>
      </c>
      <c r="J195">
        <v>24.551501530596202</v>
      </c>
      <c r="K195">
        <v>1.36935048244939E-3</v>
      </c>
      <c r="L195">
        <v>-0.141173122666781</v>
      </c>
      <c r="M195">
        <v>4.0579683661038403E-3</v>
      </c>
      <c r="N195">
        <v>2.57802093424199</v>
      </c>
      <c r="O195">
        <v>3.9628441085942899E-3</v>
      </c>
      <c r="P195">
        <v>4.4647372380653501</v>
      </c>
      <c r="Q195">
        <v>1.34210573600811E-3</v>
      </c>
      <c r="R195">
        <v>5.4104972894913796</v>
      </c>
      <c r="S195">
        <v>0.14840696352115701</v>
      </c>
      <c r="T195">
        <v>539.08424390871005</v>
      </c>
      <c r="U195">
        <v>7.9986331216394105E-2</v>
      </c>
      <c r="V195" s="14">
        <v>44298.648310185185</v>
      </c>
      <c r="W195">
        <v>2.4</v>
      </c>
      <c r="X195">
        <v>0.158794011445342</v>
      </c>
      <c r="Y195">
        <v>0.165408453505829</v>
      </c>
      <c r="Z195" s="72">
        <f>((((N195/1000)+1)/((SMOW!$Z$4/1000)+1))-1)*1000</f>
        <v>12.970872514595166</v>
      </c>
      <c r="AA195" s="72">
        <f>((((P195/1000)+1)/((SMOW!$AA$4/1000)+1))-1)*1000</f>
        <v>24.916750526663868</v>
      </c>
      <c r="AB195" s="72">
        <f>Z195*SMOW!$AN$6</f>
        <v>13.650813139258544</v>
      </c>
      <c r="AC195" s="72">
        <f>AA195*SMOW!$AN$12</f>
        <v>26.208981314401775</v>
      </c>
      <c r="AD195" s="72">
        <f t="shared" ref="AD195" si="474">LN((AB195/1000)+1)*1000</f>
        <v>13.55848012111761</v>
      </c>
      <c r="AE195" s="44">
        <f t="shared" ref="AE195" si="475">LN((AC195/1000)+1)*1000</f>
        <v>25.871411499124068</v>
      </c>
      <c r="AF195" s="44">
        <f>(AD195-SMOW!AN$14*AE195)</f>
        <v>-0.10162515041989906</v>
      </c>
      <c r="AG195" s="45">
        <f t="shared" ref="AG195" si="476">AF195*1000</f>
        <v>-101.62515041989906</v>
      </c>
      <c r="AH195" s="2">
        <f>AVERAGE(AG194:AG195)</f>
        <v>-108.29239913619037</v>
      </c>
      <c r="AI195" s="2">
        <f>STDEV(AG194:AG195)</f>
        <v>9.4289135582937913</v>
      </c>
      <c r="AJ195" t="s">
        <v>382</v>
      </c>
      <c r="AK195" s="20">
        <v>17</v>
      </c>
      <c r="AL195" s="20">
        <v>0</v>
      </c>
      <c r="AM195" s="20">
        <v>0</v>
      </c>
      <c r="AN195" s="20">
        <v>0</v>
      </c>
    </row>
    <row r="196" spans="1:40" customFormat="1" x14ac:dyDescent="0.2">
      <c r="A196">
        <v>2877</v>
      </c>
      <c r="B196" t="s">
        <v>172</v>
      </c>
      <c r="C196" t="s">
        <v>64</v>
      </c>
      <c r="D196" t="s">
        <v>100</v>
      </c>
      <c r="E196" t="s">
        <v>367</v>
      </c>
      <c r="F196">
        <v>16.9048621856873</v>
      </c>
      <c r="G196">
        <v>16.763564856014501</v>
      </c>
      <c r="H196">
        <v>4.1697535001360402E-3</v>
      </c>
      <c r="I196">
        <v>32.6137998498806</v>
      </c>
      <c r="J196">
        <v>32.093257517502501</v>
      </c>
      <c r="K196">
        <v>1.3694641834826101E-3</v>
      </c>
      <c r="L196">
        <v>-0.181675113226794</v>
      </c>
      <c r="M196">
        <v>4.3355477981690599E-3</v>
      </c>
      <c r="N196">
        <v>6.5375256712731904</v>
      </c>
      <c r="O196">
        <v>4.1272428982831099E-3</v>
      </c>
      <c r="P196">
        <v>12.068803146016499</v>
      </c>
      <c r="Q196">
        <v>1.3422171748324601E-3</v>
      </c>
      <c r="R196">
        <v>16.573888151532302</v>
      </c>
      <c r="S196">
        <v>0.133812061384773</v>
      </c>
      <c r="T196">
        <v>567.36680318481797</v>
      </c>
      <c r="U196">
        <v>0.17421595764880399</v>
      </c>
      <c r="V196" s="14">
        <v>44298.75582175926</v>
      </c>
      <c r="W196">
        <v>2.4</v>
      </c>
      <c r="X196">
        <v>2.29965438617378E-2</v>
      </c>
      <c r="Y196">
        <v>2.6073801652147299E-2</v>
      </c>
      <c r="Z196" s="72">
        <f>((((N196/1000)+1)/((SMOW!$Z$4/1000)+1))-1)*1000</f>
        <v>16.971421982514336</v>
      </c>
      <c r="AA196" s="72">
        <f>((((P196/1000)+1)/((SMOW!$AA$4/1000)+1))-1)*1000</f>
        <v>32.675643628872209</v>
      </c>
      <c r="AB196" s="72">
        <f>Z196*SMOW!$AN$6</f>
        <v>17.86107371960696</v>
      </c>
      <c r="AC196" s="72">
        <f>AA196*SMOW!$AN$12</f>
        <v>34.370265592566689</v>
      </c>
      <c r="AD196" s="72">
        <f t="shared" ref="AD196" si="477">LN((AB196/1000)+1)*1000</f>
        <v>17.703438991908563</v>
      </c>
      <c r="AE196" s="44">
        <f t="shared" ref="AE196" si="478">LN((AC196/1000)+1)*1000</f>
        <v>33.792802502185388</v>
      </c>
      <c r="AF196" s="44">
        <f>(AD196-SMOW!AN$14*AE196)</f>
        <v>-0.1391607292453223</v>
      </c>
      <c r="AG196" s="45">
        <f t="shared" ref="AG196" si="479">AF196*1000</f>
        <v>-139.1607292453223</v>
      </c>
      <c r="AH196" s="2"/>
      <c r="AK196" s="20">
        <v>17</v>
      </c>
      <c r="AL196" s="20">
        <v>0</v>
      </c>
      <c r="AM196" s="20">
        <v>0</v>
      </c>
      <c r="AN196" s="20">
        <v>0</v>
      </c>
    </row>
    <row r="197" spans="1:40" customFormat="1" x14ac:dyDescent="0.2">
      <c r="A197">
        <v>2878</v>
      </c>
      <c r="B197" t="s">
        <v>177</v>
      </c>
      <c r="C197" t="s">
        <v>64</v>
      </c>
      <c r="D197" t="s">
        <v>100</v>
      </c>
      <c r="E197" t="s">
        <v>368</v>
      </c>
      <c r="F197">
        <v>17.414293628641701</v>
      </c>
      <c r="G197">
        <v>17.264402066515299</v>
      </c>
      <c r="H197">
        <v>4.6899159702454597E-3</v>
      </c>
      <c r="I197">
        <v>33.591482067610201</v>
      </c>
      <c r="J197">
        <v>33.039612942981101</v>
      </c>
      <c r="K197">
        <v>1.3966107518781901E-3</v>
      </c>
      <c r="L197">
        <v>-0.18051356737864599</v>
      </c>
      <c r="M197">
        <v>4.8047287253074498E-3</v>
      </c>
      <c r="N197">
        <v>7.0417634649527399</v>
      </c>
      <c r="O197">
        <v>4.6421023163848796E-3</v>
      </c>
      <c r="P197">
        <v>13.027033291786999</v>
      </c>
      <c r="Q197">
        <v>1.3688236321471199E-3</v>
      </c>
      <c r="R197">
        <v>18.125952060227799</v>
      </c>
      <c r="S197">
        <v>0.14033106144212301</v>
      </c>
      <c r="T197">
        <v>552.67569622977101</v>
      </c>
      <c r="U197">
        <v>0.215014527228858</v>
      </c>
      <c r="V197" s="14">
        <v>44298.863946759258</v>
      </c>
      <c r="W197">
        <v>2.4</v>
      </c>
      <c r="X197">
        <v>8.5985633997611704E-3</v>
      </c>
      <c r="Y197">
        <v>6.4291942462667796E-3</v>
      </c>
      <c r="Z197" s="72">
        <f>((((N197/1000)+1)/((SMOW!$Z$4/1000)+1))-1)*1000</f>
        <v>17.480886769446702</v>
      </c>
      <c r="AA197" s="72">
        <f>((((P197/1000)+1)/((SMOW!$AA$4/1000)+1))-1)*1000</f>
        <v>33.65338440049981</v>
      </c>
      <c r="AB197" s="72">
        <f>Z197*SMOW!$AN$6</f>
        <v>18.397244944759343</v>
      </c>
      <c r="AC197" s="72">
        <f>AA197*SMOW!$AN$12</f>
        <v>35.398713888282224</v>
      </c>
      <c r="AD197" s="72">
        <f t="shared" ref="AD197:AD198" si="480">LN((AB197/1000)+1)*1000</f>
        <v>18.230062979277267</v>
      </c>
      <c r="AE197" s="44">
        <f t="shared" ref="AE197:AE198" si="481">LN((AC197/1000)+1)*1000</f>
        <v>34.786583344929468</v>
      </c>
      <c r="AF197" s="44">
        <f>(AD197-SMOW!AN$14*AE197)</f>
        <v>-0.13725302684549234</v>
      </c>
      <c r="AG197" s="45">
        <f t="shared" ref="AG197:AG198" si="482">AF197*1000</f>
        <v>-137.25302684549234</v>
      </c>
      <c r="AK197" s="20">
        <v>17</v>
      </c>
      <c r="AL197" s="20">
        <v>0</v>
      </c>
      <c r="AM197" s="20">
        <v>0</v>
      </c>
      <c r="AN197" s="20">
        <v>0</v>
      </c>
    </row>
    <row r="198" spans="1:40" customFormat="1" x14ac:dyDescent="0.2">
      <c r="A198">
        <v>2879</v>
      </c>
      <c r="B198" t="s">
        <v>177</v>
      </c>
      <c r="C198" t="s">
        <v>64</v>
      </c>
      <c r="D198" t="s">
        <v>100</v>
      </c>
      <c r="E198" t="s">
        <v>369</v>
      </c>
      <c r="F198">
        <v>17.643404727343999</v>
      </c>
      <c r="G198">
        <v>17.489566342806899</v>
      </c>
      <c r="H198">
        <v>4.4202993544054303E-3</v>
      </c>
      <c r="I198">
        <v>34.027165224477201</v>
      </c>
      <c r="J198">
        <v>33.461047666120699</v>
      </c>
      <c r="K198">
        <v>1.69286194818475E-3</v>
      </c>
      <c r="L198">
        <v>-0.17786682490484501</v>
      </c>
      <c r="M198">
        <v>4.2702636619246E-3</v>
      </c>
      <c r="N198">
        <v>7.2685387779313402</v>
      </c>
      <c r="O198">
        <v>4.3752344396764901E-3</v>
      </c>
      <c r="P198">
        <v>13.4540480490809</v>
      </c>
      <c r="Q198">
        <v>1.65918058236205E-3</v>
      </c>
      <c r="R198">
        <v>18.8553357978702</v>
      </c>
      <c r="S198">
        <v>0.13151617648484601</v>
      </c>
      <c r="T198">
        <v>424.561626351006</v>
      </c>
      <c r="U198">
        <v>0.106761585833877</v>
      </c>
      <c r="V198" s="14">
        <v>44298.973819444444</v>
      </c>
      <c r="W198">
        <v>2.4</v>
      </c>
      <c r="X198">
        <v>6.2742242166056394E-2</v>
      </c>
      <c r="Y198">
        <v>5.6261080560245397E-2</v>
      </c>
      <c r="Z198" s="72">
        <f>((((N198/1000)+1)/((SMOW!$Z$4/1000)+1))-1)*1000</f>
        <v>17.710012864230684</v>
      </c>
      <c r="AA198" s="72">
        <f>((((P198/1000)+1)/((SMOW!$AA$4/1000)+1))-1)*1000</f>
        <v>34.089093650657929</v>
      </c>
      <c r="AB198" s="72">
        <f>Z198*SMOW!$AN$6</f>
        <v>18.638381961695156</v>
      </c>
      <c r="AC198" s="72">
        <f>AA198*SMOW!$AN$12</f>
        <v>35.857019861353869</v>
      </c>
      <c r="AD198" s="72">
        <f t="shared" si="480"/>
        <v>18.466815851811251</v>
      </c>
      <c r="AE198" s="44">
        <f t="shared" si="481"/>
        <v>35.229122595958145</v>
      </c>
      <c r="AF198" s="44">
        <f>(AD198-SMOW!AN$14*AE198)</f>
        <v>-0.13416087885465089</v>
      </c>
      <c r="AG198" s="45">
        <f t="shared" si="482"/>
        <v>-134.16087885465089</v>
      </c>
      <c r="AH198" s="2">
        <f>AVERAGE(AG196:AG198)</f>
        <v>-136.85821164848852</v>
      </c>
      <c r="AI198" s="2">
        <f>STDEV(AG196:AG198)</f>
        <v>2.5231994098986998</v>
      </c>
      <c r="AK198" s="20">
        <v>17</v>
      </c>
      <c r="AL198" s="20">
        <v>0</v>
      </c>
      <c r="AM198" s="20">
        <v>0</v>
      </c>
      <c r="AN198" s="20">
        <v>0</v>
      </c>
    </row>
    <row r="199" spans="1:40" customFormat="1" x14ac:dyDescent="0.2">
      <c r="A199">
        <v>2880</v>
      </c>
      <c r="B199" t="s">
        <v>112</v>
      </c>
      <c r="C199" t="s">
        <v>48</v>
      </c>
      <c r="D199" t="s">
        <v>205</v>
      </c>
      <c r="E199" t="s">
        <v>372</v>
      </c>
      <c r="F199">
        <v>16.9442826777885</v>
      </c>
      <c r="G199">
        <v>16.802329242159601</v>
      </c>
      <c r="H199">
        <v>4.3851322404292997E-3</v>
      </c>
      <c r="I199">
        <v>32.729400307457801</v>
      </c>
      <c r="J199">
        <v>32.205200582967798</v>
      </c>
      <c r="K199">
        <v>1.90589829843418E-3</v>
      </c>
      <c r="L199">
        <v>-0.202016665647343</v>
      </c>
      <c r="M199">
        <v>4.1040222167433096E-3</v>
      </c>
      <c r="N199">
        <v>6.5765442717890696</v>
      </c>
      <c r="O199">
        <v>4.3404258541318904E-3</v>
      </c>
      <c r="P199">
        <v>12.1821036042908</v>
      </c>
      <c r="Q199">
        <v>1.8679783381708899E-3</v>
      </c>
      <c r="R199">
        <v>16.518968088485799</v>
      </c>
      <c r="S199">
        <v>0.15624497072699001</v>
      </c>
      <c r="T199">
        <v>838.22489360892496</v>
      </c>
      <c r="U199">
        <v>0.283620639432689</v>
      </c>
      <c r="V199" s="14">
        <v>44299.453993055555</v>
      </c>
      <c r="W199">
        <v>2.4</v>
      </c>
      <c r="X199">
        <v>2.2286979884661301E-2</v>
      </c>
      <c r="Y199">
        <v>1.9432309895038899E-2</v>
      </c>
      <c r="Z199" s="72">
        <f>((((N199/1000)+1)/((SMOW!$Z$4/1000)+1))-1)*1000</f>
        <v>17.010845054817647</v>
      </c>
      <c r="AA199" s="72">
        <f>((((P199/1000)+1)/((SMOW!$AA$4/1000)+1))-1)*1000</f>
        <v>32.791251009821167</v>
      </c>
      <c r="AB199" s="72">
        <f>Z199*SMOW!$AN$6</f>
        <v>17.902563372117417</v>
      </c>
      <c r="AC199" s="72">
        <f>AA199*SMOW!$AN$12</f>
        <v>34.49186859548859</v>
      </c>
      <c r="AD199" s="72">
        <f t="shared" ref="AD199" si="483">LN((AB199/1000)+1)*1000</f>
        <v>17.744199767629574</v>
      </c>
      <c r="AE199" s="44">
        <f t="shared" ref="AE199" si="484">LN((AC199/1000)+1)*1000</f>
        <v>33.910357945878438</v>
      </c>
      <c r="AF199" s="44">
        <f>(AD199-SMOW!AN$14*AE199)</f>
        <v>-0.16046922779424122</v>
      </c>
      <c r="AG199" s="45">
        <f t="shared" ref="AG199" si="485">AF199*1000</f>
        <v>-160.46922779424122</v>
      </c>
      <c r="AK199" s="20">
        <v>17</v>
      </c>
      <c r="AL199" s="20">
        <v>0</v>
      </c>
      <c r="AM199" s="20">
        <v>0</v>
      </c>
      <c r="AN199" s="20">
        <v>0</v>
      </c>
    </row>
    <row r="200" spans="1:40" customFormat="1" x14ac:dyDescent="0.2">
      <c r="A200">
        <v>2881</v>
      </c>
      <c r="B200" t="s">
        <v>112</v>
      </c>
      <c r="C200" t="s">
        <v>48</v>
      </c>
      <c r="D200" t="s">
        <v>205</v>
      </c>
      <c r="E200" t="s">
        <v>371</v>
      </c>
      <c r="F200">
        <v>17.731448344857998</v>
      </c>
      <c r="G200">
        <v>17.576079868141601</v>
      </c>
      <c r="H200">
        <v>3.71921536570662E-3</v>
      </c>
      <c r="I200">
        <v>34.259299459945403</v>
      </c>
      <c r="J200">
        <v>33.685517773114597</v>
      </c>
      <c r="K200">
        <v>1.6036537522010901E-3</v>
      </c>
      <c r="L200">
        <v>-0.20987351606288801</v>
      </c>
      <c r="M200">
        <v>3.7922692971891899E-3</v>
      </c>
      <c r="N200">
        <v>7.3556847915054897</v>
      </c>
      <c r="O200">
        <v>3.68129799634227E-3</v>
      </c>
      <c r="P200">
        <v>13.6815637165005</v>
      </c>
      <c r="Q200">
        <v>1.5717472823702399E-3</v>
      </c>
      <c r="R200">
        <v>18.846541552894799</v>
      </c>
      <c r="S200">
        <v>0.120378298753839</v>
      </c>
      <c r="T200">
        <v>661.83628156188399</v>
      </c>
      <c r="U200">
        <v>9.4158045699144793E-2</v>
      </c>
      <c r="V200" s="14">
        <v>44299.564988425926</v>
      </c>
      <c r="W200">
        <v>2.4</v>
      </c>
      <c r="X200">
        <v>2.7101900231174501E-2</v>
      </c>
      <c r="Y200">
        <v>3.0963934539915701E-2</v>
      </c>
      <c r="Z200" s="72">
        <f>((((N200/1000)+1)/((SMOW!$Z$4/1000)+1))-1)*1000</f>
        <v>17.79806224449154</v>
      </c>
      <c r="AA200" s="72">
        <f>((((P200/1000)+1)/((SMOW!$AA$4/1000)+1))-1)*1000</f>
        <v>34.321241788766613</v>
      </c>
      <c r="AB200" s="72">
        <f>Z200*SMOW!$AN$6</f>
        <v>18.731046941295872</v>
      </c>
      <c r="AC200" s="72">
        <f>AA200*SMOW!$AN$12</f>
        <v>36.101207650100747</v>
      </c>
      <c r="AD200" s="72">
        <f t="shared" ref="AD200" si="486">LN((AB200/1000)+1)*1000</f>
        <v>18.557781170471689</v>
      </c>
      <c r="AE200" s="44">
        <f t="shared" ref="AE200" si="487">LN((AC200/1000)+1)*1000</f>
        <v>35.46482984780824</v>
      </c>
      <c r="AF200" s="44">
        <f>(AD200-SMOW!AN$14*AE200)</f>
        <v>-0.16764898917106308</v>
      </c>
      <c r="AG200" s="45">
        <f t="shared" ref="AG200" si="488">AF200*1000</f>
        <v>-167.64898917106308</v>
      </c>
      <c r="AH200" s="2">
        <f>AVERAGE(AG199:AG200)</f>
        <v>-164.05910848265216</v>
      </c>
      <c r="AI200" s="2">
        <f>STDEV(AG199:AG200)</f>
        <v>5.0768579568519989</v>
      </c>
      <c r="AK200" s="20">
        <v>17</v>
      </c>
      <c r="AL200" s="20">
        <v>0</v>
      </c>
      <c r="AM200" s="20">
        <v>0</v>
      </c>
      <c r="AN200" s="20">
        <v>0</v>
      </c>
    </row>
    <row r="201" spans="1:40" customFormat="1" x14ac:dyDescent="0.2">
      <c r="A201">
        <v>2882</v>
      </c>
      <c r="B201" t="s">
        <v>112</v>
      </c>
      <c r="C201" t="s">
        <v>48</v>
      </c>
      <c r="D201" t="s">
        <v>205</v>
      </c>
      <c r="E201" t="s">
        <v>370</v>
      </c>
      <c r="F201">
        <v>17.418229942351399</v>
      </c>
      <c r="G201">
        <v>17.268271111639802</v>
      </c>
      <c r="H201">
        <v>3.9947500005674697E-3</v>
      </c>
      <c r="I201">
        <v>33.612479715071402</v>
      </c>
      <c r="J201">
        <v>33.059927973090097</v>
      </c>
      <c r="K201">
        <v>1.23766264890032E-3</v>
      </c>
      <c r="L201">
        <v>-0.18737085815180801</v>
      </c>
      <c r="M201">
        <v>3.9641475809756299E-3</v>
      </c>
      <c r="N201">
        <v>7.0456596479773204</v>
      </c>
      <c r="O201">
        <v>3.9540235579193896E-3</v>
      </c>
      <c r="P201">
        <v>13.0476131677657</v>
      </c>
      <c r="Q201">
        <v>1.2130379779452399E-3</v>
      </c>
      <c r="R201">
        <v>17.820791665471098</v>
      </c>
      <c r="S201">
        <v>0.15033303212052199</v>
      </c>
      <c r="T201">
        <v>624.70900039364096</v>
      </c>
      <c r="U201">
        <v>0.14327264641399701</v>
      </c>
      <c r="V201" s="14">
        <v>44299.67523148148</v>
      </c>
      <c r="W201">
        <v>2.4</v>
      </c>
      <c r="X201">
        <v>2.81175083800215E-2</v>
      </c>
      <c r="Y201">
        <v>2.6129614869017301E-2</v>
      </c>
      <c r="Z201" s="72">
        <f>((((N201/1000)+1)/((SMOW!$Z$4/1000)+1))-1)*1000</f>
        <v>17.48482334080137</v>
      </c>
      <c r="AA201" s="72">
        <f>((((P201/1000)+1)/((SMOW!$AA$4/1000)+1))-1)*1000</f>
        <v>33.674383305520863</v>
      </c>
      <c r="AB201" s="72">
        <f>Z201*SMOW!$AN$6</f>
        <v>18.401387873456816</v>
      </c>
      <c r="AC201" s="72">
        <f>AA201*SMOW!$AN$12</f>
        <v>35.420801837059123</v>
      </c>
      <c r="AD201" s="72">
        <f t="shared" ref="AD201" si="489">LN((AB201/1000)+1)*1000</f>
        <v>18.234131058105177</v>
      </c>
      <c r="AE201" s="44">
        <f t="shared" ref="AE201" si="490">LN((AC201/1000)+1)*1000</f>
        <v>34.807915912649641</v>
      </c>
      <c r="AF201" s="44">
        <f>(AD201-SMOW!AN$14*AE201)</f>
        <v>-0.14444854377383365</v>
      </c>
      <c r="AG201" s="45">
        <f t="shared" ref="AG201" si="491">AF201*1000</f>
        <v>-144.44854377383365</v>
      </c>
      <c r="AK201" s="20">
        <v>17</v>
      </c>
      <c r="AL201" s="20">
        <v>0</v>
      </c>
      <c r="AM201" s="20">
        <v>0</v>
      </c>
      <c r="AN201" s="20">
        <v>0</v>
      </c>
    </row>
    <row r="202" spans="1:40" x14ac:dyDescent="0.2">
      <c r="A202">
        <v>2883</v>
      </c>
      <c r="B202" t="s">
        <v>112</v>
      </c>
      <c r="C202" t="s">
        <v>48</v>
      </c>
      <c r="D202" t="s">
        <v>205</v>
      </c>
      <c r="E202" t="s">
        <v>373</v>
      </c>
      <c r="F202">
        <v>17.375352300072699</v>
      </c>
      <c r="G202">
        <v>17.226126607742</v>
      </c>
      <c r="H202">
        <v>4.2523355264849601E-3</v>
      </c>
      <c r="I202">
        <v>33.516769146778998</v>
      </c>
      <c r="J202">
        <v>32.9673255589788</v>
      </c>
      <c r="K202">
        <v>1.4541643255334699E-3</v>
      </c>
      <c r="L202">
        <v>-0.18062128739882699</v>
      </c>
      <c r="M202">
        <v>4.2871114078446102E-3</v>
      </c>
      <c r="N202">
        <v>7.0032191429008597</v>
      </c>
      <c r="O202">
        <v>4.2089830015682997E-3</v>
      </c>
      <c r="P202">
        <v>12.9538068673713</v>
      </c>
      <c r="Q202">
        <v>1.42523211362877E-3</v>
      </c>
      <c r="R202">
        <v>17.663035615436598</v>
      </c>
      <c r="S202">
        <v>0.139136260590908</v>
      </c>
      <c r="T202">
        <v>564.96791472886696</v>
      </c>
      <c r="U202">
        <v>0.103889809919366</v>
      </c>
      <c r="V202" s="14">
        <v>44299.792233796295</v>
      </c>
      <c r="W202">
        <v>2.4</v>
      </c>
      <c r="X202">
        <v>3.4249272986611103E-2</v>
      </c>
      <c r="Y202">
        <v>2.9851084529253499E-2</v>
      </c>
      <c r="Z202" s="72">
        <f>((((N202/1000)+1)/((SMOW!$Z$4/1000)+1))-1)*1000</f>
        <v>17.441942892038711</v>
      </c>
      <c r="AA202" s="72">
        <f>((((P202/1000)+1)/((SMOW!$AA$4/1000)+1))-1)*1000</f>
        <v>33.578667005072617</v>
      </c>
      <c r="AB202" s="72">
        <f>Z202*SMOW!$AN$6</f>
        <v>18.356259606817236</v>
      </c>
      <c r="AC202" s="72">
        <f>AA202*SMOW!$AN$12</f>
        <v>35.320121504475338</v>
      </c>
      <c r="AD202" s="72">
        <f t="shared" ref="AD202" si="492">LN((AB202/1000)+1)*1000</f>
        <v>18.189817227539407</v>
      </c>
      <c r="AE202" s="44">
        <f t="shared" ref="AE202" si="493">LN((AC202/1000)+1)*1000</f>
        <v>34.710675034731722</v>
      </c>
      <c r="AF202" s="44">
        <f>(AD202-SMOW!AN$14*AE202)</f>
        <v>-0.13741919079894416</v>
      </c>
      <c r="AG202" s="45">
        <f t="shared" ref="AG202" si="494">AF202*1000</f>
        <v>-137.41919079894416</v>
      </c>
      <c r="AH202" s="2">
        <f>AVERAGE(AG201:AG202)</f>
        <v>-140.9338672863889</v>
      </c>
      <c r="AI202" s="2">
        <f>STDEV(AG201:AG202)</f>
        <v>4.9705031558981903</v>
      </c>
      <c r="AK202" s="20">
        <v>17</v>
      </c>
      <c r="AL202" s="20">
        <v>0</v>
      </c>
      <c r="AM202" s="20">
        <v>0</v>
      </c>
      <c r="AN202" s="20">
        <v>0</v>
      </c>
    </row>
    <row r="203" spans="1:40" x14ac:dyDescent="0.2">
      <c r="A203">
        <v>2884</v>
      </c>
      <c r="B203" t="s">
        <v>112</v>
      </c>
      <c r="C203" t="s">
        <v>48</v>
      </c>
      <c r="D203" t="s">
        <v>111</v>
      </c>
      <c r="E203" t="s">
        <v>374</v>
      </c>
      <c r="F203">
        <v>16.943485689133698</v>
      </c>
      <c r="G203">
        <v>16.801545682280601</v>
      </c>
      <c r="H203">
        <v>3.4497530269917099E-3</v>
      </c>
      <c r="I203">
        <v>32.662134618170001</v>
      </c>
      <c r="J203">
        <v>32.140064598629699</v>
      </c>
      <c r="K203">
        <v>1.3899008592693201E-3</v>
      </c>
      <c r="L203">
        <v>-0.16840842579592699</v>
      </c>
      <c r="M203">
        <v>3.3813206429887301E-3</v>
      </c>
      <c r="N203">
        <v>6.5757554084269296</v>
      </c>
      <c r="O203">
        <v>3.4145828239056401E-3</v>
      </c>
      <c r="P203">
        <v>12.1161762404881</v>
      </c>
      <c r="Q203">
        <v>1.36224724028956E-3</v>
      </c>
      <c r="R203">
        <v>16.187574472823002</v>
      </c>
      <c r="S203">
        <v>0.18298502314729201</v>
      </c>
      <c r="T203">
        <v>568.47263554188703</v>
      </c>
      <c r="U203">
        <v>0.105365818733354</v>
      </c>
      <c r="V203" s="14">
        <v>44299.901828703703</v>
      </c>
      <c r="W203">
        <v>2.4</v>
      </c>
      <c r="X203">
        <v>3.1617799730919299E-2</v>
      </c>
      <c r="Y203">
        <v>6.0163172309641799E-2</v>
      </c>
      <c r="Z203" s="72">
        <f>((((N203/1000)+1)/((SMOW!$Z$4/1000)+1))-1)*1000</f>
        <v>17.010048013997192</v>
      </c>
      <c r="AA203" s="72">
        <f>((((P203/1000)+1)/((SMOW!$AA$4/1000)+1))-1)*1000</f>
        <v>32.723981291955972</v>
      </c>
      <c r="AB203" s="72">
        <f>Z203*SMOW!$AN$6</f>
        <v>17.901724549957059</v>
      </c>
      <c r="AC203" s="72">
        <f>AA203*SMOW!$AN$12</f>
        <v>34.421110140180893</v>
      </c>
      <c r="AD203" s="72">
        <f t="shared" ref="AD203" si="495">LN((AB203/1000)+1)*1000</f>
        <v>17.743375698080868</v>
      </c>
      <c r="AE203" s="44">
        <f t="shared" ref="AE203" si="496">LN((AC203/1000)+1)*1000</f>
        <v>33.841956368757749</v>
      </c>
      <c r="AF203" s="44">
        <f>(AD203-SMOW!AN$14*AE203)</f>
        <v>-0.12517726462322543</v>
      </c>
      <c r="AG203" s="45">
        <f t="shared" ref="AG203" si="497">AF203*1000</f>
        <v>-125.17726462322543</v>
      </c>
      <c r="AK203" s="20">
        <v>17</v>
      </c>
      <c r="AL203" s="20">
        <v>0</v>
      </c>
      <c r="AM203" s="20">
        <v>0</v>
      </c>
      <c r="AN203" s="20">
        <v>0</v>
      </c>
    </row>
    <row r="204" spans="1:40" x14ac:dyDescent="0.2">
      <c r="A204">
        <v>2885</v>
      </c>
      <c r="B204" t="s">
        <v>158</v>
      </c>
      <c r="C204" t="s">
        <v>48</v>
      </c>
      <c r="D204" t="s">
        <v>111</v>
      </c>
      <c r="E204" t="s">
        <v>375</v>
      </c>
      <c r="F204">
        <v>16.0983384603377</v>
      </c>
      <c r="G204">
        <v>15.970134040743201</v>
      </c>
      <c r="H204">
        <v>3.6735732705728001E-3</v>
      </c>
      <c r="I204">
        <v>31.0399257218501</v>
      </c>
      <c r="J204">
        <v>30.567929460896199</v>
      </c>
      <c r="K204">
        <v>1.86132745694884E-3</v>
      </c>
      <c r="L204">
        <v>-0.169732714610005</v>
      </c>
      <c r="M204">
        <v>3.9066189415173404E-3</v>
      </c>
      <c r="N204">
        <v>5.7392244485180299</v>
      </c>
      <c r="O204">
        <v>3.63612122198542E-3</v>
      </c>
      <c r="P204">
        <v>10.5262429891699</v>
      </c>
      <c r="Q204">
        <v>1.8242942830054201E-3</v>
      </c>
      <c r="R204">
        <v>13.582142816022399</v>
      </c>
      <c r="S204">
        <v>0.128906621102713</v>
      </c>
      <c r="T204">
        <v>607.77889302247502</v>
      </c>
      <c r="U204">
        <v>0.191279163684655</v>
      </c>
      <c r="V204" s="14">
        <v>44300.525613425925</v>
      </c>
      <c r="W204">
        <v>2.4</v>
      </c>
      <c r="X204">
        <v>3.0742087870649801E-4</v>
      </c>
      <c r="Y204" s="69">
        <v>9.45622637181756E-5</v>
      </c>
      <c r="Z204" s="72">
        <f>((((N204/1000)+1)/((SMOW!$Z$4/1000)+1))-1)*1000</f>
        <v>16.164845467511402</v>
      </c>
      <c r="AA204" s="72">
        <f>((((P204/1000)+1)/((SMOW!$AA$4/1000)+1))-1)*1000</f>
        <v>31.1016752406994</v>
      </c>
      <c r="AB204" s="72">
        <f>Z204*SMOW!$AN$6</f>
        <v>17.012215998090522</v>
      </c>
      <c r="AC204" s="72">
        <f>AA204*SMOW!$AN$12</f>
        <v>32.714668165007446</v>
      </c>
      <c r="AD204" s="72">
        <f t="shared" ref="AD204" si="498">LN((AB204/1000)+1)*1000</f>
        <v>16.869128791814337</v>
      </c>
      <c r="AE204" s="44">
        <f t="shared" ref="AE204" si="499">LN((AC204/1000)+1)*1000</f>
        <v>32.190935298239843</v>
      </c>
      <c r="AF204" s="44">
        <f>(AD204-SMOW!AN$14*AE204)</f>
        <v>-0.12768504565629968</v>
      </c>
      <c r="AG204" s="45">
        <f t="shared" ref="AG204" si="500">AF204*1000</f>
        <v>-127.68504565629968</v>
      </c>
      <c r="AH204" s="2">
        <f>AVERAGE(AG203:AG204)</f>
        <v>-126.43115513976255</v>
      </c>
      <c r="AI204" s="2">
        <f>STDEV(AG203:AG204)</f>
        <v>1.7732689742178094</v>
      </c>
      <c r="AK204" s="20">
        <v>17</v>
      </c>
      <c r="AL204" s="20">
        <v>0</v>
      </c>
      <c r="AM204" s="20">
        <v>0</v>
      </c>
      <c r="AN204" s="20">
        <v>0</v>
      </c>
    </row>
    <row r="205" spans="1:40" customFormat="1" x14ac:dyDescent="0.2">
      <c r="A205">
        <v>2886</v>
      </c>
      <c r="B205" t="s">
        <v>158</v>
      </c>
      <c r="C205" t="s">
        <v>48</v>
      </c>
      <c r="D205" t="s">
        <v>111</v>
      </c>
      <c r="E205" t="s">
        <v>376</v>
      </c>
      <c r="F205">
        <v>16.2566897262015</v>
      </c>
      <c r="G205">
        <v>16.1259642252883</v>
      </c>
      <c r="H205">
        <v>4.5410036356737203E-3</v>
      </c>
      <c r="I205">
        <v>31.3544738849575</v>
      </c>
      <c r="J205">
        <v>30.872961490394101</v>
      </c>
      <c r="K205">
        <v>1.72745179741011E-3</v>
      </c>
      <c r="L205">
        <v>-0.174959441639844</v>
      </c>
      <c r="M205">
        <v>4.6330856415961099E-3</v>
      </c>
      <c r="N205">
        <v>5.8959613245585496</v>
      </c>
      <c r="O205">
        <v>4.4947081418126702E-3</v>
      </c>
      <c r="P205">
        <v>10.8345328677424</v>
      </c>
      <c r="Q205">
        <v>1.69308222817833E-3</v>
      </c>
      <c r="R205">
        <v>13.890421827856301</v>
      </c>
      <c r="S205">
        <v>0.13768540694109499</v>
      </c>
      <c r="T205">
        <v>798.52446226408097</v>
      </c>
      <c r="U205">
        <v>0.133579109807754</v>
      </c>
      <c r="V205" s="14">
        <v>44300.644791666666</v>
      </c>
      <c r="W205">
        <v>2.4</v>
      </c>
      <c r="X205">
        <v>5.5950430473602999E-2</v>
      </c>
      <c r="Y205">
        <v>6.0290735120286897E-2</v>
      </c>
      <c r="Z205" s="72">
        <f>((((N205/1000)+1)/((SMOW!$Z$4/1000)+1))-1)*1000</f>
        <v>16.323207097990846</v>
      </c>
      <c r="AA205" s="72">
        <f>((((P205/1000)+1)/((SMOW!$AA$4/1000)+1))-1)*1000</f>
        <v>31.41624224226036</v>
      </c>
      <c r="AB205" s="72">
        <f>Z205*SMOW!$AN$6</f>
        <v>17.178879036654099</v>
      </c>
      <c r="AC205" s="72">
        <f>AA205*SMOW!$AN$12</f>
        <v>33.045549218586885</v>
      </c>
      <c r="AD205" s="72">
        <f t="shared" ref="AD205" si="501">LN((AB205/1000)+1)*1000</f>
        <v>17.03299052470976</v>
      </c>
      <c r="AE205" s="44">
        <f t="shared" ref="AE205" si="502">LN((AC205/1000)+1)*1000</f>
        <v>32.511283278247035</v>
      </c>
      <c r="AF205" s="44">
        <f>(AD205-SMOW!AN$14*AE205)</f>
        <v>-0.13296704620467636</v>
      </c>
      <c r="AG205" s="45">
        <f t="shared" ref="AG205" si="503">AF205*1000</f>
        <v>-132.96704620467636</v>
      </c>
      <c r="AH205" s="2"/>
      <c r="AK205" s="20">
        <v>17</v>
      </c>
      <c r="AL205" s="20">
        <v>0</v>
      </c>
      <c r="AM205" s="20">
        <v>0</v>
      </c>
      <c r="AN205" s="20">
        <v>0</v>
      </c>
    </row>
    <row r="206" spans="1:40" customFormat="1" x14ac:dyDescent="0.2">
      <c r="A206">
        <v>2887</v>
      </c>
      <c r="B206" t="s">
        <v>158</v>
      </c>
      <c r="C206" t="s">
        <v>48</v>
      </c>
      <c r="D206" t="s">
        <v>111</v>
      </c>
      <c r="E206" t="s">
        <v>379</v>
      </c>
      <c r="F206">
        <v>16.562589573928701</v>
      </c>
      <c r="G206">
        <v>16.426925442709301</v>
      </c>
      <c r="H206">
        <v>4.35174727434355E-3</v>
      </c>
      <c r="I206">
        <v>31.935649733254699</v>
      </c>
      <c r="J206">
        <v>31.436310173132799</v>
      </c>
      <c r="K206">
        <v>1.3312591810808799E-3</v>
      </c>
      <c r="L206">
        <v>-0.171446328704803</v>
      </c>
      <c r="M206">
        <v>4.2838404137749498E-3</v>
      </c>
      <c r="N206">
        <v>6.19874252591186</v>
      </c>
      <c r="O206">
        <v>4.3073812474963202E-3</v>
      </c>
      <c r="P206">
        <v>11.4041455780209</v>
      </c>
      <c r="Q206">
        <v>1.30477230332268E-3</v>
      </c>
      <c r="R206">
        <v>15.1179621032397</v>
      </c>
      <c r="S206">
        <v>0.15829132423536799</v>
      </c>
      <c r="T206">
        <v>780.11373856939304</v>
      </c>
      <c r="U206">
        <v>9.7708545898029298E-2</v>
      </c>
      <c r="V206" s="14">
        <v>44300.75068287037</v>
      </c>
      <c r="W206">
        <v>2.4</v>
      </c>
      <c r="X206">
        <v>3.8099135185280502E-3</v>
      </c>
      <c r="Y206">
        <v>2.6856841562886702E-3</v>
      </c>
      <c r="Z206" s="72">
        <f>((((N206/1000)+1)/((SMOW!$Z$4/1000)+1))-1)*1000</f>
        <v>16.629126967877774</v>
      </c>
      <c r="AA206" s="72">
        <f>((((P206/1000)+1)/((SMOW!$AA$4/1000)+1))-1)*1000</f>
        <v>31.997452897482237</v>
      </c>
      <c r="AB206" s="72">
        <f>Z206*SMOW!$AN$6</f>
        <v>17.50083540271303</v>
      </c>
      <c r="AC206" s="72">
        <f>AA206*SMOW!$AN$12</f>
        <v>33.656902580500599</v>
      </c>
      <c r="AD206" s="72">
        <f t="shared" ref="AD206" si="504">LN((AB206/1000)+1)*1000</f>
        <v>17.349459368883402</v>
      </c>
      <c r="AE206" s="44">
        <f t="shared" ref="AE206" si="505">LN((AC206/1000)+1)*1000</f>
        <v>33.102905337062197</v>
      </c>
      <c r="AF206" s="44">
        <f>(AD206-SMOW!AN$14*AE206)</f>
        <v>-0.12887464908543933</v>
      </c>
      <c r="AG206" s="45">
        <f t="shared" ref="AG206" si="506">AF206*1000</f>
        <v>-128.87464908543933</v>
      </c>
      <c r="AH206" s="2">
        <f>AVERAGE(AG205:AG206)</f>
        <v>-130.92084764505785</v>
      </c>
      <c r="AI206" s="2">
        <f>STDEV(AG205:AG206)</f>
        <v>2.8937617543207992</v>
      </c>
      <c r="AK206" s="20">
        <v>17</v>
      </c>
      <c r="AL206" s="20">
        <v>0</v>
      </c>
      <c r="AM206" s="20">
        <v>0</v>
      </c>
      <c r="AN206" s="20">
        <v>0</v>
      </c>
    </row>
    <row r="207" spans="1:40" customFormat="1" x14ac:dyDescent="0.2">
      <c r="A207">
        <v>2888</v>
      </c>
      <c r="B207" t="s">
        <v>158</v>
      </c>
      <c r="C207" t="s">
        <v>48</v>
      </c>
      <c r="D207" t="s">
        <v>111</v>
      </c>
      <c r="E207" t="s">
        <v>378</v>
      </c>
      <c r="F207">
        <v>15.57950319083</v>
      </c>
      <c r="G207">
        <v>15.4593883205936</v>
      </c>
      <c r="H207">
        <v>4.3818276092396696E-3</v>
      </c>
      <c r="I207">
        <v>30.043122102344299</v>
      </c>
      <c r="J207">
        <v>29.600667444459699</v>
      </c>
      <c r="K207">
        <v>1.4852515211535801E-3</v>
      </c>
      <c r="L207">
        <v>-0.16976409008111801</v>
      </c>
      <c r="M207">
        <v>4.3254950910736204E-3</v>
      </c>
      <c r="N207">
        <v>5.2256787002177703</v>
      </c>
      <c r="O207">
        <v>4.3371549136265496E-3</v>
      </c>
      <c r="P207">
        <v>9.5492718831170507</v>
      </c>
      <c r="Q207">
        <v>1.4557007950177299E-3</v>
      </c>
      <c r="R207">
        <v>11.857595740018199</v>
      </c>
      <c r="S207">
        <v>0.14776293456505199</v>
      </c>
      <c r="T207">
        <v>614.41837194731397</v>
      </c>
      <c r="U207">
        <v>0.129362922115033</v>
      </c>
      <c r="V207" s="14">
        <v>44300.875775462962</v>
      </c>
      <c r="W207">
        <v>2.4</v>
      </c>
      <c r="X207">
        <v>6.3679387822262196E-3</v>
      </c>
      <c r="Y207">
        <v>2.2684530428271898E-2</v>
      </c>
      <c r="Z207" s="72">
        <f>((((N207/1000)+1)/((SMOW!$Z$4/1000)+1))-1)*1000</f>
        <v>15.645976238514159</v>
      </c>
      <c r="AA207" s="72">
        <f>((((P207/1000)+1)/((SMOW!$AA$4/1000)+1))-1)*1000</f>
        <v>30.104811922105014</v>
      </c>
      <c r="AB207" s="72">
        <f>Z207*SMOW!$AN$6</f>
        <v>16.466147344591498</v>
      </c>
      <c r="AC207" s="72">
        <f>AA207*SMOW!$AN$12</f>
        <v>31.666105590120559</v>
      </c>
      <c r="AD207" s="72">
        <f t="shared" ref="AD207:AD208" si="507">LN((AB207/1000)+1)*1000</f>
        <v>16.33205037832419</v>
      </c>
      <c r="AE207" s="44">
        <f t="shared" ref="AE207:AE208" si="508">LN((AC207/1000)+1)*1000</f>
        <v>31.175073613814558</v>
      </c>
      <c r="AF207" s="44">
        <f>(AD207-SMOW!AN$14*AE207)</f>
        <v>-0.12838848976989681</v>
      </c>
      <c r="AG207" s="45">
        <f t="shared" ref="AG207:AG208" si="509">AF207*1000</f>
        <v>-128.38848976989681</v>
      </c>
      <c r="AK207" s="20">
        <v>17</v>
      </c>
      <c r="AL207" s="20">
        <v>0</v>
      </c>
      <c r="AM207" s="20">
        <v>0</v>
      </c>
      <c r="AN207" s="20">
        <v>0</v>
      </c>
    </row>
    <row r="208" spans="1:40" customFormat="1" x14ac:dyDescent="0.2">
      <c r="A208">
        <v>2889</v>
      </c>
      <c r="B208" t="s">
        <v>158</v>
      </c>
      <c r="C208" t="s">
        <v>48</v>
      </c>
      <c r="D208" t="s">
        <v>111</v>
      </c>
      <c r="E208" t="s">
        <v>377</v>
      </c>
      <c r="F208">
        <v>15.8305756607419</v>
      </c>
      <c r="G208">
        <v>15.7065787889539</v>
      </c>
      <c r="H208">
        <v>3.4316967176520499E-3</v>
      </c>
      <c r="I208">
        <v>30.5289573081286</v>
      </c>
      <c r="J208">
        <v>30.072221162591902</v>
      </c>
      <c r="K208">
        <v>1.5028070877165301E-3</v>
      </c>
      <c r="L208">
        <v>-0.171553984894593</v>
      </c>
      <c r="M208">
        <v>3.4128338428305598E-3</v>
      </c>
      <c r="N208">
        <v>5.4741914884112299</v>
      </c>
      <c r="O208">
        <v>3.3967105984893799E-3</v>
      </c>
      <c r="P208">
        <v>10.025440858697101</v>
      </c>
      <c r="Q208">
        <v>1.4729070741141301E-3</v>
      </c>
      <c r="R208">
        <v>12.8291197280993</v>
      </c>
      <c r="S208">
        <v>0.14546340055191601</v>
      </c>
      <c r="T208">
        <v>582.92485162586797</v>
      </c>
      <c r="U208">
        <v>8.64585265739959E-2</v>
      </c>
      <c r="V208" s="14">
        <v>44300.984965277778</v>
      </c>
      <c r="W208">
        <v>2.4</v>
      </c>
      <c r="X208">
        <v>1.54040688732345E-2</v>
      </c>
      <c r="Y208">
        <v>1.30015806536999E-2</v>
      </c>
      <c r="Z208" s="72">
        <f>((((N208/1000)+1)/((SMOW!$Z$4/1000)+1))-1)*1000</f>
        <v>15.897065141952105</v>
      </c>
      <c r="AA208" s="72">
        <f>((((P208/1000)+1)/((SMOW!$AA$4/1000)+1))-1)*1000</f>
        <v>30.590676224813151</v>
      </c>
      <c r="AB208" s="72">
        <f>Z208*SMOW!$AN$6</f>
        <v>16.730398473288965</v>
      </c>
      <c r="AC208" s="72">
        <f>AA208*SMOW!$AN$12</f>
        <v>32.177167753599122</v>
      </c>
      <c r="AD208" s="72">
        <f t="shared" si="507"/>
        <v>16.59198700936841</v>
      </c>
      <c r="AE208" s="44">
        <f t="shared" si="508"/>
        <v>31.670326504889413</v>
      </c>
      <c r="AF208" s="44">
        <f>(AD208-SMOW!AN$14*AE208)</f>
        <v>-0.12994538521320109</v>
      </c>
      <c r="AG208" s="45">
        <f t="shared" si="509"/>
        <v>-129.94538521320109</v>
      </c>
      <c r="AH208" s="2">
        <f>AVERAGE(AG207:AG208)</f>
        <v>-129.16693749154894</v>
      </c>
      <c r="AI208" s="2">
        <f>STDEV(AG207:AG208)</f>
        <v>1.1008913255588959</v>
      </c>
      <c r="AK208" s="20">
        <v>17</v>
      </c>
      <c r="AL208" s="20">
        <v>0</v>
      </c>
      <c r="AM208" s="20">
        <v>0</v>
      </c>
      <c r="AN208" s="20">
        <v>0</v>
      </c>
    </row>
    <row r="209" spans="1:40" customFormat="1" x14ac:dyDescent="0.2">
      <c r="A209">
        <v>2890</v>
      </c>
      <c r="B209" t="s">
        <v>112</v>
      </c>
      <c r="C209" t="s">
        <v>48</v>
      </c>
      <c r="D209" t="s">
        <v>205</v>
      </c>
      <c r="E209" t="s">
        <v>384</v>
      </c>
      <c r="F209">
        <v>14.706411944112</v>
      </c>
      <c r="G209">
        <v>14.5993209424143</v>
      </c>
      <c r="H209">
        <v>4.5642400714049998E-3</v>
      </c>
      <c r="I209">
        <v>28.3686379007124</v>
      </c>
      <c r="J209">
        <v>27.9736998605906</v>
      </c>
      <c r="K209">
        <v>1.9686575535027701E-3</v>
      </c>
      <c r="L209">
        <v>-0.17079258397759101</v>
      </c>
      <c r="M209">
        <v>4.6280218141953504E-3</v>
      </c>
      <c r="N209">
        <v>4.36148861141446</v>
      </c>
      <c r="O209">
        <v>4.5177076822774196E-3</v>
      </c>
      <c r="P209">
        <v>7.9081034016587601</v>
      </c>
      <c r="Q209">
        <v>1.9294889282611E-3</v>
      </c>
      <c r="R209">
        <v>9.6048776381276095</v>
      </c>
      <c r="S209">
        <v>0.17938059655746399</v>
      </c>
      <c r="T209">
        <v>601.416286890842</v>
      </c>
      <c r="U209">
        <v>0.178946455256321</v>
      </c>
      <c r="V209" s="14">
        <v>44301.471238425926</v>
      </c>
      <c r="W209">
        <v>2.4</v>
      </c>
      <c r="X209">
        <v>3.12717732661918E-2</v>
      </c>
      <c r="Y209">
        <v>3.50288774824545E-2</v>
      </c>
      <c r="Z209" s="72">
        <f>((((N209/1000)+1)/((SMOW!$Z$4/1000)+1))-1)*1000</f>
        <v>14.772827845077385</v>
      </c>
      <c r="AA209" s="72">
        <f>((((P209/1000)+1)/((SMOW!$AA$4/1000)+1))-1)*1000</f>
        <v>28.430227434740996</v>
      </c>
      <c r="AB209" s="72">
        <f>Z209*SMOW!$AN$6</f>
        <v>15.547228008345041</v>
      </c>
      <c r="AC209" s="72">
        <f>AA209*SMOW!$AN$12</f>
        <v>29.904673918211973</v>
      </c>
      <c r="AD209" s="72">
        <f t="shared" ref="AD209" si="510">LN((AB209/1000)+1)*1000</f>
        <v>15.42760810443639</v>
      </c>
      <c r="AE209" s="44">
        <f t="shared" ref="AE209" si="511">LN((AC209/1000)+1)*1000</f>
        <v>29.466248364597593</v>
      </c>
      <c r="AF209" s="44">
        <f>(AD209-SMOW!AN$14*AE209)</f>
        <v>-0.13057103207114018</v>
      </c>
      <c r="AG209" s="45">
        <f t="shared" ref="AG209" si="512">AF209*1000</f>
        <v>-130.57103207114017</v>
      </c>
      <c r="AK209" s="20">
        <v>17</v>
      </c>
      <c r="AL209" s="20">
        <v>0</v>
      </c>
      <c r="AM209" s="20">
        <v>0</v>
      </c>
      <c r="AN209" s="20">
        <v>0</v>
      </c>
    </row>
    <row r="210" spans="1:40" customFormat="1" x14ac:dyDescent="0.2">
      <c r="A210">
        <v>2891</v>
      </c>
      <c r="B210" t="s">
        <v>112</v>
      </c>
      <c r="C210" t="s">
        <v>48</v>
      </c>
      <c r="D210" t="s">
        <v>205</v>
      </c>
      <c r="E210" t="s">
        <v>383</v>
      </c>
      <c r="F210">
        <v>15.1210441768087</v>
      </c>
      <c r="G210">
        <v>15.0078604321866</v>
      </c>
      <c r="H210">
        <v>3.9671436082629203E-3</v>
      </c>
      <c r="I210">
        <v>29.168255729497499</v>
      </c>
      <c r="J210">
        <v>28.7509572808749</v>
      </c>
      <c r="K210">
        <v>1.33029269651682E-3</v>
      </c>
      <c r="L210">
        <v>-0.17264501211536701</v>
      </c>
      <c r="M210">
        <v>3.7184040598147298E-3</v>
      </c>
      <c r="N210">
        <v>4.7718936719872902</v>
      </c>
      <c r="O210">
        <v>3.9266986125549999E-3</v>
      </c>
      <c r="P210">
        <v>8.6918119469739299</v>
      </c>
      <c r="Q210">
        <v>1.30382504804185E-3</v>
      </c>
      <c r="R210">
        <v>10.4752324423355</v>
      </c>
      <c r="S210">
        <v>0.13188865302574801</v>
      </c>
      <c r="T210">
        <v>557.97440302836196</v>
      </c>
      <c r="U210">
        <v>0.28065460401048797</v>
      </c>
      <c r="V210" s="14">
        <v>44301.581643518519</v>
      </c>
      <c r="W210">
        <v>2.4</v>
      </c>
      <c r="X210">
        <v>3.8360350020490899E-3</v>
      </c>
      <c r="Y210">
        <v>2.6449942491617701E-3</v>
      </c>
      <c r="Z210" s="72">
        <f>((((N210/1000)+1)/((SMOW!$Z$4/1000)+1))-1)*1000</f>
        <v>15.187487216829387</v>
      </c>
      <c r="AA210" s="72">
        <f>((((P210/1000)+1)/((SMOW!$AA$4/1000)+1))-1)*1000</f>
        <v>29.229893153054796</v>
      </c>
      <c r="AB210" s="72">
        <f>Z210*SMOW!$AN$6</f>
        <v>15.983624063726793</v>
      </c>
      <c r="AC210" s="72">
        <f>AA210*SMOW!$AN$12</f>
        <v>30.74581184454896</v>
      </c>
      <c r="AD210" s="72">
        <f t="shared" ref="AD210" si="513">LN((AB210/1000)+1)*1000</f>
        <v>15.857230978880008</v>
      </c>
      <c r="AE210" s="44">
        <f t="shared" ref="AE210" si="514">LN((AC210/1000)+1)*1000</f>
        <v>30.282629384925929</v>
      </c>
      <c r="AF210" s="44">
        <f>(AD210-SMOW!AN$14*AE210)</f>
        <v>-0.13199733636088418</v>
      </c>
      <c r="AG210" s="45">
        <f t="shared" ref="AG210" si="515">AF210*1000</f>
        <v>-131.99733636088416</v>
      </c>
      <c r="AH210" s="2">
        <f>AVERAGE(AG209:AG210)</f>
        <v>-131.28418421601216</v>
      </c>
      <c r="AI210" s="2">
        <f>STDEV(AG209:AG210)</f>
        <v>1.0085494353134419</v>
      </c>
      <c r="AK210" s="20">
        <v>17</v>
      </c>
      <c r="AL210" s="20">
        <v>0</v>
      </c>
      <c r="AM210" s="20">
        <v>0</v>
      </c>
      <c r="AN210" s="20">
        <v>0</v>
      </c>
    </row>
    <row r="211" spans="1:40" customFormat="1" x14ac:dyDescent="0.2">
      <c r="A211">
        <v>2892</v>
      </c>
      <c r="B211" t="s">
        <v>112</v>
      </c>
      <c r="C211" t="s">
        <v>48</v>
      </c>
      <c r="D211" t="s">
        <v>205</v>
      </c>
      <c r="E211" t="s">
        <v>388</v>
      </c>
      <c r="F211">
        <v>14.282540265410899</v>
      </c>
      <c r="G211">
        <v>14.1815053677692</v>
      </c>
      <c r="H211">
        <v>4.0014870202248198E-3</v>
      </c>
      <c r="I211">
        <v>27.5388546083054</v>
      </c>
      <c r="J211">
        <v>27.166481347748299</v>
      </c>
      <c r="K211">
        <v>1.2636945825678599E-3</v>
      </c>
      <c r="L211">
        <v>-0.162396783841881</v>
      </c>
      <c r="M211">
        <v>4.0224100933858404E-3</v>
      </c>
      <c r="N211">
        <v>3.9419383009115001</v>
      </c>
      <c r="O211">
        <v>3.9606918937181703E-3</v>
      </c>
      <c r="P211">
        <v>7.0948295680735098</v>
      </c>
      <c r="Q211">
        <v>1.23855197742548E-3</v>
      </c>
      <c r="R211">
        <v>8.1473966100677906</v>
      </c>
      <c r="S211">
        <v>0.120908051091891</v>
      </c>
      <c r="T211">
        <v>1039.7244521242801</v>
      </c>
      <c r="U211">
        <v>0.103376754030873</v>
      </c>
      <c r="V211" s="14">
        <v>44301.688645833332</v>
      </c>
      <c r="W211">
        <v>2.4</v>
      </c>
      <c r="X211">
        <v>1.00352723877334E-3</v>
      </c>
      <c r="Y211">
        <v>1.63423870062223E-3</v>
      </c>
      <c r="Z211" s="72">
        <f>((((N211/1000)+1)/((SMOW!$Z$4/1000)+1))-1)*1000</f>
        <v>14.348928422568852</v>
      </c>
      <c r="AA211" s="72">
        <f>((((P211/1000)+1)/((SMOW!$AA$4/1000)+1))-1)*1000</f>
        <v>27.600394446179788</v>
      </c>
      <c r="AB211" s="72">
        <f>Z211*SMOW!$AN$6</f>
        <v>15.101107533412272</v>
      </c>
      <c r="AC211" s="72">
        <f>AA211*SMOW!$AN$12</f>
        <v>29.031804188750229</v>
      </c>
      <c r="AD211" s="72">
        <f t="shared" ref="AD211:AD213" si="516">LN((AB211/1000)+1)*1000</f>
        <v>14.988220866083056</v>
      </c>
      <c r="AE211" s="44">
        <f t="shared" ref="AE211:AE213" si="517">LN((AC211/1000)+1)*1000</f>
        <v>28.618364235061918</v>
      </c>
      <c r="AF211" s="44">
        <f>(AD211-SMOW!AN$14*AE211)</f>
        <v>-0.1222754500296368</v>
      </c>
      <c r="AG211" s="45">
        <f t="shared" ref="AG211:AG213" si="518">AF211*1000</f>
        <v>-122.2754500296368</v>
      </c>
      <c r="AJ211" t="s">
        <v>386</v>
      </c>
      <c r="AK211" s="20">
        <v>17</v>
      </c>
      <c r="AL211" s="20">
        <v>0</v>
      </c>
      <c r="AM211" s="20">
        <v>0</v>
      </c>
      <c r="AN211" s="20">
        <v>1</v>
      </c>
    </row>
    <row r="212" spans="1:40" customFormat="1" x14ac:dyDescent="0.2">
      <c r="A212">
        <v>2893</v>
      </c>
      <c r="B212" t="s">
        <v>112</v>
      </c>
      <c r="C212" t="s">
        <v>48</v>
      </c>
      <c r="D212" t="s">
        <v>205</v>
      </c>
      <c r="E212" t="s">
        <v>387</v>
      </c>
      <c r="F212">
        <v>13.9689420963575</v>
      </c>
      <c r="G212">
        <v>13.872270796572099</v>
      </c>
      <c r="H212">
        <v>1.65701634351672E-2</v>
      </c>
      <c r="I212">
        <v>27.038961486851299</v>
      </c>
      <c r="J212">
        <v>26.6798667769839</v>
      </c>
      <c r="K212">
        <v>6.0892878175318301E-3</v>
      </c>
      <c r="L212">
        <v>-0.231306464386097</v>
      </c>
      <c r="M212">
        <v>1.38568952580101E-2</v>
      </c>
      <c r="N212">
        <v>3.6471823447893401</v>
      </c>
      <c r="O212">
        <v>1.7528428245125498E-2</v>
      </c>
      <c r="P212">
        <v>6.60490805096088</v>
      </c>
      <c r="Q212">
        <v>5.6212261572156303E-3</v>
      </c>
      <c r="R212">
        <v>7.8741303089572803</v>
      </c>
      <c r="S212">
        <v>0.21557150790455501</v>
      </c>
      <c r="T212">
        <v>1387.8586912432399</v>
      </c>
      <c r="U212">
        <v>0.44951547953538001</v>
      </c>
      <c r="V212" s="14">
        <v>44301.800856481481</v>
      </c>
      <c r="W212">
        <v>2.4</v>
      </c>
      <c r="X212">
        <v>8.2836269839016402E-2</v>
      </c>
      <c r="Y212">
        <v>7.9581210571246605E-2</v>
      </c>
      <c r="Z212" s="72">
        <f>((((N212/1000)+1)/((SMOW!$Z$4/1000)+1))-1)*1000</f>
        <v>14.051116988627932</v>
      </c>
      <c r="AA212" s="72">
        <f>((((P212/1000)+1)/((SMOW!$AA$4/1000)+1))-1)*1000</f>
        <v>27.100497584979124</v>
      </c>
      <c r="AB212" s="72">
        <f>Z212*SMOW!$AN$6</f>
        <v>14.78768465219224</v>
      </c>
      <c r="AC212" s="72">
        <f>AA212*SMOW!$AN$12</f>
        <v>28.505981711203816</v>
      </c>
      <c r="AD212" s="72">
        <f t="shared" si="516"/>
        <v>14.679412930478552</v>
      </c>
      <c r="AE212" s="44">
        <f t="shared" si="517"/>
        <v>28.107246050407397</v>
      </c>
      <c r="AF212" s="44">
        <f>(AD212-SMOW!AN$14*AE212)</f>
        <v>-0.16121298413655438</v>
      </c>
      <c r="AG212" s="45">
        <f t="shared" si="518"/>
        <v>-161.21298413655438</v>
      </c>
      <c r="AH212" s="2">
        <f>AVERAGE(AG211:AG212)</f>
        <v>-141.74421708309558</v>
      </c>
      <c r="AI212" s="2">
        <f>STDEV(AG211:AG212)</f>
        <v>27.532994409684029</v>
      </c>
      <c r="AJ212" t="s">
        <v>385</v>
      </c>
      <c r="AK212" s="20">
        <v>17</v>
      </c>
      <c r="AL212" s="20">
        <v>0</v>
      </c>
      <c r="AM212" s="20">
        <v>0</v>
      </c>
      <c r="AN212" s="20">
        <v>1</v>
      </c>
    </row>
    <row r="213" spans="1:40" customFormat="1" x14ac:dyDescent="0.2">
      <c r="A213">
        <v>2894</v>
      </c>
      <c r="B213" t="s">
        <v>158</v>
      </c>
      <c r="C213" t="s">
        <v>48</v>
      </c>
      <c r="D213" t="s">
        <v>111</v>
      </c>
      <c r="E213" t="s">
        <v>389</v>
      </c>
      <c r="F213">
        <v>12.6206967540198</v>
      </c>
      <c r="G213">
        <v>12.541719220422699</v>
      </c>
      <c r="H213">
        <v>4.2545106875385499E-3</v>
      </c>
      <c r="I213">
        <v>24.330739651528798</v>
      </c>
      <c r="J213">
        <v>24.039462378129802</v>
      </c>
      <c r="K213">
        <v>1.2864375680869001E-3</v>
      </c>
      <c r="L213">
        <v>-0.15111691522982201</v>
      </c>
      <c r="M213">
        <v>4.17400611662949E-3</v>
      </c>
      <c r="N213">
        <v>2.29703727013742</v>
      </c>
      <c r="O213">
        <v>4.2111359868758002E-3</v>
      </c>
      <c r="P213">
        <v>3.9505436161215699</v>
      </c>
      <c r="Q213">
        <v>1.26084246602712E-3</v>
      </c>
      <c r="R213">
        <v>3.2086365119021001</v>
      </c>
      <c r="S213">
        <v>0.15364302685665501</v>
      </c>
      <c r="T213">
        <v>864.33541638350005</v>
      </c>
      <c r="U213">
        <v>0.24358628218130501</v>
      </c>
      <c r="V213" s="14">
        <v>44302.513344907406</v>
      </c>
      <c r="W213">
        <v>2.4</v>
      </c>
      <c r="X213">
        <v>1.00023169375471E-2</v>
      </c>
      <c r="Y213">
        <v>7.1329537733799599E-3</v>
      </c>
      <c r="Z213" s="72">
        <f>((((N213/1000)+1)/((SMOW!$Z$4/1000)+1))-1)*1000</f>
        <v>12.686976138006623</v>
      </c>
      <c r="AA213" s="72">
        <f>((((P213/1000)+1)/((SMOW!$AA$4/1000)+1))-1)*1000</f>
        <v>24.392087353725334</v>
      </c>
      <c r="AB213" s="72">
        <f>Z213*SMOW!$AN$6</f>
        <v>13.352034750729779</v>
      </c>
      <c r="AC213" s="72">
        <f>AA213*SMOW!$AN$12</f>
        <v>25.657108096375783</v>
      </c>
      <c r="AD213" s="72">
        <f t="shared" si="516"/>
        <v>13.263681925837847</v>
      </c>
      <c r="AE213" s="44">
        <f t="shared" si="517"/>
        <v>25.333488255320276</v>
      </c>
      <c r="AF213" s="44">
        <f>(AD213-SMOW!AN$14*AE213)</f>
        <v>-0.11239987297125964</v>
      </c>
      <c r="AG213" s="45">
        <f t="shared" si="518"/>
        <v>-112.39987297125964</v>
      </c>
      <c r="AJ213" t="s">
        <v>391</v>
      </c>
      <c r="AK213" s="20">
        <v>17</v>
      </c>
      <c r="AL213" s="20">
        <v>0</v>
      </c>
      <c r="AM213" s="20">
        <v>0</v>
      </c>
      <c r="AN213" s="20">
        <v>0</v>
      </c>
    </row>
    <row r="214" spans="1:40" customFormat="1" x14ac:dyDescent="0.2">
      <c r="A214">
        <v>2895</v>
      </c>
      <c r="B214" t="s">
        <v>112</v>
      </c>
      <c r="C214" t="s">
        <v>48</v>
      </c>
      <c r="D214" t="s">
        <v>111</v>
      </c>
      <c r="E214" t="s">
        <v>390</v>
      </c>
      <c r="F214">
        <v>13.172823104942299</v>
      </c>
      <c r="G214">
        <v>13.086815506029099</v>
      </c>
      <c r="H214">
        <v>4.8452585595533601E-3</v>
      </c>
      <c r="I214">
        <v>25.383473358360401</v>
      </c>
      <c r="J214">
        <v>25.066662930574299</v>
      </c>
      <c r="K214">
        <v>1.53761710980482E-3</v>
      </c>
      <c r="L214">
        <v>-0.14838252131416399</v>
      </c>
      <c r="M214">
        <v>4.7775238842672398E-3</v>
      </c>
      <c r="N214">
        <v>2.8435346975574598</v>
      </c>
      <c r="O214">
        <v>4.7958611893035904E-3</v>
      </c>
      <c r="P214">
        <v>4.98233201838715</v>
      </c>
      <c r="Q214">
        <v>1.50702451220802E-3</v>
      </c>
      <c r="R214">
        <v>4.6799898587475797</v>
      </c>
      <c r="S214">
        <v>0.14775035776456399</v>
      </c>
      <c r="T214">
        <v>839.004666121127</v>
      </c>
      <c r="U214">
        <v>0.15283524158742801</v>
      </c>
      <c r="V214" s="14">
        <v>44302.621076388888</v>
      </c>
      <c r="W214">
        <v>2.4</v>
      </c>
      <c r="X214">
        <v>8.66966720363096E-3</v>
      </c>
      <c r="Y214">
        <v>5.9475352257630397E-3</v>
      </c>
      <c r="Z214" s="72">
        <f>((((N214/1000)+1)/((SMOW!$Z$4/1000)+1))-1)*1000</f>
        <v>13.239138627430425</v>
      </c>
      <c r="AA214" s="72">
        <f>((((P214/1000)+1)/((SMOW!$AA$4/1000)+1))-1)*1000</f>
        <v>25.444884109327546</v>
      </c>
      <c r="AB214" s="72">
        <f>Z214*SMOW!$AN$6</f>
        <v>13.933141916585489</v>
      </c>
      <c r="AC214" s="72">
        <f>AA214*SMOW!$AN$12</f>
        <v>26.764504924301388</v>
      </c>
      <c r="AD214" s="72">
        <f t="shared" ref="AD214" si="519">LN((AB214/1000)+1)*1000</f>
        <v>13.836968001678825</v>
      </c>
      <c r="AE214" s="44">
        <f t="shared" ref="AE214" si="520">LN((AC214/1000)+1)*1000</f>
        <v>26.412600781092131</v>
      </c>
      <c r="AF214" s="44">
        <f>(AD214-SMOW!AN$14*AE214)</f>
        <v>-0.10888521073782087</v>
      </c>
      <c r="AG214" s="45">
        <f t="shared" ref="AG214" si="521">AF214*1000</f>
        <v>-108.88521073782087</v>
      </c>
      <c r="AH214" s="2">
        <f>AVERAGE(AG213:AG214)</f>
        <v>-110.64254185454026</v>
      </c>
      <c r="AI214" s="2">
        <f>STDEV(AG213:AG214)</f>
        <v>2.485241498844811</v>
      </c>
      <c r="AJ214" t="s">
        <v>391</v>
      </c>
      <c r="AK214" s="20">
        <v>17</v>
      </c>
      <c r="AL214" s="20">
        <v>0</v>
      </c>
      <c r="AM214" s="20">
        <v>0</v>
      </c>
      <c r="AN214" s="20">
        <v>0</v>
      </c>
    </row>
    <row r="215" spans="1:40" customFormat="1" x14ac:dyDescent="0.2">
      <c r="A215">
        <v>2898</v>
      </c>
      <c r="B215" t="s">
        <v>177</v>
      </c>
      <c r="C215" t="s">
        <v>64</v>
      </c>
      <c r="D215" t="s">
        <v>50</v>
      </c>
      <c r="E215" t="s">
        <v>393</v>
      </c>
      <c r="F215">
        <v>10.4373026747616</v>
      </c>
      <c r="G215">
        <v>10.383209669938299</v>
      </c>
      <c r="H215">
        <v>4.70499395522757E-3</v>
      </c>
      <c r="I215">
        <v>20.158607669002301</v>
      </c>
      <c r="J215">
        <v>19.958112871920299</v>
      </c>
      <c r="K215">
        <v>1.64091238822275E-3</v>
      </c>
      <c r="L215">
        <v>-0.154673926435618</v>
      </c>
      <c r="M215">
        <v>4.55378858209238E-3</v>
      </c>
      <c r="N215">
        <v>0.13590287514760299</v>
      </c>
      <c r="O215">
        <v>4.6570265814374796E-3</v>
      </c>
      <c r="P215">
        <v>-0.138579173770109</v>
      </c>
      <c r="Q215">
        <v>1.60826461650589E-3</v>
      </c>
      <c r="R215">
        <v>-0.61153768434737998</v>
      </c>
      <c r="S215">
        <v>0.18120703470783001</v>
      </c>
      <c r="T215">
        <v>833.82583461314005</v>
      </c>
      <c r="U215">
        <v>0.25543450132365902</v>
      </c>
      <c r="V215" s="14">
        <v>44304.605451388888</v>
      </c>
      <c r="W215">
        <v>2.4</v>
      </c>
      <c r="X215">
        <v>7.3449493294980295E-2</v>
      </c>
      <c r="Y215">
        <v>6.9127179545892703E-2</v>
      </c>
      <c r="Z215" s="72">
        <f>((((N215/1000)+1)/((SMOW!$Z$4/1000)+1))-1)*1000</f>
        <v>10.503439148362492</v>
      </c>
      <c r="AA215" s="72">
        <f>((((P215/1000)+1)/((SMOW!$AA$4/1000)+1))-1)*1000</f>
        <v>20.2197055000386</v>
      </c>
      <c r="AB215" s="72">
        <f>Z215*SMOW!$AN$6</f>
        <v>11.054035491639732</v>
      </c>
      <c r="AC215" s="72">
        <f>AA215*SMOW!$AN$12</f>
        <v>21.268338464364454</v>
      </c>
      <c r="AD215" s="72">
        <f t="shared" ref="AD215" si="522">LN((AB215/1000)+1)*1000</f>
        <v>10.993386178451455</v>
      </c>
      <c r="AE215" s="44">
        <f t="shared" ref="AE215" si="523">LN((AC215/1000)+1)*1000</f>
        <v>21.045323911503292</v>
      </c>
      <c r="AF215" s="44">
        <f>(AD215-SMOW!AN$14*AE215)</f>
        <v>-0.11854484682228339</v>
      </c>
      <c r="AG215" s="45">
        <f t="shared" ref="AG215" si="524">AF215*1000</f>
        <v>-118.54484682228339</v>
      </c>
      <c r="AK215" s="20">
        <v>17</v>
      </c>
      <c r="AL215" s="20">
        <v>0</v>
      </c>
      <c r="AM215" s="20">
        <v>0</v>
      </c>
      <c r="AN215" s="20">
        <v>0</v>
      </c>
    </row>
    <row r="216" spans="1:40" customFormat="1" x14ac:dyDescent="0.2">
      <c r="A216">
        <v>2899</v>
      </c>
      <c r="B216" t="s">
        <v>177</v>
      </c>
      <c r="C216" t="s">
        <v>64</v>
      </c>
      <c r="D216" t="s">
        <v>50</v>
      </c>
      <c r="E216" t="s">
        <v>394</v>
      </c>
      <c r="F216">
        <v>11.928689700592701</v>
      </c>
      <c r="G216">
        <v>11.8581032675096</v>
      </c>
      <c r="H216">
        <v>4.5386309866330601E-3</v>
      </c>
      <c r="I216">
        <v>23.002066332821499</v>
      </c>
      <c r="J216">
        <v>22.741506801861199</v>
      </c>
      <c r="K216">
        <v>1.4882378543133101E-3</v>
      </c>
      <c r="L216">
        <v>-0.14941232387308701</v>
      </c>
      <c r="M216">
        <v>4.61628657471287E-3</v>
      </c>
      <c r="N216">
        <v>1.6120852227979401</v>
      </c>
      <c r="O216">
        <v>4.4923596819077703E-3</v>
      </c>
      <c r="P216">
        <v>2.6483057265720702</v>
      </c>
      <c r="Q216">
        <v>1.45862771176641E-3</v>
      </c>
      <c r="R216">
        <v>3.1911359185072898</v>
      </c>
      <c r="S216">
        <v>0.14621604540729899</v>
      </c>
      <c r="T216">
        <v>569.48666831477703</v>
      </c>
      <c r="U216">
        <v>0.122545363709972</v>
      </c>
      <c r="V216" s="14">
        <v>44305.395381944443</v>
      </c>
      <c r="W216">
        <v>2.4</v>
      </c>
      <c r="X216">
        <v>2.2866130466562599E-3</v>
      </c>
      <c r="Y216">
        <v>4.8967837678748896E-3</v>
      </c>
      <c r="Z216" s="72">
        <f>((((N216/1000)+1)/((SMOW!$Z$4/1000)+1))-1)*1000</f>
        <v>11.994923790422218</v>
      </c>
      <c r="AA216" s="72">
        <f>((((P216/1000)+1)/((SMOW!$AA$4/1000)+1))-1)*1000</f>
        <v>23.063334460080132</v>
      </c>
      <c r="AB216" s="72">
        <f>Z216*SMOW!$AN$6</f>
        <v>12.623704619597135</v>
      </c>
      <c r="AC216" s="72">
        <f>AA216*SMOW!$AN$12</f>
        <v>24.259443512314661</v>
      </c>
      <c r="AD216" s="72">
        <f t="shared" ref="AD216" si="525">LN((AB216/1000)+1)*1000</f>
        <v>12.544689937577511</v>
      </c>
      <c r="AE216" s="44">
        <f t="shared" ref="AE216" si="526">LN((AC216/1000)+1)*1000</f>
        <v>23.969857331375692</v>
      </c>
      <c r="AF216" s="44">
        <f>(AD216-SMOW!AN$14*AE216)</f>
        <v>-0.11139473338885608</v>
      </c>
      <c r="AG216" s="45">
        <f t="shared" ref="AG216" si="527">AF216*1000</f>
        <v>-111.39473338885608</v>
      </c>
      <c r="AK216" s="20">
        <v>17</v>
      </c>
      <c r="AL216" s="20">
        <v>0</v>
      </c>
      <c r="AM216" s="20">
        <v>0</v>
      </c>
      <c r="AN216" s="20">
        <v>0</v>
      </c>
    </row>
    <row r="217" spans="1:40" customFormat="1" x14ac:dyDescent="0.2">
      <c r="A217">
        <v>2900</v>
      </c>
      <c r="B217" t="s">
        <v>172</v>
      </c>
      <c r="C217" t="s">
        <v>64</v>
      </c>
      <c r="D217" t="s">
        <v>50</v>
      </c>
      <c r="E217" t="s">
        <v>395</v>
      </c>
      <c r="F217">
        <v>55.6032013147382</v>
      </c>
      <c r="G217">
        <v>54.112351953298599</v>
      </c>
      <c r="H217">
        <v>3.1883882316312499E-2</v>
      </c>
      <c r="I217">
        <v>19.647874832642401</v>
      </c>
      <c r="J217">
        <v>19.457346919323001</v>
      </c>
      <c r="K217">
        <v>1.8135357404799901E-3</v>
      </c>
      <c r="L217">
        <v>43.7802277303267</v>
      </c>
      <c r="M217">
        <v>2.0397624905901902E-2</v>
      </c>
      <c r="N217">
        <v>44.812621063506597</v>
      </c>
      <c r="O217">
        <v>3.0468002645837398E-2</v>
      </c>
      <c r="P217">
        <v>-0.63468746062033399</v>
      </c>
      <c r="Q217">
        <v>1.9538036366858499E-3</v>
      </c>
      <c r="R217">
        <v>94.821127570017794</v>
      </c>
      <c r="S217">
        <v>0.202448694143983</v>
      </c>
      <c r="T217">
        <v>704.19894004495995</v>
      </c>
      <c r="U217">
        <v>9.5971742636856094E-2</v>
      </c>
      <c r="V217" s="14">
        <v>44305.520451388889</v>
      </c>
      <c r="W217">
        <v>2.4</v>
      </c>
      <c r="X217">
        <v>0.15181429377019401</v>
      </c>
      <c r="Y217">
        <v>9.4942505373388206E-2</v>
      </c>
      <c r="Z217" s="72">
        <f>((((N217/1000)+1)/((SMOW!$Z$4/1000)+1))-1)*1000</f>
        <v>55.643281893148931</v>
      </c>
      <c r="AA217" s="72">
        <f>((((P217/1000)+1)/((SMOW!$AA$4/1000)+1))-1)*1000</f>
        <v>19.713495899623901</v>
      </c>
      <c r="AB217" s="72">
        <f>Z217*SMOW!$AN$6</f>
        <v>58.560134850124342</v>
      </c>
      <c r="AC217" s="72">
        <f>AA217*SMOW!$AN$12</f>
        <v>20.735875856760703</v>
      </c>
      <c r="AD217" s="72">
        <f t="shared" ref="AD217" si="528">LN((AB217/1000)+1)*1000</f>
        <v>56.909621363228709</v>
      </c>
      <c r="AE217" s="44">
        <f t="shared" ref="AE217" si="529">LN((AC217/1000)+1)*1000</f>
        <v>20.523814096844355</v>
      </c>
      <c r="AF217" s="75">
        <f>(AD217-SMOW!AN$14*AE217)</f>
        <v>46.073047520094889</v>
      </c>
      <c r="AG217" s="76"/>
      <c r="AJ217" t="s">
        <v>392</v>
      </c>
      <c r="AK217" s="20">
        <v>17</v>
      </c>
      <c r="AL217" s="20">
        <v>0</v>
      </c>
      <c r="AM217" s="20">
        <v>0</v>
      </c>
      <c r="AN217" s="20">
        <v>1</v>
      </c>
    </row>
    <row r="218" spans="1:40" customFormat="1" x14ac:dyDescent="0.2">
      <c r="A218">
        <v>2901</v>
      </c>
      <c r="B218" t="s">
        <v>172</v>
      </c>
      <c r="C218" t="s">
        <v>64</v>
      </c>
      <c r="D218" t="s">
        <v>50</v>
      </c>
      <c r="E218" t="s">
        <v>396</v>
      </c>
      <c r="F218">
        <v>11.248436885555799</v>
      </c>
      <c r="G218">
        <v>11.185643290108599</v>
      </c>
      <c r="H218">
        <v>4.4300241831250501E-3</v>
      </c>
      <c r="I218">
        <v>21.670583012674701</v>
      </c>
      <c r="J218">
        <v>21.439113968621399</v>
      </c>
      <c r="K218">
        <v>1.37769908451246E-3</v>
      </c>
      <c r="L218">
        <v>-0.13420888532348299</v>
      </c>
      <c r="M218">
        <v>4.4014075433372298E-3</v>
      </c>
      <c r="N218">
        <v>0.93876757948715395</v>
      </c>
      <c r="O218">
        <v>4.3848601238491401E-3</v>
      </c>
      <c r="P218">
        <v>1.34331374367807</v>
      </c>
      <c r="Q218">
        <v>1.3502882333774201E-3</v>
      </c>
      <c r="R218">
        <v>1.21598508010312</v>
      </c>
      <c r="S218">
        <v>0.19448423031884499</v>
      </c>
      <c r="T218">
        <v>538.69500875878305</v>
      </c>
      <c r="U218">
        <v>9.6884703111427106E-2</v>
      </c>
      <c r="V218" s="14">
        <v>44305.640127314815</v>
      </c>
      <c r="W218">
        <v>2.4</v>
      </c>
      <c r="X218">
        <v>3.6481418010513002E-2</v>
      </c>
      <c r="Y218">
        <v>4.0492101458693398E-2</v>
      </c>
      <c r="Z218" s="72">
        <f>((((N218/1000)+1)/((SMOW!$Z$4/1000)+1))-1)*1000</f>
        <v>11.314626450581899</v>
      </c>
      <c r="AA218" s="72">
        <f>((((P218/1000)+1)/((SMOW!$AA$4/1000)+1))-1)*1000</f>
        <v>21.731771396702904</v>
      </c>
      <c r="AB218" s="72">
        <f>Z218*SMOW!$AN$6</f>
        <v>11.90774570050011</v>
      </c>
      <c r="AC218" s="72">
        <f>AA218*SMOW!$AN$12</f>
        <v>22.858823017693769</v>
      </c>
      <c r="AD218" s="72">
        <f t="shared" ref="AD218" si="530">LN((AB218/1000)+1)*1000</f>
        <v>11.837406334914405</v>
      </c>
      <c r="AE218" s="44">
        <f t="shared" ref="AE218" si="531">LN((AC218/1000)+1)*1000</f>
        <v>22.601474530955642</v>
      </c>
      <c r="AF218" s="44">
        <f>(AD218-SMOW!AN$14*AE218)</f>
        <v>-9.6172217430174456E-2</v>
      </c>
      <c r="AG218" s="45">
        <f t="shared" ref="AG218" si="532">AF218*1000</f>
        <v>-96.172217430174456</v>
      </c>
      <c r="AH218" s="2">
        <f>AVERAGE(AG215:AG216,AG218)</f>
        <v>-108.70393254710463</v>
      </c>
      <c r="AI218" s="2">
        <f>STDEV(AG215:AG216,AG218)</f>
        <v>11.426458040733438</v>
      </c>
      <c r="AK218" s="20">
        <v>17</v>
      </c>
      <c r="AL218" s="20">
        <v>0</v>
      </c>
      <c r="AM218" s="20">
        <v>0</v>
      </c>
      <c r="AN218" s="20">
        <v>0</v>
      </c>
    </row>
    <row r="219" spans="1:40" customFormat="1" x14ac:dyDescent="0.2">
      <c r="A219">
        <v>2902</v>
      </c>
      <c r="B219" t="s">
        <v>172</v>
      </c>
      <c r="C219" t="s">
        <v>48</v>
      </c>
      <c r="D219" t="s">
        <v>205</v>
      </c>
      <c r="E219" t="s">
        <v>397</v>
      </c>
      <c r="F219">
        <v>11.264337391267601</v>
      </c>
      <c r="G219">
        <v>11.2013667900051</v>
      </c>
      <c r="H219">
        <v>4.5228281944873702E-3</v>
      </c>
      <c r="I219">
        <v>21.742348845627699</v>
      </c>
      <c r="J219">
        <v>21.509355121153199</v>
      </c>
      <c r="K219">
        <v>1.2431742565994601E-3</v>
      </c>
      <c r="L219">
        <v>-0.15557271396383601</v>
      </c>
      <c r="M219">
        <v>4.3874806558379604E-3</v>
      </c>
      <c r="N219">
        <v>0.95450597967692796</v>
      </c>
      <c r="O219">
        <v>4.4767179990977297E-3</v>
      </c>
      <c r="P219">
        <v>1.4136517157970601</v>
      </c>
      <c r="Q219">
        <v>1.21843992609839E-3</v>
      </c>
      <c r="R219">
        <v>1.1638063349166901</v>
      </c>
      <c r="S219">
        <v>0.16012330589468099</v>
      </c>
      <c r="T219">
        <v>401.20218533865602</v>
      </c>
      <c r="U219">
        <v>8.0560946493947794E-2</v>
      </c>
      <c r="V219" s="14">
        <v>44305.756655092591</v>
      </c>
      <c r="W219">
        <v>2.4</v>
      </c>
      <c r="X219" s="69">
        <v>8.2482966731542597E-5</v>
      </c>
      <c r="Y219">
        <v>4.6691303315597401E-4</v>
      </c>
      <c r="Z219" s="72">
        <f>((((N219/1000)+1)/((SMOW!$Z$4/1000)+1))-1)*1000</f>
        <v>11.330527997034379</v>
      </c>
      <c r="AA219" s="72">
        <f>((((P219/1000)+1)/((SMOW!$AA$4/1000)+1))-1)*1000</f>
        <v>21.803541527748884</v>
      </c>
      <c r="AB219" s="72">
        <f>Z219*SMOW!$AN$6</f>
        <v>11.92448081519681</v>
      </c>
      <c r="AC219" s="72">
        <f>AA219*SMOW!$AN$12</f>
        <v>22.93431528629851</v>
      </c>
      <c r="AD219" s="72">
        <f t="shared" ref="AD219" si="533">LN((AB219/1000)+1)*1000</f>
        <v>11.85394438038854</v>
      </c>
      <c r="AE219" s="44">
        <f t="shared" ref="AE219" si="534">LN((AC219/1000)+1)*1000</f>
        <v>22.675276976789871</v>
      </c>
      <c r="AF219" s="44">
        <f>(AD219-SMOW!AN$14*AE219)</f>
        <v>-0.11860186335651157</v>
      </c>
      <c r="AG219" s="45">
        <f t="shared" ref="AG219" si="535">AF219*1000</f>
        <v>-118.60186335651157</v>
      </c>
      <c r="AK219" s="20">
        <v>17</v>
      </c>
      <c r="AL219" s="20">
        <v>0</v>
      </c>
      <c r="AM219" s="20">
        <v>0</v>
      </c>
      <c r="AN219" s="20">
        <v>0</v>
      </c>
    </row>
    <row r="220" spans="1:40" customFormat="1" x14ac:dyDescent="0.2">
      <c r="A220">
        <v>2903</v>
      </c>
      <c r="B220" t="s">
        <v>177</v>
      </c>
      <c r="C220" t="s">
        <v>48</v>
      </c>
      <c r="D220" t="s">
        <v>205</v>
      </c>
      <c r="E220" t="s">
        <v>403</v>
      </c>
      <c r="F220">
        <v>13.0158454074974</v>
      </c>
      <c r="G220">
        <v>12.931866916919001</v>
      </c>
      <c r="H220">
        <v>3.8930935310145902E-3</v>
      </c>
      <c r="I220">
        <v>25.122971333653599</v>
      </c>
      <c r="J220">
        <v>24.812577386917798</v>
      </c>
      <c r="K220">
        <v>1.4722019478262899E-3</v>
      </c>
      <c r="L220">
        <v>-0.169173943373575</v>
      </c>
      <c r="M220">
        <v>4.0621973215097702E-3</v>
      </c>
      <c r="N220">
        <v>2.6881573864172799</v>
      </c>
      <c r="O220">
        <v>3.8534034752189302E-3</v>
      </c>
      <c r="P220">
        <v>4.72701297035539</v>
      </c>
      <c r="Q220">
        <v>1.4429108574197901E-3</v>
      </c>
      <c r="R220">
        <v>5.9690978769870497</v>
      </c>
      <c r="S220">
        <v>0.15478892617964199</v>
      </c>
      <c r="T220">
        <v>527.18571732763803</v>
      </c>
      <c r="U220">
        <v>9.4880547990634403E-2</v>
      </c>
      <c r="V220" s="14">
        <v>44305.867407407408</v>
      </c>
      <c r="W220">
        <v>2.4</v>
      </c>
      <c r="X220">
        <v>1.3619190139039001E-2</v>
      </c>
      <c r="Y220">
        <v>1.1167489529605E-2</v>
      </c>
      <c r="Z220" s="72">
        <f>((((N220/1000)+1)/((SMOW!$Z$4/1000)+1))-1)*1000</f>
        <v>13.082150655274516</v>
      </c>
      <c r="AA220" s="72">
        <f>((((P220/1000)+1)/((SMOW!$AA$4/1000)+1))-1)*1000</f>
        <v>25.184366483018692</v>
      </c>
      <c r="AB220" s="72">
        <f>Z220*SMOW!$AN$6</f>
        <v>13.767924544307714</v>
      </c>
      <c r="AC220" s="72">
        <f>AA220*SMOW!$AN$12</f>
        <v>26.49047635092484</v>
      </c>
      <c r="AD220" s="72">
        <f t="shared" ref="AD220:AD222" si="536">LN((AB220/1000)+1)*1000</f>
        <v>13.67400771588885</v>
      </c>
      <c r="AE220" s="44">
        <f t="shared" ref="AE220:AE222" si="537">LN((AC220/1000)+1)*1000</f>
        <v>26.14567964611118</v>
      </c>
      <c r="AF220" s="44">
        <f>(AD220-SMOW!AN$14*AE220)</f>
        <v>-0.13091113725785419</v>
      </c>
      <c r="AG220" s="45">
        <f t="shared" ref="AG220:AG222" si="538">AF220*1000</f>
        <v>-130.91113725785419</v>
      </c>
      <c r="AH220" s="2">
        <f>AVERAGE(AG219:AG220)</f>
        <v>-124.75650030718288</v>
      </c>
      <c r="AI220" s="2">
        <f>STDEV(AG219:AG220)</f>
        <v>8.7039710471219571</v>
      </c>
      <c r="AK220" s="20">
        <v>17</v>
      </c>
      <c r="AL220" s="20">
        <v>0</v>
      </c>
      <c r="AM220" s="20">
        <v>0</v>
      </c>
      <c r="AN220" s="20">
        <v>0</v>
      </c>
    </row>
    <row r="221" spans="1:40" customFormat="1" x14ac:dyDescent="0.2">
      <c r="A221">
        <v>2904</v>
      </c>
      <c r="B221" t="s">
        <v>177</v>
      </c>
      <c r="C221" t="s">
        <v>48</v>
      </c>
      <c r="D221" t="s">
        <v>205</v>
      </c>
      <c r="E221" t="s">
        <v>399</v>
      </c>
      <c r="F221">
        <v>12.733174886173099</v>
      </c>
      <c r="G221">
        <v>12.652789390402001</v>
      </c>
      <c r="H221">
        <v>3.8233963191361001E-3</v>
      </c>
      <c r="I221">
        <v>24.577583473931</v>
      </c>
      <c r="J221">
        <v>24.280413911778499</v>
      </c>
      <c r="K221">
        <v>1.68020744183104E-3</v>
      </c>
      <c r="L221">
        <v>-0.16726915501709999</v>
      </c>
      <c r="M221">
        <v>3.9294505354216698E-3</v>
      </c>
      <c r="N221">
        <v>2.40836868867971</v>
      </c>
      <c r="O221">
        <v>3.78441682583102E-3</v>
      </c>
      <c r="P221">
        <v>4.1924762069302997</v>
      </c>
      <c r="Q221">
        <v>1.64677785144684E-3</v>
      </c>
      <c r="R221">
        <v>5.0807134266240501</v>
      </c>
      <c r="S221">
        <v>0.16562810106846801</v>
      </c>
      <c r="T221">
        <v>477.92072287745202</v>
      </c>
      <c r="U221">
        <v>0.108577508113123</v>
      </c>
      <c r="V221" s="14">
        <v>44305.99019675926</v>
      </c>
      <c r="W221">
        <v>2.4</v>
      </c>
      <c r="X221">
        <v>1.4453096065794299E-2</v>
      </c>
      <c r="Y221">
        <v>1.7318590138061099E-2</v>
      </c>
      <c r="Z221" s="72">
        <f>((((N221/1000)+1)/((SMOW!$Z$4/1000)+1))-1)*1000</f>
        <v>12.799461632226894</v>
      </c>
      <c r="AA221" s="72">
        <f>((((P221/1000)+1)/((SMOW!$AA$4/1000)+1))-1)*1000</f>
        <v>24.638945959732705</v>
      </c>
      <c r="AB221" s="72">
        <f>Z221*SMOW!$AN$6</f>
        <v>13.470416799489433</v>
      </c>
      <c r="AC221" s="72">
        <f>AA221*SMOW!$AN$12</f>
        <v>25.916769266287282</v>
      </c>
      <c r="AD221" s="72">
        <f t="shared" si="536"/>
        <v>13.38049733688054</v>
      </c>
      <c r="AE221" s="44">
        <f t="shared" si="537"/>
        <v>25.586621885225735</v>
      </c>
      <c r="AF221" s="44">
        <f>(AD221-SMOW!AN$14*AE221)</f>
        <v>-0.12923901851864983</v>
      </c>
      <c r="AG221" s="45">
        <f t="shared" si="538"/>
        <v>-129.23901851864983</v>
      </c>
      <c r="AK221" s="20">
        <v>17</v>
      </c>
      <c r="AL221" s="20">
        <v>0</v>
      </c>
      <c r="AM221" s="20">
        <v>0</v>
      </c>
      <c r="AN221" s="20">
        <v>0</v>
      </c>
    </row>
    <row r="222" spans="1:40" customFormat="1" x14ac:dyDescent="0.2">
      <c r="A222">
        <v>2905</v>
      </c>
      <c r="B222" t="s">
        <v>172</v>
      </c>
      <c r="C222" t="s">
        <v>48</v>
      </c>
      <c r="D222" t="s">
        <v>205</v>
      </c>
      <c r="E222" t="s">
        <v>398</v>
      </c>
      <c r="F222">
        <v>12.308110713110899</v>
      </c>
      <c r="G222">
        <v>12.232981517273799</v>
      </c>
      <c r="H222">
        <v>3.5729860151403302E-3</v>
      </c>
      <c r="I222">
        <v>23.7844705139353</v>
      </c>
      <c r="J222">
        <v>23.506026418058099</v>
      </c>
      <c r="K222">
        <v>1.32691620982621E-3</v>
      </c>
      <c r="L222">
        <v>-0.17820043146089001</v>
      </c>
      <c r="M222">
        <v>3.55534319004106E-3</v>
      </c>
      <c r="N222">
        <v>1.98763804128567</v>
      </c>
      <c r="O222">
        <v>3.5365594527743799E-3</v>
      </c>
      <c r="P222">
        <v>3.4151431088261002</v>
      </c>
      <c r="Q222">
        <v>1.3005157402976801E-3</v>
      </c>
      <c r="R222">
        <v>3.1163340330639402</v>
      </c>
      <c r="S222">
        <v>0.15800875502780301</v>
      </c>
      <c r="T222">
        <v>455.42971446404903</v>
      </c>
      <c r="U222">
        <v>0.168955506099804</v>
      </c>
      <c r="V222" s="14">
        <v>44306.549641203703</v>
      </c>
      <c r="W222">
        <v>2.4</v>
      </c>
      <c r="X222">
        <v>1.67221372419086E-4</v>
      </c>
      <c r="Y222" s="69">
        <v>3.2340204383394098E-5</v>
      </c>
      <c r="Z222" s="72">
        <f>((((N222/1000)+1)/((SMOW!$Z$4/1000)+1))-1)*1000</f>
        <v>12.374369637304428</v>
      </c>
      <c r="AA222" s="72">
        <f>((((P222/1000)+1)/((SMOW!$AA$4/1000)+1))-1)*1000</f>
        <v>23.845785499788221</v>
      </c>
      <c r="AB222" s="72">
        <f>Z222*SMOW!$AN$6</f>
        <v>13.02304123680838</v>
      </c>
      <c r="AC222" s="72">
        <f>AA222*SMOW!$AN$12</f>
        <v>25.082473973577994</v>
      </c>
      <c r="AD222" s="72">
        <f t="shared" si="536"/>
        <v>12.938970552597318</v>
      </c>
      <c r="AE222" s="44">
        <f t="shared" si="537"/>
        <v>24.773071766691981</v>
      </c>
      <c r="AF222" s="44">
        <f>(AD222-SMOW!AN$14*AE222)</f>
        <v>-0.14121134021604753</v>
      </c>
      <c r="AG222" s="45">
        <f t="shared" si="538"/>
        <v>-141.21134021604752</v>
      </c>
      <c r="AH222" s="2">
        <f>AVERAGE(AG221:AG222)</f>
        <v>-135.22517936734869</v>
      </c>
      <c r="AI222" s="2">
        <f>STDEV(AG221:AG222)</f>
        <v>8.4657098587767425</v>
      </c>
      <c r="AK222" s="20">
        <v>17</v>
      </c>
      <c r="AL222" s="20">
        <v>0</v>
      </c>
      <c r="AM222" s="20">
        <v>0</v>
      </c>
      <c r="AN222" s="20">
        <v>0</v>
      </c>
    </row>
    <row r="223" spans="1:40" customFormat="1" x14ac:dyDescent="0.2">
      <c r="A223">
        <v>2906</v>
      </c>
      <c r="B223" t="s">
        <v>172</v>
      </c>
      <c r="C223" t="s">
        <v>48</v>
      </c>
      <c r="D223" t="s">
        <v>205</v>
      </c>
      <c r="E223" t="s">
        <v>400</v>
      </c>
      <c r="F223">
        <v>13.229105249722799</v>
      </c>
      <c r="G223">
        <v>13.1423645722559</v>
      </c>
      <c r="H223">
        <v>3.4509129488697501E-3</v>
      </c>
      <c r="I223">
        <v>25.522771226690399</v>
      </c>
      <c r="J223">
        <v>25.202503241195998</v>
      </c>
      <c r="K223">
        <v>1.5012082139568199E-3</v>
      </c>
      <c r="L223">
        <v>-0.16455713909556899</v>
      </c>
      <c r="M223">
        <v>3.4104385973274302E-3</v>
      </c>
      <c r="N223">
        <v>2.8992430463454699</v>
      </c>
      <c r="O223">
        <v>3.4157309203898699E-3</v>
      </c>
      <c r="P223">
        <v>5.1188584011471496</v>
      </c>
      <c r="Q223">
        <v>1.4713400117195099E-3</v>
      </c>
      <c r="R223">
        <v>6.1085994008036701</v>
      </c>
      <c r="S223">
        <v>0.159162973643139</v>
      </c>
      <c r="T223">
        <v>425.21837181141501</v>
      </c>
      <c r="U223">
        <v>8.8700487698531102E-2</v>
      </c>
      <c r="V223" s="14">
        <v>44306.664398148147</v>
      </c>
      <c r="W223">
        <v>2.4</v>
      </c>
      <c r="X223">
        <v>8.0767762197960405E-2</v>
      </c>
      <c r="Y223">
        <v>8.4454965133719195E-2</v>
      </c>
      <c r="Z223" s="72">
        <f>((((N223/1000)+1)/((SMOW!$Z$4/1000)+1))-1)*1000</f>
        <v>13.295424456064131</v>
      </c>
      <c r="AA223" s="72">
        <f>((((P223/1000)+1)/((SMOW!$AA$4/1000)+1))-1)*1000</f>
        <v>25.584190320279809</v>
      </c>
      <c r="AB223" s="72">
        <f>Z223*SMOW!$AN$6</f>
        <v>13.992378280847223</v>
      </c>
      <c r="AC223" s="72">
        <f>AA223*SMOW!$AN$12</f>
        <v>26.911035824304616</v>
      </c>
      <c r="AD223" s="72">
        <f t="shared" ref="AD223" si="539">LN((AB223/1000)+1)*1000</f>
        <v>13.895388652426226</v>
      </c>
      <c r="AE223" s="44">
        <f t="shared" ref="AE223" si="540">LN((AC223/1000)+1)*1000</f>
        <v>26.555301901443688</v>
      </c>
      <c r="AF223" s="44">
        <f>(AD223-SMOW!AN$14*AE223)</f>
        <v>-0.12581075153604182</v>
      </c>
      <c r="AG223" s="45">
        <f t="shared" ref="AG223" si="541">AF223*1000</f>
        <v>-125.81075153604182</v>
      </c>
      <c r="AK223" s="20">
        <v>17</v>
      </c>
      <c r="AL223" s="20">
        <v>0</v>
      </c>
      <c r="AM223" s="20">
        <v>0</v>
      </c>
      <c r="AN223" s="20">
        <v>0</v>
      </c>
    </row>
    <row r="224" spans="1:40" x14ac:dyDescent="0.2">
      <c r="A224">
        <v>2907</v>
      </c>
      <c r="B224" t="s">
        <v>172</v>
      </c>
      <c r="C224" t="s">
        <v>48</v>
      </c>
      <c r="D224" t="s">
        <v>205</v>
      </c>
      <c r="E224" t="s">
        <v>401</v>
      </c>
      <c r="F224">
        <v>13.283832216267299</v>
      </c>
      <c r="G224">
        <v>13.196375526753799</v>
      </c>
      <c r="H224">
        <v>3.5806288377428501E-3</v>
      </c>
      <c r="I224">
        <v>25.6335618590976</v>
      </c>
      <c r="J224">
        <v>25.310530730334602</v>
      </c>
      <c r="K224">
        <v>1.4707162081260901E-3</v>
      </c>
      <c r="L224">
        <v>-0.167584698862808</v>
      </c>
      <c r="M224">
        <v>3.4337659750758899E-3</v>
      </c>
      <c r="N224">
        <v>2.95341207192648</v>
      </c>
      <c r="O224">
        <v>3.5441243568680001E-3</v>
      </c>
      <c r="P224">
        <v>5.2274447310571901</v>
      </c>
      <c r="Q224">
        <v>1.4414546781609E-3</v>
      </c>
      <c r="R224">
        <v>6.2001066947681798</v>
      </c>
      <c r="S224">
        <v>0.15512070101143699</v>
      </c>
      <c r="T224">
        <v>422.15480099536001</v>
      </c>
      <c r="U224">
        <v>0.124310636456958</v>
      </c>
      <c r="V224" s="14">
        <v>44306.773993055554</v>
      </c>
      <c r="W224">
        <v>2.4</v>
      </c>
      <c r="X224">
        <v>4.9208013752410104E-4</v>
      </c>
      <c r="Y224">
        <v>2.3320708196129301E-4</v>
      </c>
      <c r="Z224" s="72">
        <f>((((N224/1000)+1)/((SMOW!$Z$4/1000)+1))-1)*1000</f>
        <v>13.350155004670183</v>
      </c>
      <c r="AA224" s="72">
        <f>((((P224/1000)+1)/((SMOW!$AA$4/1000)+1))-1)*1000</f>
        <v>25.694987587995712</v>
      </c>
      <c r="AB224" s="72">
        <f>Z224*SMOW!$AN$6</f>
        <v>14.049977836404464</v>
      </c>
      <c r="AC224" s="72">
        <f>AA224*SMOW!$AN$12</f>
        <v>27.02757925223457</v>
      </c>
      <c r="AD224" s="72">
        <f t="shared" ref="AD224" si="542">LN((AB224/1000)+1)*1000</f>
        <v>13.95219176149239</v>
      </c>
      <c r="AE224" s="44">
        <f t="shared" ref="AE224" si="543">LN((AC224/1000)+1)*1000</f>
        <v>26.668784774981972</v>
      </c>
      <c r="AF224" s="44">
        <f>(AD224-SMOW!AN$14*AE224)</f>
        <v>-0.12892659969809195</v>
      </c>
      <c r="AG224" s="45">
        <f t="shared" ref="AG224" si="544">AF224*1000</f>
        <v>-128.92659969809193</v>
      </c>
      <c r="AH224" s="77">
        <f>AVERAGE(AG223:AG224)</f>
        <v>-127.36867561706688</v>
      </c>
      <c r="AI224" s="78">
        <f>STDEV(AG223:AG224)</f>
        <v>2.2032373645332761</v>
      </c>
      <c r="AK224" s="20">
        <v>17</v>
      </c>
      <c r="AL224" s="20">
        <v>0</v>
      </c>
      <c r="AM224" s="20">
        <v>0</v>
      </c>
      <c r="AN224" s="20">
        <v>0</v>
      </c>
    </row>
    <row r="225" spans="1:40" x14ac:dyDescent="0.2">
      <c r="A225">
        <v>2908</v>
      </c>
      <c r="B225" t="s">
        <v>172</v>
      </c>
      <c r="C225" t="s">
        <v>48</v>
      </c>
      <c r="D225" t="s">
        <v>205</v>
      </c>
      <c r="E225" t="s">
        <v>402</v>
      </c>
      <c r="F225">
        <v>13.443131796872001</v>
      </c>
      <c r="G225">
        <v>13.353574218538</v>
      </c>
      <c r="H225">
        <v>4.6388106531945099E-3</v>
      </c>
      <c r="I225">
        <v>25.9564341983303</v>
      </c>
      <c r="J225">
        <v>25.625284028726199</v>
      </c>
      <c r="K225">
        <v>1.1220598176126099E-3</v>
      </c>
      <c r="L225">
        <v>-0.17657574862946099</v>
      </c>
      <c r="M225">
        <v>4.65970960822775E-3</v>
      </c>
      <c r="N225">
        <v>3.1110875946471799</v>
      </c>
      <c r="O225">
        <v>4.5915180176138801E-3</v>
      </c>
      <c r="P225">
        <v>5.5438931670393901</v>
      </c>
      <c r="Q225">
        <v>1.09973519319159E-3</v>
      </c>
      <c r="R225">
        <v>6.7206962980407896</v>
      </c>
      <c r="S225">
        <v>0.16433717286746799</v>
      </c>
      <c r="T225">
        <v>520.91170251942901</v>
      </c>
      <c r="U225">
        <v>0.17002314501500501</v>
      </c>
      <c r="V225" s="14">
        <v>44306.886979166666</v>
      </c>
      <c r="W225">
        <v>2.4</v>
      </c>
      <c r="X225">
        <v>1.1443927147895E-2</v>
      </c>
      <c r="Y225">
        <v>1.3572937425606601E-2</v>
      </c>
      <c r="Z225" s="72">
        <f>((((N225/1000)+1)/((SMOW!$Z$4/1000)+1))-1)*1000</f>
        <v>13.509465011960931</v>
      </c>
      <c r="AA225" s="72">
        <f>((((P225/1000)+1)/((SMOW!$AA$4/1000)+1))-1)*1000</f>
        <v>26.017879264220944</v>
      </c>
      <c r="AB225" s="72">
        <f>Z225*SMOW!$AN$6</f>
        <v>14.217638966239244</v>
      </c>
      <c r="AC225" s="72">
        <f>AA225*SMOW!$AN$12</f>
        <v>27.367216714178369</v>
      </c>
      <c r="AD225" s="72">
        <f t="shared" ref="AD225" si="545">LN((AB225/1000)+1)*1000</f>
        <v>14.117516227383989</v>
      </c>
      <c r="AE225" s="44">
        <f t="shared" ref="AE225" si="546">LN((AC225/1000)+1)*1000</f>
        <v>26.999429562152262</v>
      </c>
      <c r="AF225" s="44">
        <f>(AD225-SMOW!AN$14*AE225)</f>
        <v>-0.13818258143240492</v>
      </c>
      <c r="AG225" s="45">
        <f t="shared" ref="AG225" si="547">AF225*1000</f>
        <v>-138.1825814324049</v>
      </c>
      <c r="AK225" s="20">
        <v>17</v>
      </c>
      <c r="AL225" s="20">
        <v>0</v>
      </c>
      <c r="AM225" s="20">
        <v>0</v>
      </c>
      <c r="AN225" s="20">
        <v>0</v>
      </c>
    </row>
    <row r="226" spans="1:40" customFormat="1" x14ac:dyDescent="0.2">
      <c r="A226">
        <v>2909</v>
      </c>
      <c r="B226" t="s">
        <v>172</v>
      </c>
      <c r="C226" t="s">
        <v>48</v>
      </c>
      <c r="D226" t="s">
        <v>205</v>
      </c>
      <c r="E226" t="s">
        <v>404</v>
      </c>
      <c r="F226">
        <v>13.705769773781199</v>
      </c>
      <c r="G226">
        <v>13.612694891217499</v>
      </c>
      <c r="H226">
        <v>3.9426308210519104E-3</v>
      </c>
      <c r="I226">
        <v>26.474564905634701</v>
      </c>
      <c r="J226">
        <v>26.1301786425473</v>
      </c>
      <c r="K226">
        <v>1.8343170474212601E-3</v>
      </c>
      <c r="L226">
        <v>-0.18403943204752299</v>
      </c>
      <c r="M226">
        <v>3.9180293323281398E-3</v>
      </c>
      <c r="N226">
        <v>3.3710479795913999</v>
      </c>
      <c r="O226">
        <v>3.9024357330019899E-3</v>
      </c>
      <c r="P226">
        <v>6.0517150893214904</v>
      </c>
      <c r="Q226">
        <v>1.7978212755304301E-3</v>
      </c>
      <c r="R226">
        <v>6.5114510196240403</v>
      </c>
      <c r="S226">
        <v>0.13182932806815401</v>
      </c>
      <c r="T226">
        <v>597.046248017729</v>
      </c>
      <c r="U226">
        <v>0.195960411898951</v>
      </c>
      <c r="V226" s="14">
        <v>44307.542638888888</v>
      </c>
      <c r="W226">
        <v>2.4</v>
      </c>
      <c r="X226">
        <v>8.2649773855534805E-2</v>
      </c>
      <c r="Y226">
        <v>8.7313899081785204E-2</v>
      </c>
      <c r="Z226" s="72">
        <f>((((N226/1000)+1)/((SMOW!$Z$4/1000)+1))-1)*1000</f>
        <v>13.772120179396996</v>
      </c>
      <c r="AA226" s="72">
        <f>((((P226/1000)+1)/((SMOW!$AA$4/1000)+1))-1)*1000</f>
        <v>26.536041002643842</v>
      </c>
      <c r="AB226" s="72">
        <f>Z226*SMOW!$AN$6</f>
        <v>14.494062669170249</v>
      </c>
      <c r="AC226" s="72">
        <f>AA226*SMOW!$AN$12</f>
        <v>27.912251320742776</v>
      </c>
      <c r="AD226" s="72">
        <f t="shared" ref="AD226" si="548">LN((AB226/1000)+1)*1000</f>
        <v>14.390027796592127</v>
      </c>
      <c r="AE226" s="44">
        <f t="shared" ref="AE226" si="549">LN((AC226/1000)+1)*1000</f>
        <v>27.529804752307843</v>
      </c>
      <c r="AF226" s="44">
        <f>(AD226-SMOW!AN$14*AE226)</f>
        <v>-0.14570911262641495</v>
      </c>
      <c r="AG226" s="45">
        <f t="shared" ref="AG226" si="550">AF226*1000</f>
        <v>-145.70911262641494</v>
      </c>
      <c r="AH226" s="2">
        <f>AVERAGE(AG225:AG226)</f>
        <v>-141.94584702940992</v>
      </c>
      <c r="AI226" s="2">
        <f>STDEV(AG225:AG226)</f>
        <v>5.3220612460965766</v>
      </c>
      <c r="AK226" s="20">
        <v>17</v>
      </c>
      <c r="AL226" s="20">
        <v>0</v>
      </c>
      <c r="AM226" s="20">
        <v>0</v>
      </c>
      <c r="AN226" s="20">
        <v>0</v>
      </c>
    </row>
    <row r="227" spans="1:40" customFormat="1" x14ac:dyDescent="0.2">
      <c r="A227">
        <v>2910</v>
      </c>
      <c r="B227" t="s">
        <v>158</v>
      </c>
      <c r="C227" t="s">
        <v>48</v>
      </c>
      <c r="D227" t="s">
        <v>205</v>
      </c>
      <c r="E227" t="s">
        <v>405</v>
      </c>
      <c r="F227">
        <v>13.873482260593001</v>
      </c>
      <c r="G227">
        <v>13.7781260127335</v>
      </c>
      <c r="H227">
        <v>4.7363827997324902E-3</v>
      </c>
      <c r="I227">
        <v>26.798751061038001</v>
      </c>
      <c r="J227">
        <v>26.445953623113201</v>
      </c>
      <c r="K227">
        <v>1.6437484986978499E-3</v>
      </c>
      <c r="L227">
        <v>-0.185337500270251</v>
      </c>
      <c r="M227">
        <v>4.7845756202026402E-3</v>
      </c>
      <c r="N227">
        <v>3.53705063901117</v>
      </c>
      <c r="O227">
        <v>4.6880954169384601E-3</v>
      </c>
      <c r="P227">
        <v>6.3694512016446296</v>
      </c>
      <c r="Q227">
        <v>1.6110442994193E-3</v>
      </c>
      <c r="R227">
        <v>7.2867832119928799</v>
      </c>
      <c r="S227">
        <v>0.13328747352526299</v>
      </c>
      <c r="T227">
        <v>535.91091169145102</v>
      </c>
      <c r="U227">
        <v>0.103433645476908</v>
      </c>
      <c r="V227" s="14">
        <v>44307.653321759259</v>
      </c>
      <c r="W227">
        <v>2.4</v>
      </c>
      <c r="X227">
        <v>3.7469741231723801E-2</v>
      </c>
      <c r="Y227">
        <v>3.3369650010680402E-2</v>
      </c>
      <c r="Z227" s="72">
        <f>((((N227/1000)+1)/((SMOW!$Z$4/1000)+1))-1)*1000</f>
        <v>13.939843643547389</v>
      </c>
      <c r="AA227" s="72">
        <f>((((P227/1000)+1)/((SMOW!$AA$4/1000)+1))-1)*1000</f>
        <v>26.860246573724879</v>
      </c>
      <c r="AB227" s="72">
        <f>Z227*SMOW!$AN$6</f>
        <v>14.670578294129932</v>
      </c>
      <c r="AC227" s="72">
        <f>AA227*SMOW!$AN$12</f>
        <v>28.25327081866627</v>
      </c>
      <c r="AD227" s="72">
        <f t="shared" ref="AD227" si="551">LN((AB227/1000)+1)*1000</f>
        <v>14.564006410097845</v>
      </c>
      <c r="AE227" s="44">
        <f t="shared" ref="AE227" si="552">LN((AC227/1000)+1)*1000</f>
        <v>27.861509079978312</v>
      </c>
      <c r="AF227" s="44">
        <f>(AD227-SMOW!AN$14*AE227)</f>
        <v>-0.14687038413070397</v>
      </c>
      <c r="AG227" s="45">
        <f t="shared" ref="AG227" si="553">AF227*1000</f>
        <v>-146.87038413070397</v>
      </c>
      <c r="AH227" s="2"/>
      <c r="AK227" s="20">
        <v>17</v>
      </c>
      <c r="AL227" s="20">
        <v>0</v>
      </c>
      <c r="AM227" s="20">
        <v>0</v>
      </c>
      <c r="AN227" s="20">
        <v>0</v>
      </c>
    </row>
    <row r="228" spans="1:40" customFormat="1" x14ac:dyDescent="0.2">
      <c r="A228">
        <v>2911</v>
      </c>
      <c r="B228" t="s">
        <v>158</v>
      </c>
      <c r="C228" t="s">
        <v>48</v>
      </c>
      <c r="D228" t="s">
        <v>205</v>
      </c>
      <c r="E228" t="s">
        <v>406</v>
      </c>
      <c r="F228">
        <v>14.626428572799799</v>
      </c>
      <c r="G228">
        <v>14.5204936887113</v>
      </c>
      <c r="H228">
        <v>4.5408913687482698E-3</v>
      </c>
      <c r="I228">
        <v>28.224651866483299</v>
      </c>
      <c r="J228">
        <v>27.8336760713734</v>
      </c>
      <c r="K228">
        <v>1.2923370977115001E-3</v>
      </c>
      <c r="L228">
        <v>-0.17568727697386399</v>
      </c>
      <c r="M228">
        <v>4.5078723097788697E-3</v>
      </c>
      <c r="N228">
        <v>4.2823206698998399</v>
      </c>
      <c r="O228">
        <v>4.4945970194494997E-3</v>
      </c>
      <c r="P228">
        <v>7.7669821292593504</v>
      </c>
      <c r="Q228">
        <v>1.2666246179676101E-3</v>
      </c>
      <c r="R228">
        <v>9.4036328518167593</v>
      </c>
      <c r="S228">
        <v>0.13919691886195201</v>
      </c>
      <c r="T228">
        <v>468.02698817378302</v>
      </c>
      <c r="U228">
        <v>0.11344668395811799</v>
      </c>
      <c r="V228" s="14">
        <v>44307.768020833333</v>
      </c>
      <c r="W228">
        <v>2.4</v>
      </c>
      <c r="X228">
        <v>7.2571808683621498E-3</v>
      </c>
      <c r="Y228">
        <v>5.7584428747715303E-3</v>
      </c>
      <c r="Z228" s="72">
        <f>((((N228/1000)+1)/((SMOW!$Z$4/1000)+1))-1)*1000</f>
        <v>14.692839238588329</v>
      </c>
      <c r="AA228" s="72">
        <f>((((P228/1000)+1)/((SMOW!$AA$4/1000)+1))-1)*1000</f>
        <v>28.286232777113174</v>
      </c>
      <c r="AB228" s="72">
        <f>Z228*SMOW!$AN$6</f>
        <v>15.463046352930331</v>
      </c>
      <c r="AC228" s="72">
        <f>AA228*SMOW!$AN$12</f>
        <v>29.753211419636862</v>
      </c>
      <c r="AD228" s="72">
        <f t="shared" ref="AD228" si="554">LN((AB228/1000)+1)*1000</f>
        <v>15.34471176804108</v>
      </c>
      <c r="AE228" s="44">
        <f t="shared" ref="AE228" si="555">LN((AC228/1000)+1)*1000</f>
        <v>29.31917296928415</v>
      </c>
      <c r="AF228" s="44">
        <f>(AD228-SMOW!AN$14*AE228)</f>
        <v>-0.1358115597409526</v>
      </c>
      <c r="AG228" s="45">
        <f t="shared" ref="AG228" si="556">AF228*1000</f>
        <v>-135.81155974095259</v>
      </c>
      <c r="AH228" s="2">
        <f>AVERAGE(AG227:AG228)</f>
        <v>-141.34097193582829</v>
      </c>
      <c r="AI228" s="2">
        <f>STDEV(AG227:AG228)</f>
        <v>7.8197697179443839</v>
      </c>
      <c r="AK228" s="20">
        <v>17</v>
      </c>
      <c r="AL228" s="20">
        <v>0</v>
      </c>
      <c r="AM228" s="20">
        <v>0</v>
      </c>
      <c r="AN228" s="20">
        <v>0</v>
      </c>
    </row>
    <row r="229" spans="1:40" customFormat="1" x14ac:dyDescent="0.2">
      <c r="A229">
        <v>2912</v>
      </c>
      <c r="B229" t="s">
        <v>177</v>
      </c>
      <c r="C229" t="s">
        <v>48</v>
      </c>
      <c r="D229" t="s">
        <v>205</v>
      </c>
      <c r="E229" t="s">
        <v>407</v>
      </c>
      <c r="F229">
        <v>13.1115992752162</v>
      </c>
      <c r="G229">
        <v>13.026385872279301</v>
      </c>
      <c r="H229">
        <v>4.7530294794563503E-3</v>
      </c>
      <c r="I229">
        <v>25.260531648907499</v>
      </c>
      <c r="J229">
        <v>24.946757476622299</v>
      </c>
      <c r="K229">
        <v>1.36647237572843E-3</v>
      </c>
      <c r="L229">
        <v>-0.145502075377277</v>
      </c>
      <c r="M229">
        <v>4.7559862133440796E-3</v>
      </c>
      <c r="N229">
        <v>2.78293504426034</v>
      </c>
      <c r="O229">
        <v>4.7045723839029396E-3</v>
      </c>
      <c r="P229">
        <v>4.8618363705847001</v>
      </c>
      <c r="Q229">
        <v>1.3392848924119701E-3</v>
      </c>
      <c r="R229">
        <v>5.2837000800448601</v>
      </c>
      <c r="S229">
        <v>0.17482584058492501</v>
      </c>
      <c r="T229">
        <v>987.14918849876403</v>
      </c>
      <c r="U229">
        <v>0.14303358041299699</v>
      </c>
      <c r="V229" s="14">
        <v>44307.889444444445</v>
      </c>
      <c r="W229">
        <v>2.4</v>
      </c>
      <c r="X229">
        <v>1.0678959952048201E-2</v>
      </c>
      <c r="Y229">
        <v>1.1963071331887299E-2</v>
      </c>
      <c r="Z229" s="72">
        <f>((((N229/1000)+1)/((SMOW!$Z$4/1000)+1))-1)*1000</f>
        <v>13.177910790401537</v>
      </c>
      <c r="AA229" s="72">
        <f>((((P229/1000)+1)/((SMOW!$AA$4/1000)+1))-1)*1000</f>
        <v>25.321935036831889</v>
      </c>
      <c r="AB229" s="72">
        <f>Z229*SMOW!$AN$6</f>
        <v>13.868704480995723</v>
      </c>
      <c r="AC229" s="72">
        <f>AA229*SMOW!$AN$12</f>
        <v>26.635179475534969</v>
      </c>
      <c r="AD229" s="72">
        <f t="shared" ref="AD229:AD231" si="557">LN((AB229/1000)+1)*1000</f>
        <v>13.773414025015891</v>
      </c>
      <c r="AE229" s="44">
        <f t="shared" ref="AE229:AE231" si="558">LN((AC229/1000)+1)*1000</f>
        <v>26.286638505048224</v>
      </c>
      <c r="AF229" s="44">
        <f>(AD229-SMOW!AN$14*AE229)</f>
        <v>-0.10593110564957264</v>
      </c>
      <c r="AG229" s="45">
        <f t="shared" ref="AG229:AG231" si="559">AF229*1000</f>
        <v>-105.93110564957264</v>
      </c>
      <c r="AH229" s="2"/>
      <c r="AK229" s="20">
        <v>17</v>
      </c>
      <c r="AL229" s="20">
        <v>0</v>
      </c>
      <c r="AM229" s="20">
        <v>0</v>
      </c>
      <c r="AN229" s="20">
        <v>0</v>
      </c>
    </row>
    <row r="230" spans="1:40" customFormat="1" x14ac:dyDescent="0.2">
      <c r="A230">
        <v>2913</v>
      </c>
      <c r="B230" t="s">
        <v>177</v>
      </c>
      <c r="C230" t="s">
        <v>48</v>
      </c>
      <c r="D230" t="s">
        <v>205</v>
      </c>
      <c r="E230" t="s">
        <v>408</v>
      </c>
      <c r="F230">
        <v>13.826379731124501</v>
      </c>
      <c r="G230">
        <v>13.731667045516099</v>
      </c>
      <c r="H230">
        <v>4.1494129453737601E-3</v>
      </c>
      <c r="I230">
        <v>26.659235845473098</v>
      </c>
      <c r="J230">
        <v>26.310070453058401</v>
      </c>
      <c r="K230">
        <v>1.18402568066116E-3</v>
      </c>
      <c r="L230">
        <v>-0.16005015369872699</v>
      </c>
      <c r="M230">
        <v>4.2036543593560903E-3</v>
      </c>
      <c r="N230">
        <v>3.4904283194343102</v>
      </c>
      <c r="O230">
        <v>4.10710971530535E-3</v>
      </c>
      <c r="P230">
        <v>6.2327117960140397</v>
      </c>
      <c r="Q230">
        <v>1.1604681766770801E-3</v>
      </c>
      <c r="R230">
        <v>7.2827768795190604</v>
      </c>
      <c r="S230">
        <v>0.16898592977127899</v>
      </c>
      <c r="T230">
        <v>928.22681414101703</v>
      </c>
      <c r="U230">
        <v>0.17803777106325699</v>
      </c>
      <c r="V230" s="14">
        <v>44308.002893518518</v>
      </c>
      <c r="W230">
        <v>2.4</v>
      </c>
      <c r="X230">
        <v>1.5793886786634299E-4</v>
      </c>
      <c r="Y230">
        <v>2.8917318472143098E-3</v>
      </c>
      <c r="Z230" s="72">
        <f>((((N230/1000)+1)/((SMOW!$Z$4/1000)+1))-1)*1000</f>
        <v>13.892738031062057</v>
      </c>
      <c r="AA230" s="72">
        <f>((((P230/1000)+1)/((SMOW!$AA$4/1000)+1))-1)*1000</f>
        <v>26.720723002521261</v>
      </c>
      <c r="AB230" s="72">
        <f>Z230*SMOW!$AN$6</f>
        <v>14.62100337824636</v>
      </c>
      <c r="AC230" s="72">
        <f>AA230*SMOW!$AN$12</f>
        <v>28.106511285689404</v>
      </c>
      <c r="AD230" s="72">
        <f t="shared" si="557"/>
        <v>14.515147077766176</v>
      </c>
      <c r="AE230" s="44">
        <f t="shared" si="558"/>
        <v>27.718771865894183</v>
      </c>
      <c r="AF230" s="44">
        <f>(AD230-SMOW!AN$14*AE230)</f>
        <v>-0.12036446742595253</v>
      </c>
      <c r="AG230" s="45">
        <f t="shared" si="559"/>
        <v>-120.36446742595253</v>
      </c>
      <c r="AH230" s="2">
        <f>AVERAGE(AG229:AG230)</f>
        <v>-113.14778653776258</v>
      </c>
      <c r="AI230" s="2">
        <f>STDEV(AG229:AG230)</f>
        <v>10.20592798739693</v>
      </c>
      <c r="AK230" s="20">
        <v>17</v>
      </c>
      <c r="AL230" s="20">
        <v>0</v>
      </c>
      <c r="AM230" s="20">
        <v>0</v>
      </c>
      <c r="AN230" s="20">
        <v>0</v>
      </c>
    </row>
    <row r="231" spans="1:40" customFormat="1" x14ac:dyDescent="0.2">
      <c r="A231">
        <v>2914</v>
      </c>
      <c r="B231" t="s">
        <v>177</v>
      </c>
      <c r="C231" t="s">
        <v>64</v>
      </c>
      <c r="D231" t="s">
        <v>100</v>
      </c>
      <c r="E231" t="s">
        <v>410</v>
      </c>
      <c r="F231">
        <v>17.095657740542698</v>
      </c>
      <c r="G231">
        <v>16.951171035287999</v>
      </c>
      <c r="H231">
        <v>4.3079103978437699E-3</v>
      </c>
      <c r="I231">
        <v>32.969099605621899</v>
      </c>
      <c r="J231">
        <v>32.437276391383897</v>
      </c>
      <c r="K231">
        <v>1.5124959454159001E-3</v>
      </c>
      <c r="L231">
        <v>-0.175710899362748</v>
      </c>
      <c r="M231">
        <v>4.3825623300258899E-3</v>
      </c>
      <c r="N231">
        <v>6.72637606705206</v>
      </c>
      <c r="O231">
        <v>4.2639912875812097E-3</v>
      </c>
      <c r="P231">
        <v>12.4170338190943</v>
      </c>
      <c r="Q231">
        <v>1.4824031612410899E-3</v>
      </c>
      <c r="R231">
        <v>16.056308576921801</v>
      </c>
      <c r="S231">
        <v>0.123371210645335</v>
      </c>
      <c r="T231">
        <v>565.77850438766905</v>
      </c>
      <c r="U231">
        <v>0.13119448542461701</v>
      </c>
      <c r="V231" s="14">
        <v>44308.114293981482</v>
      </c>
      <c r="W231">
        <v>2.4</v>
      </c>
      <c r="X231">
        <v>1.18091378673359E-2</v>
      </c>
      <c r="Y231">
        <v>9.6246707731659498E-3</v>
      </c>
      <c r="Z231" s="72">
        <f>((((N231/1000)+1)/((SMOW!$Z$4/1000)+1))-1)*1000</f>
        <v>17.162230025571823</v>
      </c>
      <c r="AA231" s="72">
        <f>((((P231/1000)+1)/((SMOW!$AA$4/1000)+1))-1)*1000</f>
        <v>33.030964663701035</v>
      </c>
      <c r="AB231" s="72">
        <f>Z231*SMOW!$AN$6</f>
        <v>18.061884030425642</v>
      </c>
      <c r="AC231" s="72">
        <f>AA231*SMOW!$AN$12</f>
        <v>34.744014262260876</v>
      </c>
      <c r="AD231" s="72">
        <f t="shared" si="557"/>
        <v>17.900706094482786</v>
      </c>
      <c r="AE231" s="44">
        <f t="shared" si="558"/>
        <v>34.154066911210982</v>
      </c>
      <c r="AF231" s="44">
        <f>(AD231-SMOW!AN$14*AE231)</f>
        <v>-0.13264123463661548</v>
      </c>
      <c r="AG231" s="45">
        <f t="shared" si="559"/>
        <v>-132.64123463661548</v>
      </c>
      <c r="AH231" s="2"/>
      <c r="AK231" s="20">
        <v>17</v>
      </c>
      <c r="AL231" s="20">
        <v>0</v>
      </c>
      <c r="AM231" s="20">
        <v>0</v>
      </c>
      <c r="AN231" s="20">
        <v>0</v>
      </c>
    </row>
    <row r="232" spans="1:40" customFormat="1" x14ac:dyDescent="0.2">
      <c r="A232">
        <v>2915</v>
      </c>
      <c r="B232" t="s">
        <v>112</v>
      </c>
      <c r="C232" t="s">
        <v>64</v>
      </c>
      <c r="D232" t="s">
        <v>100</v>
      </c>
      <c r="E232" t="s">
        <v>409</v>
      </c>
      <c r="F232">
        <v>17.580074196002801</v>
      </c>
      <c r="G232">
        <v>17.427331866821799</v>
      </c>
      <c r="H232">
        <v>4.4317767916752897E-3</v>
      </c>
      <c r="I232">
        <v>33.9074188790769</v>
      </c>
      <c r="J232">
        <v>33.345235150646801</v>
      </c>
      <c r="K232">
        <v>1.8059578305512701E-3</v>
      </c>
      <c r="L232">
        <v>-0.17895229271971799</v>
      </c>
      <c r="M232">
        <v>4.2858616369348696E-3</v>
      </c>
      <c r="N232">
        <v>7.2058539008243701</v>
      </c>
      <c r="O232">
        <v>4.3865948645713899E-3</v>
      </c>
      <c r="P232">
        <v>13.336684190019501</v>
      </c>
      <c r="Q232">
        <v>1.7700262967282701E-3</v>
      </c>
      <c r="R232">
        <v>19.301246201288699</v>
      </c>
      <c r="S232">
        <v>0.13531569654398801</v>
      </c>
      <c r="T232">
        <v>621.23346791496704</v>
      </c>
      <c r="U232">
        <v>0.15844140397299999</v>
      </c>
      <c r="V232" s="14">
        <v>44308.502523148149</v>
      </c>
      <c r="W232">
        <v>2.4</v>
      </c>
      <c r="X232">
        <v>0.104808472061685</v>
      </c>
      <c r="Y232">
        <v>9.6103146100699102E-2</v>
      </c>
      <c r="Z232" s="72">
        <f>((((N232/1000)+1)/((SMOW!$Z$4/1000)+1))-1)*1000</f>
        <v>17.646678187696054</v>
      </c>
      <c r="AA232" s="72">
        <f>((((P232/1000)+1)/((SMOW!$AA$4/1000)+1))-1)*1000</f>
        <v>33.969340133586769</v>
      </c>
      <c r="AB232" s="72">
        <f>Z232*SMOW!$AN$6</f>
        <v>18.571727244856579</v>
      </c>
      <c r="AC232" s="72">
        <f>AA232*SMOW!$AN$12</f>
        <v>35.731055695685747</v>
      </c>
      <c r="AD232" s="72">
        <f t="shared" ref="AD232" si="560">LN((AB232/1000)+1)*1000</f>
        <v>18.401378598617796</v>
      </c>
      <c r="AE232" s="44">
        <f t="shared" ref="AE232" si="561">LN((AC232/1000)+1)*1000</f>
        <v>35.107511386365232</v>
      </c>
      <c r="AF232" s="44">
        <f>(AD232-SMOW!AN$14*AE232)</f>
        <v>-0.13538741338304661</v>
      </c>
      <c r="AG232" s="45">
        <f t="shared" ref="AG232" si="562">AF232*1000</f>
        <v>-135.38741338304661</v>
      </c>
      <c r="AH232" s="2">
        <f>AVERAGE(AG231:AG232)</f>
        <v>-134.01432400983106</v>
      </c>
      <c r="AI232" s="2">
        <f>STDEV(AG231:AG232)</f>
        <v>1.9418416139518224</v>
      </c>
      <c r="AK232" s="20">
        <v>17</v>
      </c>
      <c r="AL232" s="20">
        <v>0</v>
      </c>
      <c r="AM232" s="20">
        <v>0</v>
      </c>
      <c r="AN232" s="20">
        <v>0</v>
      </c>
    </row>
    <row r="233" spans="1:40" customFormat="1" x14ac:dyDescent="0.2">
      <c r="A233">
        <v>2916</v>
      </c>
      <c r="B233" t="s">
        <v>112</v>
      </c>
      <c r="C233" t="s">
        <v>48</v>
      </c>
      <c r="D233" t="s">
        <v>53</v>
      </c>
      <c r="E233" t="s">
        <v>411</v>
      </c>
      <c r="F233">
        <v>17.255833569033101</v>
      </c>
      <c r="G233">
        <v>17.108642100722001</v>
      </c>
      <c r="H233">
        <v>4.7706697040855199E-3</v>
      </c>
      <c r="I233">
        <v>33.296477257169201</v>
      </c>
      <c r="J233">
        <v>32.754154992851703</v>
      </c>
      <c r="K233">
        <v>1.13599995143251E-3</v>
      </c>
      <c r="L233">
        <v>-0.185551735503696</v>
      </c>
      <c r="M233">
        <v>4.5575023802738703E-3</v>
      </c>
      <c r="N233">
        <v>6.8849189043186296</v>
      </c>
      <c r="O233">
        <v>4.7220327665888403E-3</v>
      </c>
      <c r="P233">
        <v>12.7378979292063</v>
      </c>
      <c r="Q233">
        <v>1.11339797258845E-3</v>
      </c>
      <c r="R233">
        <v>18.594225215597501</v>
      </c>
      <c r="S233">
        <v>0.14431196740063801</v>
      </c>
      <c r="T233">
        <v>614.91217824299304</v>
      </c>
      <c r="U233">
        <v>9.6190603668873206E-2</v>
      </c>
      <c r="V233" s="14">
        <v>44308.628668981481</v>
      </c>
      <c r="W233">
        <v>2.4</v>
      </c>
      <c r="X233" s="69">
        <v>9.9828755535266397E-5</v>
      </c>
      <c r="Y233">
        <v>4.3402790547989898E-4</v>
      </c>
      <c r="Z233" s="72">
        <f>((((N233/1000)+1)/((SMOW!$Z$4/1000)+1))-1)*1000</f>
        <v>17.322416338101611</v>
      </c>
      <c r="AA233" s="72">
        <f>((((P233/1000)+1)/((SMOW!$AA$4/1000)+1))-1)*1000</f>
        <v>33.358361922066763</v>
      </c>
      <c r="AB233" s="72">
        <f>Z233*SMOW!$AN$6</f>
        <v>18.230467401925939</v>
      </c>
      <c r="AC233" s="72">
        <f>AA233*SMOW!$AN$12</f>
        <v>35.088390974533667</v>
      </c>
      <c r="AD233" s="72">
        <f t="shared" ref="AD233:AD235" si="563">LN((AB233/1000)+1)*1000</f>
        <v>18.06628484526183</v>
      </c>
      <c r="AE233" s="44">
        <f t="shared" ref="AE233:AE235" si="564">LN((AC233/1000)+1)*1000</f>
        <v>34.486824978559056</v>
      </c>
      <c r="AF233" s="44">
        <f>(AD233-SMOW!AN$14*AE233)</f>
        <v>-0.14275874341735317</v>
      </c>
      <c r="AG233" s="45">
        <f t="shared" ref="AG233:AG235" si="565">AF233*1000</f>
        <v>-142.75874341735317</v>
      </c>
      <c r="AH233" s="2"/>
      <c r="AK233" s="20">
        <v>17</v>
      </c>
      <c r="AL233" s="20">
        <v>0</v>
      </c>
      <c r="AM233" s="20">
        <v>0</v>
      </c>
      <c r="AN233" s="20">
        <v>0</v>
      </c>
    </row>
    <row r="234" spans="1:40" customFormat="1" x14ac:dyDescent="0.2">
      <c r="A234">
        <v>2917</v>
      </c>
      <c r="B234" t="s">
        <v>112</v>
      </c>
      <c r="C234" t="s">
        <v>48</v>
      </c>
      <c r="D234" t="s">
        <v>53</v>
      </c>
      <c r="E234" t="s">
        <v>412</v>
      </c>
      <c r="F234">
        <v>17.162219509312699</v>
      </c>
      <c r="G234">
        <v>17.016611497120898</v>
      </c>
      <c r="H234">
        <v>6.2009686665436903E-3</v>
      </c>
      <c r="I234">
        <v>33.128563354954302</v>
      </c>
      <c r="J234">
        <v>32.591638651482597</v>
      </c>
      <c r="K234">
        <v>1.4634008741077999E-3</v>
      </c>
      <c r="L234">
        <v>-0.19177371086190201</v>
      </c>
      <c r="M234">
        <v>6.2089972439018501E-3</v>
      </c>
      <c r="N234">
        <v>6.7922592391495096</v>
      </c>
      <c r="O234">
        <v>6.1377498431572398E-3</v>
      </c>
      <c r="P234">
        <v>12.5733248602904</v>
      </c>
      <c r="Q234">
        <v>1.4342848908245199E-3</v>
      </c>
      <c r="R234">
        <v>17.9693719922554</v>
      </c>
      <c r="S234">
        <v>0.151903392350308</v>
      </c>
      <c r="T234">
        <v>610.03619277800703</v>
      </c>
      <c r="U234">
        <v>0.15060757496600999</v>
      </c>
      <c r="V234" s="14">
        <v>44308.740937499999</v>
      </c>
      <c r="W234">
        <v>2.4</v>
      </c>
      <c r="X234">
        <v>2.1780837360232102E-3</v>
      </c>
      <c r="Y234">
        <v>3.6662291613618302E-3</v>
      </c>
      <c r="Z234" s="72">
        <f>((((N234/1000)+1)/((SMOW!$Z$4/1000)+1))-1)*1000</f>
        <v>17.228796151030679</v>
      </c>
      <c r="AA234" s="72">
        <f>((((P234/1000)+1)/((SMOW!$AA$4/1000)+1))-1)*1000</f>
        <v>33.190437963400484</v>
      </c>
      <c r="AB234" s="72">
        <f>Z234*SMOW!$AN$6</f>
        <v>18.131939590606407</v>
      </c>
      <c r="AC234" s="72">
        <f>AA234*SMOW!$AN$12</f>
        <v>34.911758155169231</v>
      </c>
      <c r="AD234" s="72">
        <f t="shared" si="563"/>
        <v>17.969516400648779</v>
      </c>
      <c r="AE234" s="44">
        <f t="shared" si="564"/>
        <v>34.31616526158524</v>
      </c>
      <c r="AF234" s="44">
        <f>(AD234-SMOW!AN$14*AE234)</f>
        <v>-0.14941885746823047</v>
      </c>
      <c r="AG234" s="45">
        <f t="shared" si="565"/>
        <v>-149.41885746823047</v>
      </c>
      <c r="AH234" s="2">
        <f>AVERAGE(AG233:AG234)</f>
        <v>-146.08880044279181</v>
      </c>
      <c r="AI234" s="2">
        <f>STDEV(AG233:AG234)</f>
        <v>4.7094118088511436</v>
      </c>
      <c r="AK234" s="20">
        <v>17</v>
      </c>
      <c r="AL234" s="20">
        <v>0</v>
      </c>
      <c r="AM234" s="20">
        <v>0</v>
      </c>
      <c r="AN234" s="20">
        <v>0</v>
      </c>
    </row>
    <row r="235" spans="1:40" customFormat="1" x14ac:dyDescent="0.2">
      <c r="A235">
        <v>2918</v>
      </c>
      <c r="B235" t="s">
        <v>112</v>
      </c>
      <c r="C235" t="s">
        <v>48</v>
      </c>
      <c r="D235" t="s">
        <v>53</v>
      </c>
      <c r="E235" t="s">
        <v>413</v>
      </c>
      <c r="F235">
        <v>16.9761114061215</v>
      </c>
      <c r="G235">
        <v>16.833626977027901</v>
      </c>
      <c r="H235">
        <v>5.3384570978715403E-3</v>
      </c>
      <c r="I235">
        <v>32.779912595667</v>
      </c>
      <c r="J235">
        <v>32.254110859357603</v>
      </c>
      <c r="K235">
        <v>1.47575445983496E-3</v>
      </c>
      <c r="L235">
        <v>-0.19654355671291801</v>
      </c>
      <c r="M235">
        <v>5.12354920173007E-3</v>
      </c>
      <c r="N235">
        <v>6.6080485065045202</v>
      </c>
      <c r="O235">
        <v>5.2840315726731301E-3</v>
      </c>
      <c r="P235">
        <v>12.231610894508499</v>
      </c>
      <c r="Q235">
        <v>1.4463926882651501E-3</v>
      </c>
      <c r="R235">
        <v>17.551410325495901</v>
      </c>
      <c r="S235">
        <v>0.13138707286971901</v>
      </c>
      <c r="T235">
        <v>571.949456328633</v>
      </c>
      <c r="U235">
        <v>0.15659984022540399</v>
      </c>
      <c r="V235" s="14">
        <v>44308.854108796295</v>
      </c>
      <c r="W235">
        <v>2.4</v>
      </c>
      <c r="X235">
        <v>6.6539419407440001E-2</v>
      </c>
      <c r="Y235">
        <v>7.2785548060214103E-2</v>
      </c>
      <c r="Z235" s="72">
        <f>((((N235/1000)+1)/((SMOW!$Z$4/1000)+1))-1)*1000</f>
        <v>17.042675866446586</v>
      </c>
      <c r="AA235" s="72">
        <f>((((P235/1000)+1)/((SMOW!$AA$4/1000)+1))-1)*1000</f>
        <v>32.84176632323743</v>
      </c>
      <c r="AB235" s="72">
        <f>Z235*SMOW!$AN$6</f>
        <v>17.936062773266311</v>
      </c>
      <c r="AC235" s="72">
        <f>AA235*SMOW!$AN$12</f>
        <v>34.545003730585812</v>
      </c>
      <c r="AD235" s="72">
        <f t="shared" si="563"/>
        <v>17.777109449882019</v>
      </c>
      <c r="AE235" s="44">
        <f t="shared" si="564"/>
        <v>33.961720138422784</v>
      </c>
      <c r="AF235" s="44">
        <f>(AD235-SMOW!AN$14*AE235)</f>
        <v>-0.15467878320521322</v>
      </c>
      <c r="AG235" s="45">
        <f t="shared" si="565"/>
        <v>-154.67878320521322</v>
      </c>
      <c r="AH235" s="2"/>
      <c r="AK235" s="20">
        <v>17</v>
      </c>
      <c r="AL235" s="20">
        <v>0</v>
      </c>
      <c r="AM235" s="20">
        <v>0</v>
      </c>
      <c r="AN235" s="20">
        <v>0</v>
      </c>
    </row>
    <row r="236" spans="1:40" customFormat="1" x14ac:dyDescent="0.2">
      <c r="A236">
        <v>2919</v>
      </c>
      <c r="B236" t="s">
        <v>172</v>
      </c>
      <c r="C236" t="s">
        <v>48</v>
      </c>
      <c r="D236" t="s">
        <v>53</v>
      </c>
      <c r="E236" t="s">
        <v>414</v>
      </c>
      <c r="F236">
        <v>16.9566461088998</v>
      </c>
      <c r="G236">
        <v>16.814486523458601</v>
      </c>
      <c r="H236">
        <v>4.8280889251854798E-3</v>
      </c>
      <c r="I236">
        <v>32.741637140326098</v>
      </c>
      <c r="J236">
        <v>32.217049577662102</v>
      </c>
      <c r="K236">
        <v>1.1221173964835801E-3</v>
      </c>
      <c r="L236">
        <v>-0.196115653546964</v>
      </c>
      <c r="M236">
        <v>4.9095576224217497E-3</v>
      </c>
      <c r="N236">
        <v>6.5887816578242804</v>
      </c>
      <c r="O236">
        <v>4.7788665992156004E-3</v>
      </c>
      <c r="P236">
        <v>12.194096971798601</v>
      </c>
      <c r="Q236">
        <v>1.09979162646511E-3</v>
      </c>
      <c r="R236">
        <v>17.777550879720799</v>
      </c>
      <c r="S236">
        <v>0.14471751412277201</v>
      </c>
      <c r="T236">
        <v>586.94803267591897</v>
      </c>
      <c r="U236">
        <v>0.11556622377732501</v>
      </c>
      <c r="V236" s="14">
        <v>44308.963703703703</v>
      </c>
      <c r="W236">
        <v>2.4</v>
      </c>
      <c r="X236">
        <v>6.9384495077471797E-2</v>
      </c>
      <c r="Y236">
        <v>7.5203015266740794E-2</v>
      </c>
      <c r="Z236" s="72">
        <f>((((N236/1000)+1)/((SMOW!$Z$4/1000)+1))-1)*1000</f>
        <v>17.023209295156548</v>
      </c>
      <c r="AA236" s="72">
        <f>((((P236/1000)+1)/((SMOW!$AA$4/1000)+1))-1)*1000</f>
        <v>32.803488575559705</v>
      </c>
      <c r="AB236" s="72">
        <f>Z236*SMOW!$AN$6</f>
        <v>17.915575753072151</v>
      </c>
      <c r="AC236" s="72">
        <f>AA236*SMOW!$AN$12</f>
        <v>34.504740825012739</v>
      </c>
      <c r="AD236" s="72">
        <f t="shared" ref="AD236" si="566">LN((AB236/1000)+1)*1000</f>
        <v>17.756983209042975</v>
      </c>
      <c r="AE236" s="44">
        <f t="shared" ref="AE236" si="567">LN((AC236/1000)+1)*1000</f>
        <v>33.922800914093685</v>
      </c>
      <c r="AF236" s="44">
        <f>(AD236-SMOW!AN$14*AE236)</f>
        <v>-0.15425567359849168</v>
      </c>
      <c r="AG236" s="45">
        <f t="shared" ref="AG236" si="568">AF236*1000</f>
        <v>-154.25567359849168</v>
      </c>
      <c r="AH236" s="2">
        <f>AVERAGE(AG235:AG236)</f>
        <v>-154.46722840185245</v>
      </c>
      <c r="AI236" s="19">
        <f>STDEV(AG235:AG236)</f>
        <v>0.29918367209797342</v>
      </c>
      <c r="AK236" s="20">
        <v>17</v>
      </c>
      <c r="AL236" s="20">
        <v>0</v>
      </c>
      <c r="AM236" s="20">
        <v>0</v>
      </c>
      <c r="AN236" s="20">
        <v>0</v>
      </c>
    </row>
    <row r="237" spans="1:40" customFormat="1" x14ac:dyDescent="0.2">
      <c r="A237">
        <v>2920</v>
      </c>
      <c r="B237" t="s">
        <v>172</v>
      </c>
      <c r="C237" t="s">
        <v>48</v>
      </c>
      <c r="D237" t="s">
        <v>53</v>
      </c>
      <c r="E237" t="s">
        <v>415</v>
      </c>
      <c r="F237">
        <v>16.7703698738705</v>
      </c>
      <c r="G237">
        <v>16.631299572427999</v>
      </c>
      <c r="H237">
        <v>4.1918977669287696E-3</v>
      </c>
      <c r="I237">
        <v>32.396282647203499</v>
      </c>
      <c r="J237">
        <v>31.882588128735399</v>
      </c>
      <c r="K237">
        <v>1.41588454510466E-3</v>
      </c>
      <c r="L237">
        <v>-0.20270695954431101</v>
      </c>
      <c r="M237">
        <v>4.2765317109246404E-3</v>
      </c>
      <c r="N237">
        <v>6.4044045074437896</v>
      </c>
      <c r="O237">
        <v>4.14916140446186E-3</v>
      </c>
      <c r="P237">
        <v>11.8556136893105</v>
      </c>
      <c r="Q237">
        <v>1.3877139518811601E-3</v>
      </c>
      <c r="R237">
        <v>16.6292167426151</v>
      </c>
      <c r="S237">
        <v>0.15580767369465501</v>
      </c>
      <c r="T237">
        <v>760.59127550082803</v>
      </c>
      <c r="U237">
        <v>0.28758508213262401</v>
      </c>
      <c r="V237" s="14">
        <v>44309.571620370371</v>
      </c>
      <c r="W237">
        <v>2.4</v>
      </c>
      <c r="X237" s="69">
        <v>7.4357488395877702E-6</v>
      </c>
      <c r="Y237" s="69">
        <v>5.4965338525977602E-5</v>
      </c>
      <c r="Z237" s="72">
        <f>((((N237/1000)+1)/((SMOW!$Z$4/1000)+1))-1)*1000</f>
        <v>16.836920867729699</v>
      </c>
      <c r="AA237" s="72">
        <f>((((P237/1000)+1)/((SMOW!$AA$4/1000)+1))-1)*1000</f>
        <v>32.458113398976309</v>
      </c>
      <c r="AB237" s="72">
        <f>Z237*SMOW!$AN$6</f>
        <v>17.719521978744417</v>
      </c>
      <c r="AC237" s="72">
        <f>AA237*SMOW!$AN$12</f>
        <v>34.141453824974519</v>
      </c>
      <c r="AD237" s="72">
        <f t="shared" ref="AD237" si="569">LN((AB237/1000)+1)*1000</f>
        <v>17.564361481158269</v>
      </c>
      <c r="AE237" s="44">
        <f t="shared" ref="AE237" si="570">LN((AC237/1000)+1)*1000</f>
        <v>33.571569268283454</v>
      </c>
      <c r="AF237" s="44">
        <f>(AD237-SMOW!AN$14*AE237)</f>
        <v>-0.16142709249539777</v>
      </c>
      <c r="AG237" s="45">
        <f t="shared" ref="AG237" si="571">AF237*1000</f>
        <v>-161.42709249539777</v>
      </c>
      <c r="AK237" s="20">
        <v>17</v>
      </c>
      <c r="AL237" s="20">
        <v>0</v>
      </c>
      <c r="AM237" s="20">
        <v>0</v>
      </c>
      <c r="AN237" s="20">
        <v>0</v>
      </c>
    </row>
    <row r="238" spans="1:40" customFormat="1" x14ac:dyDescent="0.2">
      <c r="A238">
        <v>2921</v>
      </c>
      <c r="B238" t="s">
        <v>172</v>
      </c>
      <c r="C238" t="s">
        <v>48</v>
      </c>
      <c r="D238" t="s">
        <v>53</v>
      </c>
      <c r="E238" t="s">
        <v>416</v>
      </c>
      <c r="F238">
        <v>16.109299015402399</v>
      </c>
      <c r="G238">
        <v>15.9809208815864</v>
      </c>
      <c r="H238">
        <v>3.70812819491986E-3</v>
      </c>
      <c r="I238">
        <v>31.1197820530782</v>
      </c>
      <c r="J238">
        <v>30.645378710188201</v>
      </c>
      <c r="K238">
        <v>1.3826354496903101E-3</v>
      </c>
      <c r="L238">
        <v>-0.199839077392997</v>
      </c>
      <c r="M238">
        <v>3.7493844328686998E-3</v>
      </c>
      <c r="N238">
        <v>5.7500732608159897</v>
      </c>
      <c r="O238">
        <v>3.6703238591711301E-3</v>
      </c>
      <c r="P238">
        <v>10.6045104901286</v>
      </c>
      <c r="Q238">
        <v>1.3551263840931001E-3</v>
      </c>
      <c r="R238">
        <v>14.9897009174072</v>
      </c>
      <c r="S238">
        <v>0.16290282241085499</v>
      </c>
      <c r="T238">
        <v>593.79996436114197</v>
      </c>
      <c r="U238">
        <v>8.9970165577097402E-2</v>
      </c>
      <c r="V238" s="14">
        <v>44309.677534722221</v>
      </c>
      <c r="W238">
        <v>2.4</v>
      </c>
      <c r="X238">
        <v>1.3204317847597499E-2</v>
      </c>
      <c r="Y238">
        <v>1.4784557286531601E-2</v>
      </c>
      <c r="Z238" s="72">
        <f>((((N238/1000)+1)/((SMOW!$Z$4/1000)+1))-1)*1000</f>
        <v>16.175806739980647</v>
      </c>
      <c r="AA238" s="72">
        <f>((((P238/1000)+1)/((SMOW!$AA$4/1000)+1))-1)*1000</f>
        <v>31.181536354564887</v>
      </c>
      <c r="AB238" s="72">
        <f>Z238*SMOW!$AN$6</f>
        <v>17.023751866790011</v>
      </c>
      <c r="AC238" s="72">
        <f>AA238*SMOW!$AN$12</f>
        <v>32.798671030421538</v>
      </c>
      <c r="AD238" s="72">
        <f t="shared" ref="AD238" si="572">LN((AB238/1000)+1)*1000</f>
        <v>16.880471628304715</v>
      </c>
      <c r="AE238" s="44">
        <f t="shared" ref="AE238" si="573">LN((AC238/1000)+1)*1000</f>
        <v>32.27227378573965</v>
      </c>
      <c r="AF238" s="44">
        <f>(AD238-SMOW!AN$14*AE238)</f>
        <v>-0.15928893056582183</v>
      </c>
      <c r="AG238" s="45">
        <f t="shared" ref="AG238" si="574">AF238*1000</f>
        <v>-159.28893056582183</v>
      </c>
      <c r="AH238" s="2">
        <f>AVERAGE(AG237:AG238)</f>
        <v>-160.35801153060982</v>
      </c>
      <c r="AI238" s="2">
        <f>STDEV(AG237:AG238)</f>
        <v>1.5119087996780629</v>
      </c>
      <c r="AK238" s="20">
        <v>17</v>
      </c>
      <c r="AL238" s="20">
        <v>0</v>
      </c>
      <c r="AM238" s="20">
        <v>0</v>
      </c>
      <c r="AN238" s="20">
        <v>0</v>
      </c>
    </row>
    <row r="239" spans="1:40" customFormat="1" x14ac:dyDescent="0.2">
      <c r="A239">
        <v>2922</v>
      </c>
      <c r="B239" t="s">
        <v>177</v>
      </c>
      <c r="C239" t="s">
        <v>48</v>
      </c>
      <c r="D239" t="s">
        <v>53</v>
      </c>
      <c r="E239" t="s">
        <v>417</v>
      </c>
      <c r="F239">
        <v>16.937952367865801</v>
      </c>
      <c r="G239">
        <v>16.7961043719983</v>
      </c>
      <c r="H239">
        <v>4.4821430344676901E-3</v>
      </c>
      <c r="I239">
        <v>32.696842166929798</v>
      </c>
      <c r="J239">
        <v>32.173673801791502</v>
      </c>
      <c r="K239">
        <v>1.60507500245945E-3</v>
      </c>
      <c r="L239">
        <v>-0.19159539534759201</v>
      </c>
      <c r="M239">
        <v>4.67207703508079E-3</v>
      </c>
      <c r="N239">
        <v>6.5702784993228001</v>
      </c>
      <c r="O239">
        <v>4.4364476239426498E-3</v>
      </c>
      <c r="P239">
        <v>12.150193244075099</v>
      </c>
      <c r="Q239">
        <v>1.57314025527736E-3</v>
      </c>
      <c r="R239">
        <v>17.1196197605055</v>
      </c>
      <c r="S239">
        <v>0.16892781427446901</v>
      </c>
      <c r="T239">
        <v>418.10346138560499</v>
      </c>
      <c r="U239">
        <v>8.7744143471488997E-2</v>
      </c>
      <c r="V239" s="14">
        <v>44309.785543981481</v>
      </c>
      <c r="W239">
        <v>2.4</v>
      </c>
      <c r="X239">
        <v>1.73136271465083E-2</v>
      </c>
      <c r="Y239">
        <v>2.1811491651530599E-2</v>
      </c>
      <c r="Z239" s="72">
        <f>((((N239/1000)+1)/((SMOW!$Z$4/1000)+1))-1)*1000</f>
        <v>17.004514330555274</v>
      </c>
      <c r="AA239" s="72">
        <f>((((P239/1000)+1)/((SMOW!$AA$4/1000)+1))-1)*1000</f>
        <v>32.758690919368895</v>
      </c>
      <c r="AB239" s="72">
        <f>Z239*SMOW!$AN$6</f>
        <v>17.895900787634794</v>
      </c>
      <c r="AC239" s="72">
        <f>AA239*SMOW!$AN$12</f>
        <v>34.457619875883459</v>
      </c>
      <c r="AD239" s="72">
        <f t="shared" ref="AD239" si="575">LN((AB239/1000)+1)*1000</f>
        <v>17.737654341252547</v>
      </c>
      <c r="AE239" s="44">
        <f t="shared" ref="AE239" si="576">LN((AC239/1000)+1)*1000</f>
        <v>33.877250593766469</v>
      </c>
      <c r="AF239" s="44">
        <f>(AD239-SMOW!AN$14*AE239)</f>
        <v>-0.14953397225615106</v>
      </c>
      <c r="AG239" s="45">
        <f t="shared" ref="AG239" si="577">AF239*1000</f>
        <v>-149.53397225615106</v>
      </c>
      <c r="AK239" s="20">
        <v>17</v>
      </c>
      <c r="AL239" s="20">
        <v>0</v>
      </c>
      <c r="AM239" s="20">
        <v>0</v>
      </c>
      <c r="AN239" s="20">
        <v>0</v>
      </c>
    </row>
    <row r="240" spans="1:40" customFormat="1" x14ac:dyDescent="0.2">
      <c r="A240">
        <v>2923</v>
      </c>
      <c r="B240" t="s">
        <v>177</v>
      </c>
      <c r="C240" t="s">
        <v>48</v>
      </c>
      <c r="D240" t="s">
        <v>53</v>
      </c>
      <c r="E240" t="s">
        <v>418</v>
      </c>
      <c r="F240">
        <v>16.931844247864898</v>
      </c>
      <c r="G240">
        <v>16.790098041786699</v>
      </c>
      <c r="H240">
        <v>4.0338470526719303E-3</v>
      </c>
      <c r="I240">
        <v>32.688807059447697</v>
      </c>
      <c r="J240">
        <v>32.1658930599516</v>
      </c>
      <c r="K240">
        <v>1.7439981397797701E-3</v>
      </c>
      <c r="L240">
        <v>-0.193493493867748</v>
      </c>
      <c r="M240">
        <v>3.7835603865396801E-3</v>
      </c>
      <c r="N240">
        <v>6.5642326515539899</v>
      </c>
      <c r="O240">
        <v>3.9927220159056602E-3</v>
      </c>
      <c r="P240">
        <v>12.142318003967199</v>
      </c>
      <c r="Q240">
        <v>1.7092993627145401E-3</v>
      </c>
      <c r="R240">
        <v>17.487806415084499</v>
      </c>
      <c r="S240">
        <v>0.14719870154742501</v>
      </c>
      <c r="T240">
        <v>624.36416272579004</v>
      </c>
      <c r="U240">
        <v>9.0548931988011602E-2</v>
      </c>
      <c r="V240" s="14">
        <v>44309.912314814814</v>
      </c>
      <c r="W240">
        <v>2.4</v>
      </c>
      <c r="X240">
        <v>6.2520407079397699E-4</v>
      </c>
      <c r="Y240">
        <v>3.0887542517036898E-4</v>
      </c>
      <c r="Z240" s="72">
        <f>((((N240/1000)+1)/((SMOW!$Z$4/1000)+1))-1)*1000</f>
        <v>16.998405810757731</v>
      </c>
      <c r="AA240" s="72">
        <f>((((P240/1000)+1)/((SMOW!$AA$4/1000)+1))-1)*1000</f>
        <v>32.750655330660237</v>
      </c>
      <c r="AB240" s="72">
        <f>Z240*SMOW!$AN$6</f>
        <v>17.889472055703315</v>
      </c>
      <c r="AC240" s="72">
        <f>AA240*SMOW!$AN$12</f>
        <v>34.449167546030488</v>
      </c>
      <c r="AD240" s="72">
        <f t="shared" ref="AD240" si="578">LN((AB240/1000)+1)*1000</f>
        <v>17.731338614636922</v>
      </c>
      <c r="AE240" s="44">
        <f t="shared" ref="AE240" si="579">LN((AC240/1000)+1)*1000</f>
        <v>33.869079776304467</v>
      </c>
      <c r="AF240" s="44">
        <f>(AD240-SMOW!AN$14*AE240)</f>
        <v>-0.15153550725183607</v>
      </c>
      <c r="AG240" s="45">
        <f t="shared" ref="AG240" si="580">AF240*1000</f>
        <v>-151.53550725183607</v>
      </c>
      <c r="AH240" s="2">
        <f>AVERAGE(AG239:AG240)</f>
        <v>-150.53473975399356</v>
      </c>
      <c r="AI240" s="2">
        <f>STDEV(AG239:AG240)</f>
        <v>1.4152989682310548</v>
      </c>
      <c r="AK240" s="20">
        <v>17</v>
      </c>
      <c r="AL240" s="20">
        <v>0</v>
      </c>
      <c r="AM240" s="20">
        <v>0</v>
      </c>
      <c r="AN240" s="20">
        <v>0</v>
      </c>
    </row>
    <row r="241" spans="1:40" customFormat="1" x14ac:dyDescent="0.2">
      <c r="A241">
        <v>2924</v>
      </c>
      <c r="B241" t="s">
        <v>177</v>
      </c>
      <c r="C241" t="s">
        <v>48</v>
      </c>
      <c r="D241" t="s">
        <v>53</v>
      </c>
      <c r="E241" t="s">
        <v>419</v>
      </c>
      <c r="F241">
        <v>17.144247360275902</v>
      </c>
      <c r="G241">
        <v>16.998942801210699</v>
      </c>
      <c r="H241">
        <v>4.3289723311226904E-3</v>
      </c>
      <c r="I241">
        <v>33.114277974063299</v>
      </c>
      <c r="J241">
        <v>32.577811249063501</v>
      </c>
      <c r="K241">
        <v>1.5468089109708801E-3</v>
      </c>
      <c r="L241">
        <v>-0.20214153829484799</v>
      </c>
      <c r="M241">
        <v>4.3812506537617701E-3</v>
      </c>
      <c r="N241">
        <v>6.7744703160208903</v>
      </c>
      <c r="O241">
        <v>4.2848384946262098E-3</v>
      </c>
      <c r="P241">
        <v>12.559323702894501</v>
      </c>
      <c r="Q241">
        <v>1.5160334322960301E-3</v>
      </c>
      <c r="R241">
        <v>18.104395644378201</v>
      </c>
      <c r="S241">
        <v>0.14286999027313599</v>
      </c>
      <c r="T241">
        <v>632.401278674884</v>
      </c>
      <c r="U241">
        <v>0.133948602291144</v>
      </c>
      <c r="V241" s="14">
        <v>44310.020601851851</v>
      </c>
      <c r="W241">
        <v>2.4</v>
      </c>
      <c r="X241">
        <v>1.4275346892602401E-3</v>
      </c>
      <c r="Y241">
        <v>2.1494864453431399E-3</v>
      </c>
      <c r="Z241" s="72">
        <f>((((N241/1000)+1)/((SMOW!$Z$4/1000)+1))-1)*1000</f>
        <v>17.210822825656891</v>
      </c>
      <c r="AA241" s="72">
        <f>((((P241/1000)+1)/((SMOW!$AA$4/1000)+1))-1)*1000</f>
        <v>33.17615172695065</v>
      </c>
      <c r="AB241" s="72">
        <f>Z241*SMOW!$AN$6</f>
        <v>18.113024093141409</v>
      </c>
      <c r="AC241" s="72">
        <f>AA241*SMOW!$AN$12</f>
        <v>34.896731006915445</v>
      </c>
      <c r="AD241" s="72">
        <f t="shared" ref="AD241" si="581">LN((AB241/1000)+1)*1000</f>
        <v>17.950937597211155</v>
      </c>
      <c r="AE241" s="44">
        <f t="shared" ref="AE241" si="582">LN((AC241/1000)+1)*1000</f>
        <v>34.301644934383283</v>
      </c>
      <c r="AF241" s="44">
        <f>(AD241-SMOW!AN$14*AE241)</f>
        <v>-0.16033092814322103</v>
      </c>
      <c r="AG241" s="45">
        <f t="shared" ref="AG241" si="583">AF241*1000</f>
        <v>-160.33092814322103</v>
      </c>
      <c r="AK241" s="20">
        <v>17</v>
      </c>
      <c r="AL241" s="20">
        <v>0</v>
      </c>
      <c r="AM241" s="20">
        <v>0</v>
      </c>
      <c r="AN241" s="20">
        <v>0</v>
      </c>
    </row>
    <row r="242" spans="1:40" customFormat="1" x14ac:dyDescent="0.2">
      <c r="A242">
        <v>2925</v>
      </c>
      <c r="B242" t="s">
        <v>177</v>
      </c>
      <c r="C242" t="s">
        <v>48</v>
      </c>
      <c r="D242" t="s">
        <v>53</v>
      </c>
      <c r="E242" t="s">
        <v>420</v>
      </c>
      <c r="F242">
        <v>16.274854859785702</v>
      </c>
      <c r="G242">
        <v>16.143838582802399</v>
      </c>
      <c r="H242">
        <v>4.7422775969537898E-3</v>
      </c>
      <c r="I242">
        <v>31.463408388598499</v>
      </c>
      <c r="J242">
        <v>30.9785786571817</v>
      </c>
      <c r="K242">
        <v>1.9243393883569401E-3</v>
      </c>
      <c r="L242">
        <v>-0.21285094818950001</v>
      </c>
      <c r="M242">
        <v>4.7981303964458998E-3</v>
      </c>
      <c r="N242">
        <v>5.9139412647587299</v>
      </c>
      <c r="O242">
        <v>4.6939301167510201E-3</v>
      </c>
      <c r="P242">
        <v>10.9412999986264</v>
      </c>
      <c r="Q242">
        <v>1.88605252215743E-3</v>
      </c>
      <c r="R242">
        <v>14.713649158861999</v>
      </c>
      <c r="S242">
        <v>0.13400578299384</v>
      </c>
      <c r="T242">
        <v>647.78631437476804</v>
      </c>
      <c r="U242">
        <v>7.7895457142867802E-2</v>
      </c>
      <c r="V242" s="14">
        <v>44310.768113425926</v>
      </c>
      <c r="W242">
        <v>2.4</v>
      </c>
      <c r="X242">
        <v>3.2702165697426999E-3</v>
      </c>
      <c r="Y242">
        <v>5.1552182695511501E-3</v>
      </c>
      <c r="Z242" s="72">
        <f>((((N242/1000)+1)/((SMOW!$Z$4/1000)+1))-1)*1000</f>
        <v>16.341373420543313</v>
      </c>
      <c r="AA242" s="72">
        <f>((((P242/1000)+1)/((SMOW!$AA$4/1000)+1))-1)*1000</f>
        <v>31.525183270045609</v>
      </c>
      <c r="AB242" s="72">
        <f>Z242*SMOW!$AN$6</f>
        <v>17.197997648321294</v>
      </c>
      <c r="AC242" s="72">
        <f>AA242*SMOW!$AN$12</f>
        <v>33.160140138399633</v>
      </c>
      <c r="AD242" s="72">
        <f t="shared" ref="AD242" si="584">LN((AB242/1000)+1)*1000</f>
        <v>17.05178607030096</v>
      </c>
      <c r="AE242" s="44">
        <f t="shared" ref="AE242" si="585">LN((AC242/1000)+1)*1000</f>
        <v>32.622202457804576</v>
      </c>
      <c r="AF242" s="44">
        <f>(AD242-SMOW!AN$14*AE242)</f>
        <v>-0.17273682741985752</v>
      </c>
      <c r="AG242" s="45">
        <f t="shared" ref="AG242" si="586">AF242*1000</f>
        <v>-172.73682741985752</v>
      </c>
      <c r="AH242" s="2">
        <f>AVERAGE(AG241:AG242)</f>
        <v>-166.53387778153927</v>
      </c>
      <c r="AI242" s="2">
        <f>STDEV(AG241:AG242)</f>
        <v>8.7722955052269462</v>
      </c>
      <c r="AK242" s="20">
        <v>17</v>
      </c>
      <c r="AL242" s="20">
        <v>0</v>
      </c>
      <c r="AM242" s="20">
        <v>0</v>
      </c>
      <c r="AN242" s="20">
        <v>0</v>
      </c>
    </row>
    <row r="243" spans="1:40" customFormat="1" x14ac:dyDescent="0.2">
      <c r="A243">
        <v>2926</v>
      </c>
      <c r="B243" t="s">
        <v>177</v>
      </c>
      <c r="C243" t="s">
        <v>48</v>
      </c>
      <c r="D243" t="s">
        <v>53</v>
      </c>
      <c r="E243" t="s">
        <v>423</v>
      </c>
      <c r="F243">
        <v>16.431755235207898</v>
      </c>
      <c r="G243">
        <v>16.2982143466857</v>
      </c>
      <c r="H243">
        <v>5.0511536114850103E-3</v>
      </c>
      <c r="I243">
        <v>31.7160013046065</v>
      </c>
      <c r="J243">
        <v>31.223436615228099</v>
      </c>
      <c r="K243">
        <v>1.4294568113356399E-3</v>
      </c>
      <c r="L243">
        <v>-0.18776018615476101</v>
      </c>
      <c r="M243">
        <v>5.0301623805076301E-3</v>
      </c>
      <c r="N243">
        <v>6.0692420421735802</v>
      </c>
      <c r="O243">
        <v>4.9996571429118302E-3</v>
      </c>
      <c r="P243">
        <v>11.188867298448001</v>
      </c>
      <c r="Q243">
        <v>1.4010161828281399E-3</v>
      </c>
      <c r="R243">
        <v>15.2010689190968</v>
      </c>
      <c r="S243">
        <v>0.14962409154110901</v>
      </c>
      <c r="T243">
        <v>564.662137197834</v>
      </c>
      <c r="U243">
        <v>6.8623877775139799E-2</v>
      </c>
      <c r="V243" s="14">
        <v>44310.876458333332</v>
      </c>
      <c r="W243">
        <v>2.4</v>
      </c>
      <c r="X243">
        <v>6.44564199529815E-2</v>
      </c>
      <c r="Y243">
        <v>6.9497603301573493E-2</v>
      </c>
      <c r="Z243" s="72">
        <f>((((N243/1000)+1)/((SMOW!$Z$4/1000)+1))-1)*1000</f>
        <v>16.4982840656156</v>
      </c>
      <c r="AA243" s="72">
        <f>((((P243/1000)+1)/((SMOW!$AA$4/1000)+1))-1)*1000</f>
        <v>31.777791313974959</v>
      </c>
      <c r="AB243" s="72">
        <f>Z243*SMOW!$AN$6</f>
        <v>17.363133639985087</v>
      </c>
      <c r="AC243" s="72">
        <f>AA243*SMOW!$AN$12</f>
        <v>33.425848923183878</v>
      </c>
      <c r="AD243" s="72">
        <f t="shared" ref="AD243" si="587">LN((AB243/1000)+1)*1000</f>
        <v>17.214116893874653</v>
      </c>
      <c r="AE243" s="44">
        <f t="shared" ref="AE243" si="588">LN((AC243/1000)+1)*1000</f>
        <v>32.879350031295075</v>
      </c>
      <c r="AF243" s="44">
        <f>(AD243-SMOW!AN$14*AE243)</f>
        <v>-0.14617992264914648</v>
      </c>
      <c r="AG243" s="45">
        <f t="shared" ref="AG243" si="589">AF243*1000</f>
        <v>-146.17992264914648</v>
      </c>
      <c r="AH243" s="2"/>
      <c r="AK243" s="20">
        <v>17</v>
      </c>
      <c r="AL243" s="20">
        <v>0</v>
      </c>
      <c r="AM243" s="20">
        <v>0</v>
      </c>
      <c r="AN243" s="20">
        <v>0</v>
      </c>
    </row>
    <row r="244" spans="1:40" customFormat="1" x14ac:dyDescent="0.2">
      <c r="A244">
        <v>2927</v>
      </c>
      <c r="B244" t="s">
        <v>177</v>
      </c>
      <c r="C244" t="s">
        <v>48</v>
      </c>
      <c r="D244" t="s">
        <v>53</v>
      </c>
      <c r="E244" t="s">
        <v>422</v>
      </c>
      <c r="F244">
        <v>16.596643633648799</v>
      </c>
      <c r="G244">
        <v>16.460424174069399</v>
      </c>
      <c r="H244">
        <v>3.9251290782289497E-3</v>
      </c>
      <c r="I244">
        <v>32.029931482021702</v>
      </c>
      <c r="J244">
        <v>31.5276699670708</v>
      </c>
      <c r="K244">
        <v>1.5809931265235199E-3</v>
      </c>
      <c r="L244">
        <v>-0.18618556854401899</v>
      </c>
      <c r="M244">
        <v>3.84342053752875E-3</v>
      </c>
      <c r="N244">
        <v>6.2324494047796097</v>
      </c>
      <c r="O244">
        <v>3.8851124203004E-3</v>
      </c>
      <c r="P244">
        <v>11.4965514868389</v>
      </c>
      <c r="Q244">
        <v>1.5495375149699199E-3</v>
      </c>
      <c r="R244">
        <v>15.804593825394701</v>
      </c>
      <c r="S244">
        <v>0.12236540751580401</v>
      </c>
      <c r="T244">
        <v>480.14984081988001</v>
      </c>
      <c r="U244">
        <v>6.2503351013286301E-2</v>
      </c>
      <c r="V244" s="14">
        <v>44310.99318287037</v>
      </c>
      <c r="W244">
        <v>2.4</v>
      </c>
      <c r="X244">
        <v>2.7987525273468801E-4</v>
      </c>
      <c r="Y244" s="69">
        <v>8.6088019794244606E-5</v>
      </c>
      <c r="Z244" s="72">
        <f>((((N244/1000)+1)/((SMOW!$Z$4/1000)+1))-1)*1000</f>
        <v>16.663183256549139</v>
      </c>
      <c r="AA244" s="72">
        <f>((((P244/1000)+1)/((SMOW!$AA$4/1000)+1))-1)*1000</f>
        <v>32.091740292832014</v>
      </c>
      <c r="AB244" s="72">
        <f>Z244*SMOW!$AN$6</f>
        <v>17.536676941695575</v>
      </c>
      <c r="AC244" s="72">
        <f>AA244*SMOW!$AN$12</f>
        <v>33.756079902208803</v>
      </c>
      <c r="AD244" s="72">
        <f t="shared" ref="AD244" si="590">LN((AB244/1000)+1)*1000</f>
        <v>17.384683819311267</v>
      </c>
      <c r="AE244" s="44">
        <f t="shared" ref="AE244" si="591">LN((AC244/1000)+1)*1000</f>
        <v>33.198848743265479</v>
      </c>
      <c r="AF244" s="44">
        <f>(AD244-SMOW!AN$14*AE244)</f>
        <v>-0.14430831713290715</v>
      </c>
      <c r="AG244" s="45">
        <f t="shared" ref="AG244" si="592">AF244*1000</f>
        <v>-144.30831713290715</v>
      </c>
      <c r="AH244" s="2">
        <f>AVERAGE(AG243:AG244)</f>
        <v>-145.2441198910268</v>
      </c>
      <c r="AI244" s="2">
        <f>STDEV(AG243:AG244)</f>
        <v>1.3234249522389774</v>
      </c>
      <c r="AK244" s="20">
        <v>17</v>
      </c>
      <c r="AL244" s="20">
        <v>0</v>
      </c>
      <c r="AM244" s="20">
        <v>0</v>
      </c>
      <c r="AN244" s="20">
        <v>0</v>
      </c>
    </row>
    <row r="245" spans="1:40" customFormat="1" x14ac:dyDescent="0.2">
      <c r="A245">
        <v>2928</v>
      </c>
      <c r="B245" t="s">
        <v>172</v>
      </c>
      <c r="C245" t="s">
        <v>48</v>
      </c>
      <c r="D245" t="s">
        <v>111</v>
      </c>
      <c r="E245" t="s">
        <v>421</v>
      </c>
      <c r="F245">
        <v>14.651120057962199</v>
      </c>
      <c r="G245">
        <v>14.5448290115246</v>
      </c>
      <c r="H245">
        <v>4.0763808358088996E-3</v>
      </c>
      <c r="I245">
        <v>28.225963674679399</v>
      </c>
      <c r="J245">
        <v>27.8349518662443</v>
      </c>
      <c r="K245">
        <v>1.3642377007566701E-3</v>
      </c>
      <c r="L245">
        <v>-0.15202557385243101</v>
      </c>
      <c r="M245">
        <v>4.1823696681027103E-3</v>
      </c>
      <c r="N245">
        <v>4.3067604255787799</v>
      </c>
      <c r="O245">
        <v>4.0348221674825699E-3</v>
      </c>
      <c r="P245">
        <v>7.7682678375765901</v>
      </c>
      <c r="Q245">
        <v>1.33709467877841E-3</v>
      </c>
      <c r="R245">
        <v>9.9315328184226104</v>
      </c>
      <c r="S245">
        <v>0.152648779685957</v>
      </c>
      <c r="T245">
        <v>615.05375075788197</v>
      </c>
      <c r="U245">
        <v>0.28246048045147198</v>
      </c>
      <c r="V245" s="14">
        <v>44312.555092592593</v>
      </c>
      <c r="W245">
        <v>2.4</v>
      </c>
      <c r="X245">
        <v>4.3080221559214102E-3</v>
      </c>
      <c r="Y245">
        <v>3.3890489641306399E-3</v>
      </c>
      <c r="Z245" s="72">
        <f>((((N245/1000)+1)/((SMOW!$Z$4/1000)+1))-1)*1000</f>
        <v>14.71753233989026</v>
      </c>
      <c r="AA245" s="72">
        <f>((((P245/1000)+1)/((SMOW!$AA$4/1000)+1))-1)*1000</f>
        <v>28.287544663873952</v>
      </c>
      <c r="AB245" s="72">
        <f>Z245*SMOW!$AN$6</f>
        <v>15.489033880856624</v>
      </c>
      <c r="AC245" s="72">
        <f>AA245*SMOW!$AN$12</f>
        <v>29.754591343377843</v>
      </c>
      <c r="AD245" s="72">
        <f t="shared" ref="AD245" si="593">LN((AB245/1000)+1)*1000</f>
        <v>15.370303241301926</v>
      </c>
      <c r="AE245" s="44">
        <f t="shared" ref="AE245" si="594">LN((AC245/1000)+1)*1000</f>
        <v>29.320513021251131</v>
      </c>
      <c r="AF245" s="44">
        <f>(AD245-SMOW!AN$14*AE245)</f>
        <v>-0.11092763391867244</v>
      </c>
      <c r="AG245" s="45">
        <f t="shared" ref="AG245" si="595">AF245*1000</f>
        <v>-110.92763391867244</v>
      </c>
      <c r="AK245" s="20">
        <v>17</v>
      </c>
      <c r="AL245" s="20">
        <v>0</v>
      </c>
      <c r="AM245" s="20">
        <v>0</v>
      </c>
      <c r="AN245" s="20">
        <v>0</v>
      </c>
    </row>
    <row r="246" spans="1:40" customFormat="1" x14ac:dyDescent="0.2">
      <c r="A246">
        <v>2929</v>
      </c>
      <c r="B246" t="s">
        <v>172</v>
      </c>
      <c r="C246" t="s">
        <v>48</v>
      </c>
      <c r="D246" t="s">
        <v>111</v>
      </c>
      <c r="E246" t="s">
        <v>424</v>
      </c>
      <c r="F246">
        <v>15.8811735532657</v>
      </c>
      <c r="G246">
        <v>15.7563869422909</v>
      </c>
      <c r="H246">
        <v>3.3345797649142299E-3</v>
      </c>
      <c r="I246">
        <v>30.563798008455301</v>
      </c>
      <c r="J246">
        <v>30.106029165969598</v>
      </c>
      <c r="K246">
        <v>1.20882161420369E-3</v>
      </c>
      <c r="L246">
        <v>-0.13959645734105999</v>
      </c>
      <c r="M246">
        <v>3.2740980289568899E-3</v>
      </c>
      <c r="N246">
        <v>5.5242735358464996</v>
      </c>
      <c r="O246">
        <v>3.3005837522652199E-3</v>
      </c>
      <c r="P246">
        <v>10.0595883646529</v>
      </c>
      <c r="Q246">
        <v>1.18477076762164E-3</v>
      </c>
      <c r="R246">
        <v>13.101631598824801</v>
      </c>
      <c r="S246">
        <v>0.132808649284646</v>
      </c>
      <c r="T246">
        <v>610.87758722460603</v>
      </c>
      <c r="U246">
        <v>9.0217775733123007E-2</v>
      </c>
      <c r="V246" s="14">
        <v>44312.675636574073</v>
      </c>
      <c r="W246">
        <v>2.4</v>
      </c>
      <c r="X246">
        <v>3.1359529032805297E-2</v>
      </c>
      <c r="Y246">
        <v>3.3272230199452198E-2</v>
      </c>
      <c r="Z246" s="72">
        <f>((((N246/1000)+1)/((SMOW!$Z$4/1000)+1))-1)*1000</f>
        <v>15.947666346275646</v>
      </c>
      <c r="AA246" s="72">
        <f>((((P246/1000)+1)/((SMOW!$AA$4/1000)+1))-1)*1000</f>
        <v>30.625519011767466</v>
      </c>
      <c r="AB246" s="72">
        <f>Z246*SMOW!$AN$6</f>
        <v>16.783652221952739</v>
      </c>
      <c r="AC246" s="72">
        <f>AA246*SMOW!$AN$12</f>
        <v>32.213817554753973</v>
      </c>
      <c r="AD246" s="72">
        <f t="shared" ref="AD246" si="596">LN((AB246/1000)+1)*1000</f>
        <v>16.644363090721459</v>
      </c>
      <c r="AE246" s="44">
        <f t="shared" ref="AE246" si="597">LN((AC246/1000)+1)*1000</f>
        <v>31.705833152050229</v>
      </c>
      <c r="AF246" s="44">
        <f>(AD246-SMOW!AN$14*AE246)</f>
        <v>-9.6316813561063697E-2</v>
      </c>
      <c r="AG246" s="45">
        <f t="shared" ref="AG246" si="598">AF246*1000</f>
        <v>-96.316813561063697</v>
      </c>
      <c r="AH246" s="2">
        <f>AVERAGE(AG245:AG246)</f>
        <v>-103.62222373986808</v>
      </c>
      <c r="AI246" s="2">
        <f>STDEV(AG245:AG246)</f>
        <v>10.331410153563601</v>
      </c>
      <c r="AK246" s="20">
        <v>17</v>
      </c>
      <c r="AL246" s="20">
        <v>0</v>
      </c>
      <c r="AM246" s="20">
        <v>0</v>
      </c>
      <c r="AN246" s="20">
        <v>0</v>
      </c>
    </row>
    <row r="247" spans="1:40" customFormat="1" x14ac:dyDescent="0.2">
      <c r="A247">
        <v>2930</v>
      </c>
      <c r="B247" t="s">
        <v>172</v>
      </c>
      <c r="C247" t="s">
        <v>48</v>
      </c>
      <c r="D247" t="s">
        <v>111</v>
      </c>
      <c r="E247" t="s">
        <v>427</v>
      </c>
      <c r="F247">
        <v>15.0763515451524</v>
      </c>
      <c r="G247">
        <v>14.963832537479901</v>
      </c>
      <c r="H247">
        <v>4.13983119933156E-3</v>
      </c>
      <c r="I247">
        <v>29.025869195279199</v>
      </c>
      <c r="J247">
        <v>28.6125966428312</v>
      </c>
      <c r="K247">
        <v>1.1543798008261199E-3</v>
      </c>
      <c r="L247">
        <v>-0.14361848993495099</v>
      </c>
      <c r="M247">
        <v>4.0738578724258496E-3</v>
      </c>
      <c r="N247">
        <v>4.7276566813346301</v>
      </c>
      <c r="O247">
        <v>4.0976256550820196E-3</v>
      </c>
      <c r="P247">
        <v>8.5522583507588106</v>
      </c>
      <c r="Q247">
        <v>1.13141213449467E-3</v>
      </c>
      <c r="R247">
        <v>11.0697379538374</v>
      </c>
      <c r="S247">
        <v>0.14548664975421999</v>
      </c>
      <c r="T247">
        <v>603.03152399056899</v>
      </c>
      <c r="U247">
        <v>8.0295250632292994E-2</v>
      </c>
      <c r="V247" s="14">
        <v>44312.80023148148</v>
      </c>
      <c r="W247">
        <v>2.4</v>
      </c>
      <c r="X247">
        <v>6.9364017804175906E-2</v>
      </c>
      <c r="Y247">
        <v>7.3132070208218505E-2</v>
      </c>
      <c r="Z247" s="72">
        <f>((((N247/1000)+1)/((SMOW!$Z$4/1000)+1))-1)*1000</f>
        <v>15.142791659891852</v>
      </c>
      <c r="AA247" s="72">
        <f>((((P247/1000)+1)/((SMOW!$AA$4/1000)+1))-1)*1000</f>
        <v>29.087498091232789</v>
      </c>
      <c r="AB247" s="72">
        <f>Z247*SMOW!$AN$6</f>
        <v>15.93658553989404</v>
      </c>
      <c r="AC247" s="72">
        <f>AA247*SMOW!$AN$12</f>
        <v>30.596031899906407</v>
      </c>
      <c r="AD247" s="72">
        <f t="shared" ref="AD247:AD248" si="599">LN((AB247/1000)+1)*1000</f>
        <v>15.810931401151731</v>
      </c>
      <c r="AE247" s="44">
        <f t="shared" ref="AE247:AE248" si="600">LN((AC247/1000)+1)*1000</f>
        <v>30.13730662309413</v>
      </c>
      <c r="AF247" s="44">
        <f>(AD247-SMOW!AN$14*AE247)</f>
        <v>-0.10156649584197019</v>
      </c>
      <c r="AG247" s="45">
        <f t="shared" ref="AG247:AG248" si="601">AF247*1000</f>
        <v>-101.56649584197019</v>
      </c>
      <c r="AJ247" t="s">
        <v>425</v>
      </c>
      <c r="AK247" s="20">
        <v>17</v>
      </c>
      <c r="AL247" s="20">
        <v>0</v>
      </c>
      <c r="AM247" s="20">
        <v>0</v>
      </c>
      <c r="AN247" s="20">
        <v>0</v>
      </c>
    </row>
    <row r="248" spans="1:40" customFormat="1" x14ac:dyDescent="0.2">
      <c r="A248">
        <v>2931</v>
      </c>
      <c r="B248" t="s">
        <v>172</v>
      </c>
      <c r="C248" t="s">
        <v>48</v>
      </c>
      <c r="D248" t="s">
        <v>111</v>
      </c>
      <c r="E248" t="s">
        <v>428</v>
      </c>
      <c r="F248">
        <v>15.6821903552542</v>
      </c>
      <c r="G248">
        <v>15.560495003854999</v>
      </c>
      <c r="H248">
        <v>4.8811660908125503E-3</v>
      </c>
      <c r="I248">
        <v>30.208645881135901</v>
      </c>
      <c r="J248">
        <v>29.761350490227699</v>
      </c>
      <c r="K248">
        <v>1.7089802234119299E-3</v>
      </c>
      <c r="L248">
        <v>-0.153498054985264</v>
      </c>
      <c r="M248">
        <v>4.6343453550439298E-3</v>
      </c>
      <c r="N248">
        <v>5.3273189698646304</v>
      </c>
      <c r="O248">
        <v>4.8314026435849504E-3</v>
      </c>
      <c r="P248">
        <v>9.7115023827657492</v>
      </c>
      <c r="Q248">
        <v>1.6749781666294801E-3</v>
      </c>
      <c r="R248">
        <v>12.4086946368573</v>
      </c>
      <c r="S248">
        <v>0.16080228612813499</v>
      </c>
      <c r="T248">
        <v>528.16066543531099</v>
      </c>
      <c r="U248">
        <v>0.17512521109231</v>
      </c>
      <c r="V248" s="14">
        <v>44312.981724537036</v>
      </c>
      <c r="W248">
        <v>2.4</v>
      </c>
      <c r="X248" s="69">
        <v>7.4111911467278805E-5</v>
      </c>
      <c r="Y248" s="69">
        <v>8.6290520065220593E-6</v>
      </c>
      <c r="Z248" s="72">
        <f>((((N248/1000)+1)/((SMOW!$Z$4/1000)+1))-1)*1000</f>
        <v>15.748670124153819</v>
      </c>
      <c r="AA248" s="72">
        <f>((((P248/1000)+1)/((SMOW!$AA$4/1000)+1))-1)*1000</f>
        <v>30.270345614201943</v>
      </c>
      <c r="AB248" s="72">
        <f>Z248*SMOW!$AN$6</f>
        <v>16.574224502996529</v>
      </c>
      <c r="AC248" s="72">
        <f>AA248*SMOW!$AN$12</f>
        <v>31.840224179076596</v>
      </c>
      <c r="AD248" s="72">
        <f t="shared" si="599"/>
        <v>16.438371098761813</v>
      </c>
      <c r="AE248" s="44">
        <f t="shared" si="600"/>
        <v>31.343833541377855</v>
      </c>
      <c r="AF248" s="44">
        <f>(AD248-SMOW!AN$14*AE248)</f>
        <v>-0.11117301108569322</v>
      </c>
      <c r="AG248" s="45">
        <f t="shared" si="601"/>
        <v>-111.17301108569322</v>
      </c>
      <c r="AH248" s="2">
        <f>AVERAGE(AG247:AG248)</f>
        <v>-106.3697534638317</v>
      </c>
      <c r="AI248" s="2">
        <f>STDEV(AG247:AG248)</f>
        <v>6.7928320724084896</v>
      </c>
      <c r="AJ248" t="s">
        <v>425</v>
      </c>
      <c r="AK248" s="20">
        <v>17</v>
      </c>
      <c r="AL248" s="20">
        <v>0</v>
      </c>
      <c r="AM248" s="20">
        <v>0</v>
      </c>
      <c r="AN248" s="20">
        <v>0</v>
      </c>
    </row>
    <row r="249" spans="1:40" customFormat="1" x14ac:dyDescent="0.2">
      <c r="A249">
        <v>2932</v>
      </c>
      <c r="B249" t="s">
        <v>112</v>
      </c>
      <c r="C249" t="s">
        <v>48</v>
      </c>
      <c r="D249" t="s">
        <v>111</v>
      </c>
      <c r="E249" t="s">
        <v>429</v>
      </c>
      <c r="F249">
        <v>14.152561546336999</v>
      </c>
      <c r="G249">
        <v>14.053348560557099</v>
      </c>
      <c r="H249">
        <v>4.9528557156641199E-3</v>
      </c>
      <c r="I249">
        <v>27.262042419603699</v>
      </c>
      <c r="J249">
        <v>26.897051642281198</v>
      </c>
      <c r="K249">
        <v>1.45451266627812E-3</v>
      </c>
      <c r="L249">
        <v>-0.14829470656743801</v>
      </c>
      <c r="M249">
        <v>4.7615110564162904E-3</v>
      </c>
      <c r="N249">
        <v>3.8132847137850701</v>
      </c>
      <c r="O249">
        <v>4.9023613933125796E-3</v>
      </c>
      <c r="P249">
        <v>6.8235248648472799</v>
      </c>
      <c r="Q249">
        <v>1.4255735237467301E-3</v>
      </c>
      <c r="R249">
        <v>7.7956224666332403</v>
      </c>
      <c r="S249">
        <v>0.13177166242795299</v>
      </c>
      <c r="T249">
        <v>597.52718399108505</v>
      </c>
      <c r="U249">
        <v>0.149605871307771</v>
      </c>
      <c r="V249" s="14">
        <v>44313.590358796297</v>
      </c>
      <c r="W249">
        <v>2.4</v>
      </c>
      <c r="X249">
        <v>6.8083809554859102E-3</v>
      </c>
      <c r="Y249">
        <v>8.6813067998532407E-3</v>
      </c>
      <c r="Z249" s="72">
        <f>((((N249/1000)+1)/((SMOW!$Z$4/1000)+1))-1)*1000</f>
        <v>14.218941195956569</v>
      </c>
      <c r="AA249" s="72">
        <f>((((P249/1000)+1)/((SMOW!$AA$4/1000)+1))-1)*1000</f>
        <v>27.323565679051811</v>
      </c>
      <c r="AB249" s="72">
        <f>Z249*SMOW!$AN$6</f>
        <v>14.964306301345724</v>
      </c>
      <c r="AC249" s="72">
        <f>AA249*SMOW!$AN$12</f>
        <v>28.740618547300638</v>
      </c>
      <c r="AD249" s="72">
        <f t="shared" ref="AD249" si="602">LN((AB249/1000)+1)*1000</f>
        <v>14.85344566983453</v>
      </c>
      <c r="AE249" s="44">
        <f t="shared" ref="AE249" si="603">LN((AC249/1000)+1)*1000</f>
        <v>28.335353693977922</v>
      </c>
      <c r="AF249" s="44">
        <f>(AD249-SMOW!AN$14*AE249)</f>
        <v>-0.10762108058581354</v>
      </c>
      <c r="AG249" s="45">
        <f t="shared" ref="AG249" si="604">AF249*1000</f>
        <v>-107.62108058581354</v>
      </c>
      <c r="AH249" s="2"/>
      <c r="AK249" s="20">
        <v>17</v>
      </c>
      <c r="AL249" s="20">
        <v>0</v>
      </c>
      <c r="AM249" s="20">
        <v>0</v>
      </c>
      <c r="AN249" s="20">
        <v>0</v>
      </c>
    </row>
    <row r="250" spans="1:40" customFormat="1" x14ac:dyDescent="0.2">
      <c r="A250">
        <v>2933</v>
      </c>
      <c r="B250" t="s">
        <v>112</v>
      </c>
      <c r="C250" t="s">
        <v>48</v>
      </c>
      <c r="D250" t="s">
        <v>111</v>
      </c>
      <c r="E250" t="s">
        <v>430</v>
      </c>
      <c r="F250">
        <v>14.587621709066299</v>
      </c>
      <c r="G250">
        <v>14.482245529450299</v>
      </c>
      <c r="H250">
        <v>4.4676570831941303E-3</v>
      </c>
      <c r="I250">
        <v>28.1159292671428</v>
      </c>
      <c r="J250">
        <v>27.727932302595999</v>
      </c>
      <c r="K250">
        <v>1.33292581773704E-3</v>
      </c>
      <c r="L250">
        <v>-0.15810272632036301</v>
      </c>
      <c r="M250">
        <v>4.3170367586132198E-3</v>
      </c>
      <c r="N250">
        <v>4.2439094418156502</v>
      </c>
      <c r="O250">
        <v>4.4221093568208702E-3</v>
      </c>
      <c r="P250">
        <v>7.66042268660477</v>
      </c>
      <c r="Q250">
        <v>1.3064057803954599E-3</v>
      </c>
      <c r="R250">
        <v>9.4670591529580701</v>
      </c>
      <c r="S250">
        <v>0.15636305334158099</v>
      </c>
      <c r="T250">
        <v>639.68444293504399</v>
      </c>
      <c r="U250">
        <v>0.118052950621281</v>
      </c>
      <c r="V250" s="14">
        <v>44313.716446759259</v>
      </c>
      <c r="W250">
        <v>2.4</v>
      </c>
      <c r="X250">
        <v>2.87704873342567E-2</v>
      </c>
      <c r="Y250">
        <v>2.5740571208251101E-2</v>
      </c>
      <c r="Z250" s="72">
        <f>((((N250/1000)+1)/((SMOW!$Z$4/1000)+1))-1)*1000</f>
        <v>14.654029834816784</v>
      </c>
      <c r="AA250" s="72">
        <f>((((P250/1000)+1)/((SMOW!$AA$4/1000)+1))-1)*1000</f>
        <v>28.177503666319659</v>
      </c>
      <c r="AB250" s="72">
        <f>Z250*SMOW!$AN$6</f>
        <v>15.422202537810316</v>
      </c>
      <c r="AC250" s="72">
        <f>AA250*SMOW!$AN$12</f>
        <v>29.63884340724017</v>
      </c>
      <c r="AD250" s="72">
        <f t="shared" ref="AD250" si="605">LN((AB250/1000)+1)*1000</f>
        <v>15.304489096525932</v>
      </c>
      <c r="AE250" s="44">
        <f t="shared" ref="AE250" si="606">LN((AC250/1000)+1)*1000</f>
        <v>29.208103285154564</v>
      </c>
      <c r="AF250" s="44">
        <f>(AD250-SMOW!AN$14*AE250)</f>
        <v>-0.11738943803567814</v>
      </c>
      <c r="AG250" s="45">
        <f t="shared" ref="AG250" si="607">AF250*1000</f>
        <v>-117.38943803567814</v>
      </c>
      <c r="AH250" s="2">
        <f>AVERAGE(AG249:AG250)</f>
        <v>-112.50525931074584</v>
      </c>
      <c r="AI250" s="2">
        <f>STDEV(AG249:AG250)</f>
        <v>6.9072717938533854</v>
      </c>
      <c r="AK250" s="20">
        <v>17</v>
      </c>
      <c r="AL250" s="20">
        <v>0</v>
      </c>
      <c r="AM250" s="20">
        <v>0</v>
      </c>
      <c r="AN250" s="20">
        <v>0</v>
      </c>
    </row>
    <row r="251" spans="1:40" customFormat="1" x14ac:dyDescent="0.2">
      <c r="A251">
        <v>2934</v>
      </c>
      <c r="B251" t="s">
        <v>431</v>
      </c>
      <c r="C251" t="s">
        <v>64</v>
      </c>
      <c r="D251" t="s">
        <v>50</v>
      </c>
      <c r="E251" t="s">
        <v>435</v>
      </c>
      <c r="F251">
        <v>10.693235855743</v>
      </c>
      <c r="G251">
        <v>10.636467201379199</v>
      </c>
      <c r="H251">
        <v>4.2237812084324E-3</v>
      </c>
      <c r="I251">
        <v>20.633357197017698</v>
      </c>
      <c r="J251">
        <v>20.423372999405601</v>
      </c>
      <c r="K251">
        <v>1.1017739036329301E-3</v>
      </c>
      <c r="L251">
        <v>-0.14707374230690901</v>
      </c>
      <c r="M251">
        <v>4.23394287993993E-3</v>
      </c>
      <c r="N251">
        <v>0.389226819502203</v>
      </c>
      <c r="O251">
        <v>4.1807197945481498E-3</v>
      </c>
      <c r="P251">
        <v>0.32672468589405901</v>
      </c>
      <c r="Q251">
        <v>1.07985288996506E-3</v>
      </c>
      <c r="R251">
        <v>-2.1482554724398</v>
      </c>
      <c r="S251">
        <v>0.152519099332076</v>
      </c>
      <c r="T251">
        <v>615.86491118380195</v>
      </c>
      <c r="U251">
        <v>0.15593275801378401</v>
      </c>
      <c r="V251" s="14">
        <v>44314.676944444444</v>
      </c>
      <c r="W251">
        <v>2.4</v>
      </c>
      <c r="X251">
        <v>2.5623357207838801E-2</v>
      </c>
      <c r="Y251">
        <v>2.04878777995008E-2</v>
      </c>
      <c r="Z251" s="72">
        <f>((((N251/1000)+1)/((SMOW!$Z$4/1000)+1))-1)*1000</f>
        <v>10.75938908101981</v>
      </c>
      <c r="AA251" s="72">
        <f>((((P251/1000)+1)/((SMOW!$AA$4/1000)+1))-1)*1000</f>
        <v>20.694483461050737</v>
      </c>
      <c r="AB251" s="72">
        <f>Z251*SMOW!$AN$6</f>
        <v>11.323402467514285</v>
      </c>
      <c r="AC251" s="72">
        <f>AA251*SMOW!$AN$12</f>
        <v>21.767739327062863</v>
      </c>
      <c r="AD251" s="72">
        <f t="shared" ref="AD251" si="608">LN((AB251/1000)+1)*1000</f>
        <v>11.259772632741761</v>
      </c>
      <c r="AE251" s="44">
        <f t="shared" ref="AE251" si="609">LN((AC251/1000)+1)*1000</f>
        <v>21.534205021409935</v>
      </c>
      <c r="AF251" s="44">
        <f>(AD251-SMOW!AN$14*AE251)</f>
        <v>-0.1102876185626851</v>
      </c>
      <c r="AG251" s="45">
        <f t="shared" ref="AG251" si="610">AF251*1000</f>
        <v>-110.2876185626851</v>
      </c>
      <c r="AK251" s="20">
        <v>17</v>
      </c>
      <c r="AL251" s="20">
        <v>0</v>
      </c>
      <c r="AM251" s="20">
        <v>0</v>
      </c>
      <c r="AN251" s="20">
        <v>0</v>
      </c>
    </row>
    <row r="252" spans="1:40" customFormat="1" x14ac:dyDescent="0.2">
      <c r="A252">
        <v>2935</v>
      </c>
      <c r="B252" t="s">
        <v>431</v>
      </c>
      <c r="C252" t="s">
        <v>64</v>
      </c>
      <c r="D252" t="s">
        <v>50</v>
      </c>
      <c r="E252" t="s">
        <v>434</v>
      </c>
      <c r="F252">
        <v>11.3007854287816</v>
      </c>
      <c r="G252">
        <v>11.237408299602199</v>
      </c>
      <c r="H252">
        <v>3.82318141709626E-3</v>
      </c>
      <c r="I252">
        <v>21.771173399373598</v>
      </c>
      <c r="J252">
        <v>21.537565902292901</v>
      </c>
      <c r="K252">
        <v>1.1867506572600601E-3</v>
      </c>
      <c r="L252">
        <v>-0.134426496808457</v>
      </c>
      <c r="M252">
        <v>3.8655821125225501E-3</v>
      </c>
      <c r="N252">
        <v>0.99058242975511002</v>
      </c>
      <c r="O252">
        <v>3.7842041147150901E-3</v>
      </c>
      <c r="P252">
        <v>1.44190277308007</v>
      </c>
      <c r="Q252">
        <v>1.16313893684276E-3</v>
      </c>
      <c r="R252">
        <v>-0.75567592041060305</v>
      </c>
      <c r="S252">
        <v>0.14097733033058599</v>
      </c>
      <c r="T252">
        <v>513.65788449018396</v>
      </c>
      <c r="U252">
        <v>8.5689221579699201E-2</v>
      </c>
      <c r="V252" s="14">
        <v>44314.79005787037</v>
      </c>
      <c r="W252">
        <v>2.4</v>
      </c>
      <c r="X252">
        <v>7.4227375013109895E-4</v>
      </c>
      <c r="Y252">
        <v>1.37245707752054E-3</v>
      </c>
      <c r="Z252" s="72">
        <f>((((N252/1000)+1)/((SMOW!$Z$4/1000)+1))-1)*1000</f>
        <v>11.366978420193297</v>
      </c>
      <c r="AA252" s="72">
        <f>((((P252/1000)+1)/((SMOW!$AA$4/1000)+1))-1)*1000</f>
        <v>21.832367807812503</v>
      </c>
      <c r="AB252" s="72">
        <f>Z252*SMOW!$AN$6</f>
        <v>11.96284199057876</v>
      </c>
      <c r="AC252" s="72">
        <f>AA252*SMOW!$AN$12</f>
        <v>22.96463655289957</v>
      </c>
      <c r="AD252" s="72">
        <f t="shared" ref="AD252" si="611">LN((AB252/1000)+1)*1000</f>
        <v>11.891852790559756</v>
      </c>
      <c r="AE252" s="44">
        <f t="shared" ref="AE252" si="612">LN((AC252/1000)+1)*1000</f>
        <v>22.704917997502097</v>
      </c>
      <c r="AF252" s="44">
        <f>(AD252-SMOW!AN$14*AE252)</f>
        <v>-9.6343912121351849E-2</v>
      </c>
      <c r="AG252" s="45">
        <f t="shared" ref="AG252" si="613">AF252*1000</f>
        <v>-96.343912121351849</v>
      </c>
      <c r="AH252" s="2">
        <f>AVERAGE(AG251:AG252)</f>
        <v>-103.31576534201847</v>
      </c>
      <c r="AI252" s="2">
        <f>STDEV(AG251:AG252)</f>
        <v>9.8596893795412832</v>
      </c>
      <c r="AK252" s="20">
        <v>17</v>
      </c>
      <c r="AL252" s="20">
        <v>0</v>
      </c>
      <c r="AM252" s="20">
        <v>0</v>
      </c>
      <c r="AN252" s="20">
        <v>0</v>
      </c>
    </row>
    <row r="253" spans="1:40" customFormat="1" x14ac:dyDescent="0.2">
      <c r="A253">
        <v>2936</v>
      </c>
      <c r="B253" t="s">
        <v>177</v>
      </c>
      <c r="C253" t="s">
        <v>48</v>
      </c>
      <c r="D253" t="s">
        <v>426</v>
      </c>
      <c r="E253" t="s">
        <v>433</v>
      </c>
      <c r="F253">
        <v>11.6995636411009</v>
      </c>
      <c r="G253">
        <v>11.6316526145184</v>
      </c>
      <c r="H253">
        <v>3.9850844990117103E-3</v>
      </c>
      <c r="I253">
        <v>22.5494205638729</v>
      </c>
      <c r="J253">
        <v>22.2989408096056</v>
      </c>
      <c r="K253">
        <v>1.2034815039716101E-3</v>
      </c>
      <c r="L253">
        <v>-0.14218813295337199</v>
      </c>
      <c r="M253">
        <v>3.9791782418385499E-3</v>
      </c>
      <c r="N253">
        <v>1.3852951015549499</v>
      </c>
      <c r="O253">
        <v>3.9444565960695104E-3</v>
      </c>
      <c r="P253">
        <v>2.2046658471752099</v>
      </c>
      <c r="Q253">
        <v>1.1795369048050099E-3</v>
      </c>
      <c r="R253">
        <v>0.64114080341610102</v>
      </c>
      <c r="S253">
        <v>0.16014631764683801</v>
      </c>
      <c r="T253">
        <v>440.027105337291</v>
      </c>
      <c r="U253">
        <v>8.6682686879701598E-2</v>
      </c>
      <c r="V253" s="14">
        <v>44314.900266203702</v>
      </c>
      <c r="W253">
        <v>2.4</v>
      </c>
      <c r="X253">
        <v>8.4058870844204298E-2</v>
      </c>
      <c r="Y253">
        <v>8.8340832189677004E-2</v>
      </c>
      <c r="Z253" s="72">
        <f>((((N253/1000)+1)/((SMOW!$Z$4/1000)+1))-1)*1000</f>
        <v>11.765782733869745</v>
      </c>
      <c r="AA253" s="72">
        <f>((((P253/1000)+1)/((SMOW!$AA$4/1000)+1))-1)*1000</f>
        <v>22.610661581940363</v>
      </c>
      <c r="AB253" s="72">
        <f>Z253*SMOW!$AN$6</f>
        <v>12.382551856588291</v>
      </c>
      <c r="AC253" s="72">
        <f>AA253*SMOW!$AN$12</f>
        <v>23.783294144763477</v>
      </c>
      <c r="AD253" s="72">
        <f t="shared" ref="AD253:AD254" si="614">LN((AB253/1000)+1)*1000</f>
        <v>12.306515103917015</v>
      </c>
      <c r="AE253" s="44">
        <f t="shared" ref="AE253:AE254" si="615">LN((AC253/1000)+1)*1000</f>
        <v>23.504877409448163</v>
      </c>
      <c r="AF253" s="44">
        <f>(AD253-SMOW!AN$14*AE253)</f>
        <v>-0.10406016827161579</v>
      </c>
      <c r="AG253" s="45">
        <f t="shared" ref="AG253:AG254" si="616">AF253*1000</f>
        <v>-104.06016827161579</v>
      </c>
      <c r="AK253" s="20">
        <v>17</v>
      </c>
      <c r="AL253" s="20">
        <v>0</v>
      </c>
      <c r="AM253" s="20">
        <v>0</v>
      </c>
      <c r="AN253" s="20">
        <v>0</v>
      </c>
    </row>
    <row r="254" spans="1:40" customFormat="1" x14ac:dyDescent="0.2">
      <c r="A254">
        <v>2937</v>
      </c>
      <c r="B254" t="s">
        <v>177</v>
      </c>
      <c r="C254" t="s">
        <v>48</v>
      </c>
      <c r="D254" t="s">
        <v>426</v>
      </c>
      <c r="E254" t="s">
        <v>432</v>
      </c>
      <c r="F254">
        <v>11.802269794487399</v>
      </c>
      <c r="G254">
        <v>11.733165839400501</v>
      </c>
      <c r="H254">
        <v>4.3295847122145599E-3</v>
      </c>
      <c r="I254">
        <v>22.7371543999407</v>
      </c>
      <c r="J254">
        <v>22.482517864350399</v>
      </c>
      <c r="K254">
        <v>1.06065117565056E-3</v>
      </c>
      <c r="L254">
        <v>-0.13760359297653799</v>
      </c>
      <c r="M254">
        <v>4.17330830253355E-3</v>
      </c>
      <c r="N254">
        <v>1.48695416657176</v>
      </c>
      <c r="O254">
        <v>4.2854446324988001E-3</v>
      </c>
      <c r="P254">
        <v>2.38866451037998</v>
      </c>
      <c r="Q254">
        <v>1.03954834426222E-3</v>
      </c>
      <c r="R254">
        <v>0.382739382576405</v>
      </c>
      <c r="S254">
        <v>0.15425697622854601</v>
      </c>
      <c r="T254">
        <v>419.69965734964001</v>
      </c>
      <c r="U254">
        <v>8.3346710476575298E-2</v>
      </c>
      <c r="V254" s="14">
        <v>44315.008773148147</v>
      </c>
      <c r="W254">
        <v>2.4</v>
      </c>
      <c r="X254">
        <v>1.16100309557638E-2</v>
      </c>
      <c r="Y254">
        <v>1.37372718665457E-2</v>
      </c>
      <c r="Z254" s="72">
        <f>((((N254/1000)+1)/((SMOW!$Z$4/1000)+1))-1)*1000</f>
        <v>11.868495609714813</v>
      </c>
      <c r="AA254" s="72">
        <f>((((P254/1000)+1)/((SMOW!$AA$4/1000)+1))-1)*1000</f>
        <v>22.798406661485473</v>
      </c>
      <c r="AB254" s="72">
        <f>Z254*SMOW!$AN$6</f>
        <v>12.490649000676262</v>
      </c>
      <c r="AC254" s="72">
        <f>AA254*SMOW!$AN$12</f>
        <v>23.980776046603086</v>
      </c>
      <c r="AD254" s="72">
        <f t="shared" si="614"/>
        <v>12.413284401021452</v>
      </c>
      <c r="AE254" s="44">
        <f t="shared" si="615"/>
        <v>23.697753049104545</v>
      </c>
      <c r="AF254" s="44">
        <f>(AD254-SMOW!AN$14*AE254)</f>
        <v>-9.9129208905749167E-2</v>
      </c>
      <c r="AG254" s="45">
        <f t="shared" si="616"/>
        <v>-99.129208905749167</v>
      </c>
      <c r="AH254" s="2">
        <f>AVERAGE(AG253:AG254)</f>
        <v>-101.59468858868249</v>
      </c>
      <c r="AI254" s="2">
        <f>STDEV(AG253:AG254)</f>
        <v>3.4867148053596102</v>
      </c>
      <c r="AK254" s="20">
        <v>17</v>
      </c>
      <c r="AL254" s="20">
        <v>0</v>
      </c>
      <c r="AM254" s="20">
        <v>0</v>
      </c>
      <c r="AN254" s="20">
        <v>0</v>
      </c>
    </row>
    <row r="255" spans="1:40" customFormat="1" x14ac:dyDescent="0.2">
      <c r="A255">
        <v>2938</v>
      </c>
      <c r="B255" t="s">
        <v>431</v>
      </c>
      <c r="C255" t="s">
        <v>48</v>
      </c>
      <c r="D255" t="s">
        <v>426</v>
      </c>
      <c r="E255" t="s">
        <v>436</v>
      </c>
      <c r="F255">
        <v>11.6316310313223</v>
      </c>
      <c r="G255">
        <v>11.5645032431943</v>
      </c>
      <c r="H255">
        <v>4.5844071179046396E-3</v>
      </c>
      <c r="I255">
        <v>22.4297807058148</v>
      </c>
      <c r="J255">
        <v>22.181932419497802</v>
      </c>
      <c r="K255">
        <v>1.2850422640297799E-3</v>
      </c>
      <c r="L255">
        <v>-0.14755707430051801</v>
      </c>
      <c r="M255">
        <v>4.4506104564984699E-3</v>
      </c>
      <c r="N255">
        <v>1.3180550641614699</v>
      </c>
      <c r="O255">
        <v>4.5376691259081401E-3</v>
      </c>
      <c r="P255">
        <v>2.08740635677235</v>
      </c>
      <c r="Q255">
        <v>1.25947492309199E-3</v>
      </c>
      <c r="R255">
        <v>2.4511938153744999</v>
      </c>
      <c r="S255">
        <v>0.14004347913992199</v>
      </c>
      <c r="T255">
        <v>457.18773787811</v>
      </c>
      <c r="U255">
        <v>0.100775112443384</v>
      </c>
      <c r="V255" s="14">
        <v>44315.516273148147</v>
      </c>
      <c r="W255">
        <v>2.4</v>
      </c>
      <c r="X255">
        <v>4.2021723364588301E-3</v>
      </c>
      <c r="Y255">
        <v>6.1533015072963698E-3</v>
      </c>
      <c r="Z255" s="72">
        <f>((((N255/1000)+1)/((SMOW!$Z$4/1000)+1))-1)*1000</f>
        <v>11.697845677676177</v>
      </c>
      <c r="AA255" s="72">
        <f>((((P255/1000)+1)/((SMOW!$AA$4/1000)+1))-1)*1000</f>
        <v>22.491014558588816</v>
      </c>
      <c r="AB255" s="72">
        <f>Z255*SMOW!$AN$6</f>
        <v>12.311053500692328</v>
      </c>
      <c r="AC255" s="72">
        <f>AA255*SMOW!$AN$12</f>
        <v>23.657441995784868</v>
      </c>
      <c r="AD255" s="72">
        <f t="shared" ref="AD255" si="617">LN((AB255/1000)+1)*1000</f>
        <v>12.235888757553717</v>
      </c>
      <c r="AE255" s="44">
        <f t="shared" ref="AE255" si="618">LN((AC255/1000)+1)*1000</f>
        <v>23.381941348915948</v>
      </c>
      <c r="AF255" s="44">
        <f>(AD255-SMOW!AN$14*AE255)</f>
        <v>-0.10977627467390505</v>
      </c>
      <c r="AG255" s="45">
        <f t="shared" ref="AG255" si="619">AF255*1000</f>
        <v>-109.77627467390505</v>
      </c>
      <c r="AK255" s="20">
        <v>17</v>
      </c>
      <c r="AL255" s="20">
        <v>0</v>
      </c>
      <c r="AM255" s="20">
        <v>0</v>
      </c>
      <c r="AN255" s="20">
        <v>0</v>
      </c>
    </row>
    <row r="256" spans="1:40" customFormat="1" x14ac:dyDescent="0.2">
      <c r="A256">
        <v>2939</v>
      </c>
      <c r="B256" t="s">
        <v>112</v>
      </c>
      <c r="C256" t="s">
        <v>48</v>
      </c>
      <c r="D256" t="s">
        <v>426</v>
      </c>
      <c r="E256" t="s">
        <v>437</v>
      </c>
      <c r="F256">
        <v>12.7654640456427</v>
      </c>
      <c r="G256">
        <v>12.684671840606001</v>
      </c>
      <c r="H256">
        <v>5.1527207810535504E-3</v>
      </c>
      <c r="I256">
        <v>24.6007658462586</v>
      </c>
      <c r="J256">
        <v>24.3030399413563</v>
      </c>
      <c r="K256">
        <v>1.46933627480254E-3</v>
      </c>
      <c r="L256">
        <v>-0.14733324843010501</v>
      </c>
      <c r="M256">
        <v>5.1489318242581303E-3</v>
      </c>
      <c r="N256">
        <v>2.4403286604402199</v>
      </c>
      <c r="O256">
        <v>5.1001888360454502E-3</v>
      </c>
      <c r="P256">
        <v>4.2151973402514997</v>
      </c>
      <c r="Q256">
        <v>1.44010220013864E-3</v>
      </c>
      <c r="R256">
        <v>5.5776576470106498</v>
      </c>
      <c r="S256">
        <v>0.12647094460970801</v>
      </c>
      <c r="T256">
        <v>379.195682948372</v>
      </c>
      <c r="U256">
        <v>8.1480233050340606E-2</v>
      </c>
      <c r="V256" s="14">
        <v>44315.62023148148</v>
      </c>
      <c r="W256">
        <v>2.4</v>
      </c>
      <c r="X256">
        <v>8.1270190829852099E-3</v>
      </c>
      <c r="Y256">
        <v>1.08950530286182E-2</v>
      </c>
      <c r="Z256" s="72">
        <f>((((N256/1000)+1)/((SMOW!$Z$4/1000)+1))-1)*1000</f>
        <v>12.831752905128946</v>
      </c>
      <c r="AA256" s="72">
        <f>((((P256/1000)+1)/((SMOW!$AA$4/1000)+1))-1)*1000</f>
        <v>24.662129720464776</v>
      </c>
      <c r="AB256" s="72">
        <f>Z256*SMOW!$AN$6</f>
        <v>13.504400799557178</v>
      </c>
      <c r="AC256" s="72">
        <f>AA256*SMOW!$AN$12</f>
        <v>25.941155381610553</v>
      </c>
      <c r="AD256" s="72">
        <f t="shared" ref="AD256" si="620">LN((AB256/1000)+1)*1000</f>
        <v>13.414029080616023</v>
      </c>
      <c r="AE256" s="44">
        <f t="shared" ref="AE256" si="621">LN((AC256/1000)+1)*1000</f>
        <v>25.610391674577407</v>
      </c>
      <c r="AF256" s="44">
        <f>(AD256-SMOW!AN$14*AE256)</f>
        <v>-0.10825772356084862</v>
      </c>
      <c r="AG256" s="45">
        <f t="shared" ref="AG256" si="622">AF256*1000</f>
        <v>-108.25772356084862</v>
      </c>
      <c r="AH256" s="2">
        <f>AVERAGE(AG255:AG256)</f>
        <v>-109.01699911737683</v>
      </c>
      <c r="AI256" s="2">
        <f>STDEV(AG255:AG256)</f>
        <v>1.0737777896205827</v>
      </c>
      <c r="AK256" s="20">
        <v>17</v>
      </c>
      <c r="AL256" s="20">
        <v>0</v>
      </c>
      <c r="AM256" s="20">
        <v>0</v>
      </c>
      <c r="AN256" s="20">
        <v>0</v>
      </c>
    </row>
    <row r="257" spans="1:40" customFormat="1" x14ac:dyDescent="0.2">
      <c r="A257">
        <v>2940</v>
      </c>
      <c r="B257" t="s">
        <v>112</v>
      </c>
      <c r="C257" t="s">
        <v>48</v>
      </c>
      <c r="D257" t="s">
        <v>426</v>
      </c>
      <c r="E257" t="s">
        <v>438</v>
      </c>
      <c r="F257">
        <v>12.5127208561044</v>
      </c>
      <c r="G257">
        <v>12.4350831084954</v>
      </c>
      <c r="H257">
        <v>5.70757577738826E-3</v>
      </c>
      <c r="I257">
        <v>24.1077274824051</v>
      </c>
      <c r="J257">
        <v>23.821723683934898</v>
      </c>
      <c r="K257">
        <v>1.02436594392438E-3</v>
      </c>
      <c r="L257">
        <v>-0.142786996622184</v>
      </c>
      <c r="M257">
        <v>5.6101288103636302E-3</v>
      </c>
      <c r="N257">
        <v>2.1901621855928601</v>
      </c>
      <c r="O257">
        <v>5.6493870903570297E-3</v>
      </c>
      <c r="P257">
        <v>3.7319685214202698</v>
      </c>
      <c r="Q257">
        <v>1.0039850474592401E-3</v>
      </c>
      <c r="R257">
        <v>4.5504171927921</v>
      </c>
      <c r="S257">
        <v>0.13716752879375299</v>
      </c>
      <c r="T257">
        <v>495.69843823079299</v>
      </c>
      <c r="U257">
        <v>8.28190451071803E-2</v>
      </c>
      <c r="V257" s="14">
        <v>44315.727465277778</v>
      </c>
      <c r="W257">
        <v>2.4</v>
      </c>
      <c r="X257">
        <v>2.78410066747601E-2</v>
      </c>
      <c r="Y257">
        <v>3.3438360691968698E-2</v>
      </c>
      <c r="Z257" s="72">
        <f>((((N257/1000)+1)/((SMOW!$Z$4/1000)+1))-1)*1000</f>
        <v>12.578993172710495</v>
      </c>
      <c r="AA257" s="72">
        <f>((((P257/1000)+1)/((SMOW!$AA$4/1000)+1))-1)*1000</f>
        <v>24.169061828286598</v>
      </c>
      <c r="AB257" s="72">
        <f>Z257*SMOW!$AN$6</f>
        <v>13.238391256059561</v>
      </c>
      <c r="AC257" s="72">
        <f>AA257*SMOW!$AN$12</f>
        <v>25.422516036604453</v>
      </c>
      <c r="AD257" s="72">
        <f t="shared" ref="AD257:AD258" si="623">LN((AB257/1000)+1)*1000</f>
        <v>13.151529521157549</v>
      </c>
      <c r="AE257" s="44">
        <f t="shared" ref="AE257:AE258" si="624">LN((AC257/1000)+1)*1000</f>
        <v>25.104738422272121</v>
      </c>
      <c r="AF257" s="44">
        <f>(AD257-SMOW!AN$14*AE257)</f>
        <v>-0.10377236580213101</v>
      </c>
      <c r="AG257" s="45">
        <f t="shared" ref="AG257:AG258" si="625">AF257*1000</f>
        <v>-103.77236580213101</v>
      </c>
      <c r="AK257" s="20">
        <v>17</v>
      </c>
      <c r="AL257" s="20">
        <v>0</v>
      </c>
      <c r="AM257" s="20">
        <v>0</v>
      </c>
      <c r="AN257" s="20">
        <v>0</v>
      </c>
    </row>
    <row r="258" spans="1:40" customFormat="1" x14ac:dyDescent="0.2">
      <c r="A258">
        <v>2941</v>
      </c>
      <c r="B258" t="s">
        <v>112</v>
      </c>
      <c r="C258" t="s">
        <v>48</v>
      </c>
      <c r="D258" t="s">
        <v>426</v>
      </c>
      <c r="E258" t="s">
        <v>439</v>
      </c>
      <c r="F258">
        <v>12.263835843884101</v>
      </c>
      <c r="G258">
        <v>12.189243843284901</v>
      </c>
      <c r="H258">
        <v>4.5809127659152604E-3</v>
      </c>
      <c r="I258">
        <v>23.645008135802598</v>
      </c>
      <c r="J258">
        <v>23.369794732790901</v>
      </c>
      <c r="K258">
        <v>1.42152729929112E-3</v>
      </c>
      <c r="L258">
        <v>-0.15000777562864501</v>
      </c>
      <c r="M258">
        <v>4.4236456093119398E-3</v>
      </c>
      <c r="N258">
        <v>1.94381455397813</v>
      </c>
      <c r="O258">
        <v>4.5342103988097902E-3</v>
      </c>
      <c r="P258">
        <v>3.2784554893684499</v>
      </c>
      <c r="Q258">
        <v>1.3932444372156E-3</v>
      </c>
      <c r="R258">
        <v>3.6228197156755901</v>
      </c>
      <c r="S258">
        <v>0.13640500364963201</v>
      </c>
      <c r="T258">
        <v>493.48011050058801</v>
      </c>
      <c r="U258">
        <v>7.3366304254946502E-2</v>
      </c>
      <c r="V258" s="14">
        <v>44315.834907407407</v>
      </c>
      <c r="W258">
        <v>2.4</v>
      </c>
      <c r="X258">
        <v>9.7081986112412602E-3</v>
      </c>
      <c r="Y258">
        <v>1.22987625975598E-2</v>
      </c>
      <c r="Z258" s="72">
        <f>((((N258/1000)+1)/((SMOW!$Z$4/1000)+1))-1)*1000</f>
        <v>12.330091870140336</v>
      </c>
      <c r="AA258" s="72">
        <f>((((P258/1000)+1)/((SMOW!$AA$4/1000)+1))-1)*1000</f>
        <v>23.706314769181169</v>
      </c>
      <c r="AB258" s="72">
        <f>Z258*SMOW!$AN$6</f>
        <v>12.976442403530164</v>
      </c>
      <c r="AC258" s="72">
        <f>AA258*SMOW!$AN$12</f>
        <v>24.935770021613052</v>
      </c>
      <c r="AD258" s="72">
        <f t="shared" si="623"/>
        <v>12.892969718280442</v>
      </c>
      <c r="AE258" s="44">
        <f t="shared" si="624"/>
        <v>24.629947233390805</v>
      </c>
      <c r="AF258" s="44">
        <f>(AD258-SMOW!AN$14*AE258)</f>
        <v>-0.11164242094990406</v>
      </c>
      <c r="AG258" s="45">
        <f t="shared" si="625"/>
        <v>-111.64242094990406</v>
      </c>
      <c r="AH258" s="2">
        <f>AVERAGE(AG257:AG258)</f>
        <v>-107.70739337601754</v>
      </c>
      <c r="AI258" s="2">
        <f>STDEV(AG257:AG258)</f>
        <v>5.564969363302426</v>
      </c>
      <c r="AK258" s="20">
        <v>17</v>
      </c>
      <c r="AL258" s="20">
        <v>0</v>
      </c>
      <c r="AM258" s="20">
        <v>0</v>
      </c>
      <c r="AN258" s="20">
        <v>0</v>
      </c>
    </row>
    <row r="259" spans="1:40" customFormat="1" x14ac:dyDescent="0.2">
      <c r="A259">
        <v>2942</v>
      </c>
      <c r="B259" t="s">
        <v>431</v>
      </c>
      <c r="C259" t="s">
        <v>48</v>
      </c>
      <c r="D259" t="s">
        <v>426</v>
      </c>
      <c r="E259" t="s">
        <v>440</v>
      </c>
      <c r="F259">
        <v>11.781284375296799</v>
      </c>
      <c r="G259">
        <v>11.712424968285999</v>
      </c>
      <c r="H259">
        <v>4.4689937677936898E-3</v>
      </c>
      <c r="I259">
        <v>22.7441018367422</v>
      </c>
      <c r="J259">
        <v>22.4893108153207</v>
      </c>
      <c r="K259">
        <v>1.2814488194723701E-3</v>
      </c>
      <c r="L259">
        <v>-0.16193114220336699</v>
      </c>
      <c r="M259">
        <v>4.4975912855452597E-3</v>
      </c>
      <c r="N259">
        <v>1.46618269355325</v>
      </c>
      <c r="O259">
        <v>4.4234324139279697E-3</v>
      </c>
      <c r="P259">
        <v>2.39547372022172</v>
      </c>
      <c r="Q259">
        <v>1.25595297409682E-3</v>
      </c>
      <c r="R259">
        <v>2.33682522294332</v>
      </c>
      <c r="S259">
        <v>0.14277478198478599</v>
      </c>
      <c r="T259">
        <v>552.26368499721696</v>
      </c>
      <c r="U259">
        <v>0.13138860199719299</v>
      </c>
      <c r="V259" s="14">
        <v>44316.49324074074</v>
      </c>
      <c r="W259">
        <v>2.4</v>
      </c>
      <c r="X259">
        <v>4.3070480957558298E-2</v>
      </c>
      <c r="Y259">
        <v>4.7824722251552397E-2</v>
      </c>
      <c r="Z259" s="72">
        <f>((((N259/1000)+1)/((SMOW!$Z$4/1000)+1))-1)*1000</f>
        <v>11.847508816958507</v>
      </c>
      <c r="AA259" s="72">
        <f>((((P259/1000)+1)/((SMOW!$AA$4/1000)+1))-1)*1000</f>
        <v>22.805354514372489</v>
      </c>
      <c r="AB259" s="72">
        <f>Z259*SMOW!$AN$6</f>
        <v>12.468562068129025</v>
      </c>
      <c r="AC259" s="72">
        <f>AA259*SMOW!$AN$12</f>
        <v>23.988084228554666</v>
      </c>
      <c r="AD259" s="72">
        <f t="shared" ref="AD259" si="626">LN((AB259/1000)+1)*1000</f>
        <v>12.391469707246612</v>
      </c>
      <c r="AE259" s="44">
        <f t="shared" ref="AE259" si="627">LN((AC259/1000)+1)*1000</f>
        <v>23.704890054059447</v>
      </c>
      <c r="AF259" s="44">
        <f>(AD259-SMOW!AN$14*AE259)</f>
        <v>-0.12471224129677694</v>
      </c>
      <c r="AG259" s="45">
        <f t="shared" ref="AG259" si="628">AF259*1000</f>
        <v>-124.71224129677694</v>
      </c>
      <c r="AK259" s="20">
        <v>17</v>
      </c>
      <c r="AL259" s="20">
        <v>0</v>
      </c>
      <c r="AM259" s="20">
        <v>0</v>
      </c>
      <c r="AN259" s="20">
        <v>0</v>
      </c>
    </row>
    <row r="260" spans="1:40" customFormat="1" x14ac:dyDescent="0.2">
      <c r="A260">
        <v>2943</v>
      </c>
      <c r="B260" t="s">
        <v>431</v>
      </c>
      <c r="C260" t="s">
        <v>48</v>
      </c>
      <c r="D260" t="s">
        <v>426</v>
      </c>
      <c r="E260" t="s">
        <v>441</v>
      </c>
      <c r="F260">
        <v>12.773919468570799</v>
      </c>
      <c r="G260">
        <v>12.693020681621</v>
      </c>
      <c r="H260">
        <v>4.9982111601315398E-3</v>
      </c>
      <c r="I260">
        <v>24.639352880224902</v>
      </c>
      <c r="J260">
        <v>24.340699810732598</v>
      </c>
      <c r="K260">
        <v>9.5795813611865895E-4</v>
      </c>
      <c r="L260">
        <v>-0.15886881844581699</v>
      </c>
      <c r="M260">
        <v>4.9660214531801602E-3</v>
      </c>
      <c r="N260">
        <v>2.4486978804027002</v>
      </c>
      <c r="O260">
        <v>4.9472544394090602E-3</v>
      </c>
      <c r="P260">
        <v>4.2530166423845204</v>
      </c>
      <c r="Q260">
        <v>9.3889849663630995E-4</v>
      </c>
      <c r="R260">
        <v>5.03618642211406</v>
      </c>
      <c r="S260">
        <v>0.142813479336792</v>
      </c>
      <c r="T260">
        <v>526.10576511130103</v>
      </c>
      <c r="U260">
        <v>0.119801504900446</v>
      </c>
      <c r="V260" s="14">
        <v>44316.613981481481</v>
      </c>
      <c r="W260">
        <v>2.4</v>
      </c>
      <c r="X260">
        <v>7.6130921344356997E-3</v>
      </c>
      <c r="Y260">
        <v>1.0103046904794801E-2</v>
      </c>
      <c r="Z260" s="72">
        <f>((((N260/1000)+1)/((SMOW!$Z$4/1000)+1))-1)*1000</f>
        <v>12.840208881492732</v>
      </c>
      <c r="AA260" s="72">
        <f>((((P260/1000)+1)/((SMOW!$AA$4/1000)+1))-1)*1000</f>
        <v>24.70071906542848</v>
      </c>
      <c r="AB260" s="72">
        <f>Z260*SMOW!$AN$6</f>
        <v>13.513300043083174</v>
      </c>
      <c r="AC260" s="72">
        <f>AA260*SMOW!$AN$12</f>
        <v>25.981746044506441</v>
      </c>
      <c r="AD260" s="72">
        <f t="shared" ref="AD260" si="629">LN((AB260/1000)+1)*1000</f>
        <v>13.42280970796055</v>
      </c>
      <c r="AE260" s="44">
        <f t="shared" ref="AE260" si="630">LN((AC260/1000)+1)*1000</f>
        <v>25.649955210685953</v>
      </c>
      <c r="AF260" s="44">
        <f>(AD260-SMOW!AN$14*AE260)</f>
        <v>-0.12036664328163305</v>
      </c>
      <c r="AG260" s="45">
        <f t="shared" ref="AG260" si="631">AF260*1000</f>
        <v>-120.36664328163305</v>
      </c>
      <c r="AK260" s="20">
        <v>17</v>
      </c>
      <c r="AL260" s="20">
        <v>0</v>
      </c>
      <c r="AM260" s="20">
        <v>0</v>
      </c>
      <c r="AN260" s="20">
        <v>0</v>
      </c>
    </row>
    <row r="261" spans="1:40" customFormat="1" x14ac:dyDescent="0.2">
      <c r="A261">
        <v>2944</v>
      </c>
      <c r="B261" t="s">
        <v>431</v>
      </c>
      <c r="C261" t="s">
        <v>48</v>
      </c>
      <c r="D261" t="s">
        <v>426</v>
      </c>
      <c r="E261" t="s">
        <v>442</v>
      </c>
      <c r="F261">
        <v>11.959073671072799</v>
      </c>
      <c r="G261">
        <v>11.8881283820491</v>
      </c>
      <c r="H261">
        <v>5.7473074803442801E-3</v>
      </c>
      <c r="I261">
        <v>23.047666987343799</v>
      </c>
      <c r="J261">
        <v>22.7860811467141</v>
      </c>
      <c r="K261">
        <v>1.3267204346585201E-3</v>
      </c>
      <c r="L261">
        <v>-0.14292246341593101</v>
      </c>
      <c r="M261">
        <v>5.8714519871595396E-3</v>
      </c>
      <c r="N261">
        <v>1.6421594289546</v>
      </c>
      <c r="O261">
        <v>5.6887137289376296E-3</v>
      </c>
      <c r="P261">
        <v>2.69299910550215</v>
      </c>
      <c r="Q261">
        <v>1.3003238602949301E-3</v>
      </c>
      <c r="R261">
        <v>2.4370390822762902</v>
      </c>
      <c r="S261">
        <v>0.16474440291419001</v>
      </c>
      <c r="T261">
        <v>759.46164355443398</v>
      </c>
      <c r="U261">
        <v>0.12047228955764</v>
      </c>
      <c r="V261" s="14">
        <v>44316.734930555554</v>
      </c>
      <c r="W261">
        <v>2.4</v>
      </c>
      <c r="X261">
        <v>1.0423170758388301E-4</v>
      </c>
      <c r="Y261" s="69">
        <v>1.18486320152759E-6</v>
      </c>
      <c r="Z261" s="72">
        <f>((((N261/1000)+1)/((SMOW!$Z$4/1000)+1))-1)*1000</f>
        <v>12.025309749633895</v>
      </c>
      <c r="AA261" s="72">
        <f>((((P261/1000)+1)/((SMOW!$AA$4/1000)+1))-1)*1000</f>
        <v>23.108937845649493</v>
      </c>
      <c r="AB261" s="72">
        <f>Z261*SMOW!$AN$6</f>
        <v>12.65568342833101</v>
      </c>
      <c r="AC261" s="72">
        <f>AA261*SMOW!$AN$12</f>
        <v>24.307411977503644</v>
      </c>
      <c r="AD261" s="72">
        <f t="shared" ref="AD261:AD262" si="632">LN((AB261/1000)+1)*1000</f>
        <v>12.57626958918026</v>
      </c>
      <c r="AE261" s="44">
        <f t="shared" ref="AE261:AE262" si="633">LN((AC261/1000)+1)*1000</f>
        <v>24.01668857348945</v>
      </c>
      <c r="AF261" s="44">
        <f>(AD261-SMOW!AN$14*AE261)</f>
        <v>-0.10454197762217099</v>
      </c>
      <c r="AG261" s="45">
        <f t="shared" ref="AG261:AG262" si="634">AF261*1000</f>
        <v>-104.54197762217099</v>
      </c>
      <c r="AH261" s="2">
        <f>AVERAGE(AG259:AG261)</f>
        <v>-116.54028740019366</v>
      </c>
      <c r="AI261" s="2">
        <f>STDEV(AG259:AG261)</f>
        <v>10.615584471631857</v>
      </c>
      <c r="AK261" s="20">
        <v>17</v>
      </c>
      <c r="AL261" s="20">
        <v>0</v>
      </c>
      <c r="AM261" s="20">
        <v>0</v>
      </c>
      <c r="AN261" s="20">
        <v>0</v>
      </c>
    </row>
    <row r="262" spans="1:40" customFormat="1" x14ac:dyDescent="0.2">
      <c r="A262">
        <v>2946</v>
      </c>
      <c r="B262" t="s">
        <v>172</v>
      </c>
      <c r="C262" t="s">
        <v>149</v>
      </c>
      <c r="D262" t="s">
        <v>248</v>
      </c>
      <c r="E262" t="s">
        <v>443</v>
      </c>
      <c r="F262">
        <v>4.1388189399931496</v>
      </c>
      <c r="G262">
        <v>4.1302772228924001</v>
      </c>
      <c r="H262">
        <v>4.34604502257012E-3</v>
      </c>
      <c r="I262">
        <v>8.2821049907354602</v>
      </c>
      <c r="J262">
        <v>8.2479964467995792</v>
      </c>
      <c r="K262">
        <v>2.3883570356956602E-3</v>
      </c>
      <c r="L262">
        <v>-0.224664901017784</v>
      </c>
      <c r="M262">
        <v>3.9145617345700701E-3</v>
      </c>
      <c r="N262">
        <v>-6.0983678709361797</v>
      </c>
      <c r="O262">
        <v>4.3017371301299796E-3</v>
      </c>
      <c r="P262">
        <v>-11.778785660359301</v>
      </c>
      <c r="Q262">
        <v>2.3408380238121602E-3</v>
      </c>
      <c r="R262">
        <v>-20.020680322346202</v>
      </c>
      <c r="S262">
        <v>0.135469893775364</v>
      </c>
      <c r="T262">
        <v>796.92417425145197</v>
      </c>
      <c r="U262">
        <v>0.28797399935857299</v>
      </c>
      <c r="V262" s="14">
        <v>44319.557893518519</v>
      </c>
      <c r="W262">
        <v>2.4</v>
      </c>
      <c r="X262">
        <v>2.6285753787578998E-3</v>
      </c>
      <c r="Y262">
        <v>2.03494386488979E-3</v>
      </c>
      <c r="Z262" s="72">
        <f>((((N262/1000)+1)/((SMOW!$Z$4/1000)+1))-1)*1000</f>
        <v>4.2045431569381897</v>
      </c>
      <c r="AA262" s="72">
        <f>((((P262/1000)+1)/((SMOW!$AA$4/1000)+1))-1)*1000</f>
        <v>8.3424915318326409</v>
      </c>
      <c r="AB262" s="72">
        <f>Z262*SMOW!$AN$6</f>
        <v>4.4249477363013616</v>
      </c>
      <c r="AC262" s="72">
        <f>AA262*SMOW!$AN$12</f>
        <v>8.7751492490715144</v>
      </c>
      <c r="AD262" s="72">
        <f t="shared" si="632"/>
        <v>4.4151864399578056</v>
      </c>
      <c r="AE262" s="44">
        <f t="shared" si="633"/>
        <v>8.7368713931763846</v>
      </c>
      <c r="AF262" s="44">
        <f>(AD262-SMOW!AN$14*AE262)</f>
        <v>-0.19788165563932569</v>
      </c>
      <c r="AG262" s="45">
        <f t="shared" si="634"/>
        <v>-197.88165563932569</v>
      </c>
      <c r="AJ262" t="s">
        <v>444</v>
      </c>
      <c r="AK262" s="20">
        <v>17</v>
      </c>
      <c r="AL262" s="20">
        <v>0</v>
      </c>
      <c r="AM262" s="20">
        <v>0</v>
      </c>
      <c r="AN262" s="20">
        <v>0</v>
      </c>
    </row>
    <row r="263" spans="1:40" customFormat="1" x14ac:dyDescent="0.2">
      <c r="A263">
        <v>2948</v>
      </c>
      <c r="B263" t="s">
        <v>172</v>
      </c>
      <c r="C263" t="s">
        <v>253</v>
      </c>
      <c r="D263" s="20" t="s">
        <v>452</v>
      </c>
      <c r="E263" t="s">
        <v>446</v>
      </c>
      <c r="F263">
        <v>2.64728485625387</v>
      </c>
      <c r="G263">
        <v>2.64378664256204</v>
      </c>
      <c r="H263">
        <v>4.1061744867409997E-3</v>
      </c>
      <c r="I263">
        <v>6.4116901802671302</v>
      </c>
      <c r="J263">
        <v>6.3912226715085199</v>
      </c>
      <c r="K263">
        <v>1.82276392000157E-3</v>
      </c>
      <c r="L263">
        <v>-0.73077892799446098</v>
      </c>
      <c r="M263">
        <v>4.2218347430476701E-3</v>
      </c>
      <c r="N263">
        <v>-7.5746957772405299</v>
      </c>
      <c r="O263">
        <v>4.0643120723953801E-3</v>
      </c>
      <c r="P263">
        <v>-13.611986493906601</v>
      </c>
      <c r="Q263">
        <v>1.78649801038757E-3</v>
      </c>
      <c r="R263">
        <v>-22.3359002979678</v>
      </c>
      <c r="S263">
        <v>0.15869559503709599</v>
      </c>
      <c r="T263">
        <v>961.59753317675904</v>
      </c>
      <c r="U263">
        <v>0.149124399227788</v>
      </c>
      <c r="V263" s="14">
        <v>44319.742592592593</v>
      </c>
      <c r="W263">
        <v>2.4</v>
      </c>
      <c r="X263">
        <v>1.5243156481811499E-2</v>
      </c>
      <c r="Y263">
        <v>1.29011046556487E-2</v>
      </c>
      <c r="Z263" s="72">
        <f>((((N263/1000)+1)/((SMOW!$Z$4/1000)+1))-1)*1000</f>
        <v>2.7129114473449789</v>
      </c>
      <c r="AA263" s="72">
        <f>((((P263/1000)+1)/((SMOW!$AA$4/1000)+1))-1)*1000</f>
        <v>6.4719647012458914</v>
      </c>
      <c r="AB263" s="72">
        <f>Z263*SMOW!$AN$6</f>
        <v>2.8551238314454745</v>
      </c>
      <c r="AC263" s="72">
        <f>AA263*SMOW!$AN$12</f>
        <v>6.8076132857253651</v>
      </c>
      <c r="AD263" s="72">
        <f t="shared" ref="AD263:AD264" si="635">LN((AB263/1000)+1)*1000</f>
        <v>2.8510557068922879</v>
      </c>
      <c r="AE263" s="44">
        <f t="shared" ref="AE263:AE264" si="636">LN((AC263/1000)+1)*1000</f>
        <v>6.7845461154760232</v>
      </c>
      <c r="AF263" s="44">
        <f>(AD263-SMOW!AN$14*AE263)</f>
        <v>-0.73118464207905243</v>
      </c>
      <c r="AG263" s="45">
        <f t="shared" ref="AG263:AG264" si="637">AF263*1000</f>
        <v>-731.18464207905242</v>
      </c>
      <c r="AJ263" t="s">
        <v>444</v>
      </c>
      <c r="AK263" s="20">
        <v>17</v>
      </c>
      <c r="AL263" s="20">
        <v>0</v>
      </c>
      <c r="AM263" s="20">
        <v>0</v>
      </c>
      <c r="AN263" s="20">
        <v>0</v>
      </c>
    </row>
    <row r="264" spans="1:40" customFormat="1" x14ac:dyDescent="0.2">
      <c r="A264">
        <v>2949</v>
      </c>
      <c r="B264" t="s">
        <v>431</v>
      </c>
      <c r="C264" t="s">
        <v>253</v>
      </c>
      <c r="D264" s="20" t="s">
        <v>452</v>
      </c>
      <c r="E264" t="s">
        <v>447</v>
      </c>
      <c r="F264">
        <v>1.36940323152449</v>
      </c>
      <c r="G264">
        <v>1.36846615002156</v>
      </c>
      <c r="H264">
        <v>3.9539140115173602E-3</v>
      </c>
      <c r="I264">
        <v>4.1710523664881203</v>
      </c>
      <c r="J264">
        <v>4.1623775975938599</v>
      </c>
      <c r="K264">
        <v>1.4985839629411801E-3</v>
      </c>
      <c r="L264">
        <v>-0.82926922150799898</v>
      </c>
      <c r="M264">
        <v>4.0093147614319903E-3</v>
      </c>
      <c r="N264">
        <v>-8.8395494095570708</v>
      </c>
      <c r="O264">
        <v>3.9136038914362502E-3</v>
      </c>
      <c r="P264">
        <v>-15.808044333541</v>
      </c>
      <c r="Q264">
        <v>1.46876797308694E-3</v>
      </c>
      <c r="R264">
        <v>-26.1843204935304</v>
      </c>
      <c r="S264">
        <v>0.121689887706266</v>
      </c>
      <c r="T264">
        <v>1050.8792318893099</v>
      </c>
      <c r="U264">
        <v>0.113703477000304</v>
      </c>
      <c r="V264" s="14">
        <v>44319.857662037037</v>
      </c>
      <c r="W264">
        <v>2.4</v>
      </c>
      <c r="X264" s="69">
        <v>1.75550539786522E-5</v>
      </c>
      <c r="Y264" s="69">
        <v>2.63761664590213E-8</v>
      </c>
      <c r="Z264" s="72">
        <f>((((N264/1000)+1)/((SMOW!$Z$4/1000)+1))-1)*1000</f>
        <v>1.4349461810239106</v>
      </c>
      <c r="AA264" s="72">
        <f>((((P264/1000)+1)/((SMOW!$AA$4/1000)+1))-1)*1000</f>
        <v>4.2311926944997857</v>
      </c>
      <c r="AB264" s="72">
        <f>Z264*SMOW!$AN$6</f>
        <v>1.5101668881572099</v>
      </c>
      <c r="AC264" s="72">
        <f>AA264*SMOW!$AN$12</f>
        <v>4.4506305165718603</v>
      </c>
      <c r="AD264" s="72">
        <f t="shared" si="635"/>
        <v>1.509027732874328</v>
      </c>
      <c r="AE264" s="44">
        <f t="shared" si="636"/>
        <v>4.4407557490279297</v>
      </c>
      <c r="AF264" s="44">
        <f>(AD264-SMOW!AN$14*AE264)</f>
        <v>-0.83569130261241886</v>
      </c>
      <c r="AG264" s="45">
        <f t="shared" si="637"/>
        <v>-835.69130261241889</v>
      </c>
      <c r="AJ264" t="s">
        <v>444</v>
      </c>
      <c r="AK264" s="20">
        <v>17</v>
      </c>
      <c r="AL264" s="20">
        <v>0</v>
      </c>
      <c r="AM264" s="20">
        <v>0</v>
      </c>
      <c r="AN264" s="20">
        <v>0</v>
      </c>
    </row>
    <row r="265" spans="1:40" customFormat="1" x14ac:dyDescent="0.2">
      <c r="A265">
        <v>2951</v>
      </c>
      <c r="B265" t="s">
        <v>172</v>
      </c>
      <c r="C265" t="s">
        <v>149</v>
      </c>
      <c r="D265" t="s">
        <v>248</v>
      </c>
      <c r="E265" t="s">
        <v>448</v>
      </c>
      <c r="F265">
        <v>5.97398840757206</v>
      </c>
      <c r="G265">
        <v>5.9562145726756297</v>
      </c>
      <c r="H265">
        <v>4.1634418908228499E-3</v>
      </c>
      <c r="I265">
        <v>11.890478372140199</v>
      </c>
      <c r="J265">
        <v>11.8203420290758</v>
      </c>
      <c r="K265">
        <v>1.22789167042083E-3</v>
      </c>
      <c r="L265">
        <v>-0.284926018676398</v>
      </c>
      <c r="M265">
        <v>4.1912296481611804E-3</v>
      </c>
      <c r="N265">
        <v>-4.2819079406393303</v>
      </c>
      <c r="O265">
        <v>4.1209956357743001E-3</v>
      </c>
      <c r="P265">
        <v>-8.2422048690186909</v>
      </c>
      <c r="Q265">
        <v>1.20346140392273E-3</v>
      </c>
      <c r="R265">
        <v>-14.585531754314401</v>
      </c>
      <c r="S265">
        <v>0.15386439296802301</v>
      </c>
      <c r="T265">
        <v>535.51420039719096</v>
      </c>
      <c r="U265">
        <v>8.4133437005161099E-2</v>
      </c>
      <c r="V265" s="14">
        <v>44320.617025462961</v>
      </c>
      <c r="W265">
        <v>2.4</v>
      </c>
      <c r="X265" s="69">
        <v>1.1227290904677499E-5</v>
      </c>
      <c r="Y265">
        <v>1.3779228586540499E-3</v>
      </c>
      <c r="Z265" s="72">
        <f>((((N265/1000)+1)/((SMOW!$Z$4/1000)+1))-1)*1000</f>
        <v>6.0398327424471265</v>
      </c>
      <c r="AA265" s="72">
        <f>((((P265/1000)+1)/((SMOW!$AA$4/1000)+1))-1)*1000</f>
        <v>11.95108102060094</v>
      </c>
      <c r="AB265" s="72">
        <f>Z265*SMOW!$AN$6</f>
        <v>6.3564442613053078</v>
      </c>
      <c r="AC265" s="72">
        <f>AA265*SMOW!$AN$12</f>
        <v>12.570887155636255</v>
      </c>
      <c r="AD265" s="72">
        <f t="shared" ref="AD265" si="638">LN((AB265/1000)+1)*1000</f>
        <v>6.336327272821884</v>
      </c>
      <c r="AE265" s="44">
        <f t="shared" ref="AE265" si="639">LN((AC265/1000)+1)*1000</f>
        <v>12.492529553397752</v>
      </c>
      <c r="AF265" s="44">
        <f>(AD265-SMOW!AN$14*AE265)</f>
        <v>-0.25972833137212969</v>
      </c>
      <c r="AG265" s="45">
        <f t="shared" ref="AG265" si="640">AF265*1000</f>
        <v>-259.72833137212967</v>
      </c>
      <c r="AJ265" t="s">
        <v>445</v>
      </c>
      <c r="AK265" s="20">
        <v>17</v>
      </c>
      <c r="AL265" s="20">
        <v>0</v>
      </c>
      <c r="AM265" s="20">
        <v>0</v>
      </c>
      <c r="AN265" s="20">
        <v>0</v>
      </c>
    </row>
    <row r="266" spans="1:40" customFormat="1" x14ac:dyDescent="0.2">
      <c r="A266">
        <v>2952</v>
      </c>
      <c r="B266" t="s">
        <v>172</v>
      </c>
      <c r="C266" t="s">
        <v>149</v>
      </c>
      <c r="D266" t="s">
        <v>248</v>
      </c>
      <c r="E266" t="s">
        <v>477</v>
      </c>
      <c r="F266">
        <v>6.5765378512126498</v>
      </c>
      <c r="G266">
        <v>6.5550064880752599</v>
      </c>
      <c r="H266">
        <v>3.8581810190508399E-3</v>
      </c>
      <c r="I266">
        <v>13.0173998065242</v>
      </c>
      <c r="J266">
        <v>12.933401602258501</v>
      </c>
      <c r="K266">
        <v>1.22774948500933E-3</v>
      </c>
      <c r="L266">
        <v>-0.27382955791720598</v>
      </c>
      <c r="M266">
        <v>3.90005231536822E-3</v>
      </c>
      <c r="N266">
        <v>-3.6855014835072</v>
      </c>
      <c r="O266">
        <v>3.8188468960206499E-3</v>
      </c>
      <c r="P266">
        <v>-7.1377047863136402</v>
      </c>
      <c r="Q266">
        <v>1.2033220474439001E-3</v>
      </c>
      <c r="R266">
        <v>-12.598272572939599</v>
      </c>
      <c r="S266">
        <v>0.16449198990696001</v>
      </c>
      <c r="T266">
        <v>647.755819019348</v>
      </c>
      <c r="U266">
        <v>9.1147776105532902E-2</v>
      </c>
      <c r="V266" s="14">
        <v>44320.741875</v>
      </c>
      <c r="W266">
        <v>2.4</v>
      </c>
      <c r="X266">
        <v>3.2196100608180901E-3</v>
      </c>
      <c r="Y266">
        <v>2.29076048604123E-3</v>
      </c>
      <c r="Z266" s="72">
        <f>((((N266/1000)+1)/((SMOW!$Z$4/1000)+1))-1)*1000</f>
        <v>6.6424216249476586</v>
      </c>
      <c r="AA266" s="72">
        <f>((((P266/1000)+1)/((SMOW!$AA$4/1000)+1))-1)*1000</f>
        <v>13.07806994689753</v>
      </c>
      <c r="AB266" s="72">
        <f>Z266*SMOW!$AN$6</f>
        <v>6.9906212008715141</v>
      </c>
      <c r="AC266" s="72">
        <f>AA266*SMOW!$AN$12</f>
        <v>13.756323903467267</v>
      </c>
      <c r="AD266" s="72">
        <f t="shared" ref="AD266" si="641">LN((AB266/1000)+1)*1000</f>
        <v>6.9663000891521332</v>
      </c>
      <c r="AE266" s="44">
        <f t="shared" ref="AE266" si="642">LN((AC266/1000)+1)*1000</f>
        <v>13.662564557219463</v>
      </c>
      <c r="AF266" s="44">
        <f>(AD266-SMOW!AN$14*AE266)</f>
        <v>-0.24753399705974388</v>
      </c>
      <c r="AG266" s="45">
        <f t="shared" ref="AG266" si="643">AF266*1000</f>
        <v>-247.53399705974388</v>
      </c>
      <c r="AK266" s="20">
        <v>17</v>
      </c>
      <c r="AL266" s="20">
        <v>0</v>
      </c>
      <c r="AM266" s="20">
        <v>0</v>
      </c>
      <c r="AN266" s="20">
        <v>0</v>
      </c>
    </row>
    <row r="267" spans="1:40" customFormat="1" x14ac:dyDescent="0.2">
      <c r="A267">
        <v>2953</v>
      </c>
      <c r="B267" t="s">
        <v>172</v>
      </c>
      <c r="C267" t="s">
        <v>149</v>
      </c>
      <c r="D267" t="s">
        <v>248</v>
      </c>
      <c r="E267" t="s">
        <v>478</v>
      </c>
      <c r="F267">
        <v>6.1527747366994898</v>
      </c>
      <c r="G267">
        <v>6.1339233740328298</v>
      </c>
      <c r="H267">
        <v>4.1314490784545299E-3</v>
      </c>
      <c r="I267">
        <v>12.1749581072844</v>
      </c>
      <c r="J267">
        <v>12.1014393959969</v>
      </c>
      <c r="K267">
        <v>1.2939363948612601E-3</v>
      </c>
      <c r="L267">
        <v>-0.255636627053556</v>
      </c>
      <c r="M267">
        <v>4.1683761965285596E-3</v>
      </c>
      <c r="N267">
        <v>-4.1049443366331602</v>
      </c>
      <c r="O267">
        <v>4.0893289898582402E-3</v>
      </c>
      <c r="P267">
        <v>-7.9633851736896899</v>
      </c>
      <c r="Q267">
        <v>1.26819209532469E-3</v>
      </c>
      <c r="R267">
        <v>-14.1967401448525</v>
      </c>
      <c r="S267">
        <v>0.123586329205461</v>
      </c>
      <c r="T267">
        <v>835.25948487762503</v>
      </c>
      <c r="U267">
        <v>0.109074304862531</v>
      </c>
      <c r="V267" s="14">
        <v>44320.83798611111</v>
      </c>
      <c r="W267">
        <v>2.4</v>
      </c>
      <c r="X267">
        <v>2.45239653063083E-2</v>
      </c>
      <c r="Y267">
        <v>2.2649937802178301E-2</v>
      </c>
      <c r="Z267" s="72">
        <f>((((N267/1000)+1)/((SMOW!$Z$4/1000)+1))-1)*1000</f>
        <v>6.2186307737328583</v>
      </c>
      <c r="AA267" s="72">
        <f>((((P267/1000)+1)/((SMOW!$AA$4/1000)+1))-1)*1000</f>
        <v>12.235577793384911</v>
      </c>
      <c r="AB267" s="72">
        <f>Z267*SMOW!$AN$6</f>
        <v>6.544614988602369</v>
      </c>
      <c r="AC267" s="72">
        <f>AA267*SMOW!$AN$12</f>
        <v>12.870138480319364</v>
      </c>
      <c r="AD267" s="72">
        <f>LN((AB267/1000)+1)*1000</f>
        <v>6.5232919792891773</v>
      </c>
      <c r="AE267" s="44">
        <f>LN((AC267/1000)+1)*1000</f>
        <v>12.788022063989713</v>
      </c>
      <c r="AF267" s="44">
        <f>(AD267-SMOW!AN$14*AE267)</f>
        <v>-0.22878367049739179</v>
      </c>
      <c r="AG267" s="45">
        <f>AF267*1000</f>
        <v>-228.7836704973918</v>
      </c>
      <c r="AK267" s="20">
        <v>17</v>
      </c>
      <c r="AL267" s="20">
        <v>0</v>
      </c>
      <c r="AM267" s="20">
        <v>0</v>
      </c>
      <c r="AN267" s="20">
        <v>0</v>
      </c>
    </row>
    <row r="268" spans="1:40" customFormat="1" x14ac:dyDescent="0.2">
      <c r="A268">
        <v>2954</v>
      </c>
      <c r="B268" t="s">
        <v>172</v>
      </c>
      <c r="C268" t="s">
        <v>149</v>
      </c>
      <c r="D268" t="s">
        <v>248</v>
      </c>
      <c r="E268" t="s">
        <v>479</v>
      </c>
      <c r="F268">
        <v>5.70025695295082</v>
      </c>
      <c r="G268">
        <v>5.68407175181577</v>
      </c>
      <c r="H268">
        <v>3.3243766161285002E-3</v>
      </c>
      <c r="I268">
        <v>11.297173114817801</v>
      </c>
      <c r="J268">
        <v>11.233836571511199</v>
      </c>
      <c r="K268">
        <v>1.65553542089839E-3</v>
      </c>
      <c r="L268">
        <v>-0.247393957942146</v>
      </c>
      <c r="M268">
        <v>3.2117627264758399E-3</v>
      </c>
      <c r="N268">
        <v>-4.5528487053836901</v>
      </c>
      <c r="O268">
        <v>3.2904846244957999E-3</v>
      </c>
      <c r="P268">
        <v>-8.82370566027857</v>
      </c>
      <c r="Q268">
        <v>1.62259670773499E-3</v>
      </c>
      <c r="R268">
        <v>-15.468944753720599</v>
      </c>
      <c r="S268">
        <v>0.140228519154176</v>
      </c>
      <c r="T268">
        <v>774.09546899944303</v>
      </c>
      <c r="U268">
        <v>0.23456587859563599</v>
      </c>
      <c r="V268" s="14">
        <v>44321.495138888888</v>
      </c>
      <c r="W268">
        <v>2.4</v>
      </c>
      <c r="X268" s="69">
        <v>4.0036634629412599E-8</v>
      </c>
      <c r="Y268" s="69">
        <v>1.6585589880905001E-5</v>
      </c>
      <c r="Z268" s="72">
        <f>((((N268/1000)+1)/((SMOW!$Z$4/1000)+1))-1)*1000</f>
        <v>5.7660833711941084</v>
      </c>
      <c r="AA268" s="72">
        <f>((((P268/1000)+1)/((SMOW!$AA$4/1000)+1))-1)*1000</f>
        <v>11.357740229917201</v>
      </c>
      <c r="AB268" s="72">
        <f>Z268*SMOW!$AN$6</f>
        <v>6.0683447899891254</v>
      </c>
      <c r="AC268" s="72">
        <f>AA268*SMOW!$AN$12</f>
        <v>11.946774566016625</v>
      </c>
      <c r="AD268" s="72">
        <f t="shared" ref="AD268:AD270" si="644">LN((AB268/1000)+1)*1000</f>
        <v>6.0500065369099145</v>
      </c>
      <c r="AE268" s="44">
        <f t="shared" ref="AE268:AE270" si="645">LN((AC268/1000)+1)*1000</f>
        <v>11.875975179789918</v>
      </c>
      <c r="AF268" s="44">
        <f>(AD268-SMOW!AN$14*AE268)</f>
        <v>-0.22050835801916246</v>
      </c>
      <c r="AG268" s="45">
        <f t="shared" ref="AG268:AG270" si="646">AF268*1000</f>
        <v>-220.50835801916247</v>
      </c>
      <c r="AK268" s="20">
        <v>17</v>
      </c>
      <c r="AL268" s="20">
        <v>0</v>
      </c>
      <c r="AM268" s="20">
        <v>0</v>
      </c>
      <c r="AN268" s="20">
        <v>0</v>
      </c>
    </row>
    <row r="269" spans="1:40" customFormat="1" x14ac:dyDescent="0.2">
      <c r="A269">
        <v>2955</v>
      </c>
      <c r="B269" t="s">
        <v>172</v>
      </c>
      <c r="C269" t="s">
        <v>149</v>
      </c>
      <c r="D269" t="s">
        <v>248</v>
      </c>
      <c r="E269" t="s">
        <v>480</v>
      </c>
      <c r="F269">
        <v>5.3826183596597996</v>
      </c>
      <c r="G269">
        <v>5.3681835242579696</v>
      </c>
      <c r="H269">
        <v>4.11973437711097E-3</v>
      </c>
      <c r="I269">
        <v>10.696074804110699</v>
      </c>
      <c r="J269">
        <v>10.639276403999</v>
      </c>
      <c r="K269">
        <v>1.57275110655059E-3</v>
      </c>
      <c r="L269">
        <v>-0.24935441705349901</v>
      </c>
      <c r="M269">
        <v>4.2489624084241697E-3</v>
      </c>
      <c r="N269">
        <v>-4.8672489758885202</v>
      </c>
      <c r="O269">
        <v>4.0777337197957101E-3</v>
      </c>
      <c r="P269">
        <v>-9.4128444534835705</v>
      </c>
      <c r="Q269">
        <v>1.5414594791268101E-3</v>
      </c>
      <c r="R269">
        <v>-16.4784742449947</v>
      </c>
      <c r="S269">
        <v>0.16662306963705101</v>
      </c>
      <c r="T269">
        <v>786.18583784715804</v>
      </c>
      <c r="U269">
        <v>0.110217005504768</v>
      </c>
      <c r="V269" s="14">
        <v>44321.587581018517</v>
      </c>
      <c r="W269">
        <v>2.4</v>
      </c>
      <c r="X269">
        <v>6.6218135962011204E-3</v>
      </c>
      <c r="Y269">
        <v>1.98231473360856E-2</v>
      </c>
      <c r="Z269" s="72">
        <f>((((N269/1000)+1)/((SMOW!$Z$4/1000)+1))-1)*1000</f>
        <v>5.4484239874033058</v>
      </c>
      <c r="AA269" s="72">
        <f>((((P269/1000)+1)/((SMOW!$AA$4/1000)+1))-1)*1000</f>
        <v>10.756605919118867</v>
      </c>
      <c r="AB269" s="72">
        <f>Z269*SMOW!$AN$6</f>
        <v>5.7340335179308326</v>
      </c>
      <c r="AC269" s="72">
        <f>AA269*SMOW!$AN$12</f>
        <v>11.314464269282727</v>
      </c>
      <c r="AD269" s="72">
        <f t="shared" si="644"/>
        <v>5.7176565220771183</v>
      </c>
      <c r="AE269" s="44">
        <f t="shared" si="645"/>
        <v>11.250934473050789</v>
      </c>
      <c r="AF269" s="44">
        <f>(AD269-SMOW!AN$14*AE269)</f>
        <v>-0.22283687969369836</v>
      </c>
      <c r="AG269" s="45">
        <f t="shared" si="646"/>
        <v>-222.83687969369836</v>
      </c>
      <c r="AK269" s="20">
        <v>17</v>
      </c>
      <c r="AL269" s="20">
        <v>0</v>
      </c>
      <c r="AM269" s="20">
        <v>0</v>
      </c>
      <c r="AN269" s="20">
        <v>0</v>
      </c>
    </row>
    <row r="270" spans="1:40" customFormat="1" x14ac:dyDescent="0.2">
      <c r="A270">
        <v>2956</v>
      </c>
      <c r="B270" t="s">
        <v>431</v>
      </c>
      <c r="C270" t="s">
        <v>149</v>
      </c>
      <c r="D270" t="s">
        <v>248</v>
      </c>
      <c r="E270" t="s">
        <v>481</v>
      </c>
      <c r="F270">
        <v>5.5266182487247404</v>
      </c>
      <c r="G270">
        <v>5.5114021220874401</v>
      </c>
      <c r="H270">
        <v>4.5951949816744704E-3</v>
      </c>
      <c r="I270">
        <v>10.966479597891</v>
      </c>
      <c r="J270">
        <v>10.9067837596311</v>
      </c>
      <c r="K270">
        <v>1.43916813462959E-3</v>
      </c>
      <c r="L270">
        <v>-0.24737970299779</v>
      </c>
      <c r="M270">
        <v>4.5251144589861098E-3</v>
      </c>
      <c r="N270">
        <v>-4.7247171644810901</v>
      </c>
      <c r="O270">
        <v>4.54834700749902E-3</v>
      </c>
      <c r="P270">
        <v>-9.1478196629510595</v>
      </c>
      <c r="Q270">
        <v>1.4105342885697E-3</v>
      </c>
      <c r="R270">
        <v>-16.285563221312401</v>
      </c>
      <c r="S270">
        <v>0.112117531063482</v>
      </c>
      <c r="T270">
        <v>612.89575519064795</v>
      </c>
      <c r="U270">
        <v>9.2512630104097895E-2</v>
      </c>
      <c r="V270" s="14">
        <v>44321.72042824074</v>
      </c>
      <c r="W270">
        <v>2.4</v>
      </c>
      <c r="X270">
        <v>3.2066994627723698E-3</v>
      </c>
      <c r="Y270">
        <v>2.3024582492373801E-3</v>
      </c>
      <c r="Z270" s="72">
        <f>((((N270/1000)+1)/((SMOW!$Z$4/1000)+1))-1)*1000</f>
        <v>5.5924333017387529</v>
      </c>
      <c r="AA270" s="72">
        <f>((((P270/1000)+1)/((SMOW!$AA$4/1000)+1))-1)*1000</f>
        <v>11.027026907583393</v>
      </c>
      <c r="AB270" s="72">
        <f>Z270*SMOW!$AN$6</f>
        <v>5.8855918836532553</v>
      </c>
      <c r="AC270" s="72">
        <f>AA270*SMOW!$AN$12</f>
        <v>11.598909812296228</v>
      </c>
      <c r="AD270" s="72">
        <f t="shared" si="644"/>
        <v>5.8683394485066795</v>
      </c>
      <c r="AE270" s="44">
        <f t="shared" si="645"/>
        <v>11.532158126552355</v>
      </c>
      <c r="AF270" s="44">
        <f>(AD270-SMOW!AN$14*AE270)</f>
        <v>-0.22064004231296419</v>
      </c>
      <c r="AG270" s="45">
        <f t="shared" si="646"/>
        <v>-220.6400423129642</v>
      </c>
      <c r="AK270" s="20">
        <v>17</v>
      </c>
      <c r="AL270" s="20">
        <v>0</v>
      </c>
      <c r="AM270" s="20">
        <v>0</v>
      </c>
      <c r="AN270" s="20">
        <v>0</v>
      </c>
    </row>
    <row r="271" spans="1:40" customFormat="1" x14ac:dyDescent="0.2">
      <c r="A271">
        <v>2958</v>
      </c>
      <c r="B271" t="s">
        <v>172</v>
      </c>
      <c r="C271" t="s">
        <v>149</v>
      </c>
      <c r="D271" s="20" t="s">
        <v>452</v>
      </c>
      <c r="E271" t="s">
        <v>454</v>
      </c>
      <c r="F271">
        <v>1.4154022182227599</v>
      </c>
      <c r="G271">
        <v>1.4144011164089301</v>
      </c>
      <c r="H271">
        <v>4.3282759031153797E-3</v>
      </c>
      <c r="I271">
        <v>4.4621149843313797</v>
      </c>
      <c r="J271">
        <v>4.4521892253286603</v>
      </c>
      <c r="K271">
        <v>1.4287094698124099E-3</v>
      </c>
      <c r="L271">
        <v>-0.93635479456460302</v>
      </c>
      <c r="M271">
        <v>4.49379846084586E-3</v>
      </c>
      <c r="N271">
        <v>-8.7940193821411601</v>
      </c>
      <c r="O271">
        <v>4.2841491666992804E-3</v>
      </c>
      <c r="P271">
        <v>-15.522772729264499</v>
      </c>
      <c r="Q271">
        <v>1.4002837104908001E-3</v>
      </c>
      <c r="R271">
        <v>-26.1434042964996</v>
      </c>
      <c r="S271">
        <v>0.139621912904551</v>
      </c>
      <c r="T271">
        <v>456.884889054832</v>
      </c>
      <c r="U271">
        <v>8.8100489431720497E-2</v>
      </c>
      <c r="V271" s="14">
        <v>44321.923275462963</v>
      </c>
      <c r="W271">
        <v>2.4</v>
      </c>
      <c r="X271">
        <v>1.6784798768798501E-3</v>
      </c>
      <c r="Y271">
        <v>3.7459357239189401E-3</v>
      </c>
      <c r="Z271" s="72">
        <f>((((N271/1000)+1)/((SMOW!$Z$4/1000)+1))-1)*1000</f>
        <v>1.4809481785085232</v>
      </c>
      <c r="AA271" s="72">
        <f>((((P271/1000)+1)/((SMOW!$AA$4/1000)+1))-1)*1000</f>
        <v>4.5222727442348898</v>
      </c>
      <c r="AB271" s="72">
        <f>Z271*SMOW!$AN$6</f>
        <v>1.558580336904662</v>
      </c>
      <c r="AC271" s="72">
        <f>AA271*SMOW!$AN$12</f>
        <v>4.7568065396587649</v>
      </c>
      <c r="AD271" s="72">
        <f t="shared" ref="AD271:AD272" si="647">LN((AB271/1000)+1)*1000</f>
        <v>1.5573670111182776</v>
      </c>
      <c r="AE271" s="44">
        <f t="shared" ref="AE271:AE272" si="648">LN((AC271/1000)+1)*1000</f>
        <v>4.7455286856695258</v>
      </c>
      <c r="AF271" s="44">
        <f>(AD271-SMOW!AN$14*AE271)</f>
        <v>-0.9482721349152321</v>
      </c>
      <c r="AG271" s="45">
        <f t="shared" ref="AG271:AG272" si="649">AF271*1000</f>
        <v>-948.27213491523207</v>
      </c>
      <c r="AK271" s="20">
        <v>17</v>
      </c>
      <c r="AL271" s="20">
        <v>0</v>
      </c>
      <c r="AM271" s="20">
        <v>0</v>
      </c>
      <c r="AN271" s="20">
        <v>0</v>
      </c>
    </row>
    <row r="272" spans="1:40" customFormat="1" x14ac:dyDescent="0.2">
      <c r="A272">
        <v>2959</v>
      </c>
      <c r="B272" t="s">
        <v>172</v>
      </c>
      <c r="C272" t="s">
        <v>149</v>
      </c>
      <c r="D272" t="s">
        <v>451</v>
      </c>
      <c r="E272" t="s">
        <v>482</v>
      </c>
      <c r="F272">
        <v>5.2901656647400301</v>
      </c>
      <c r="G272">
        <v>5.2762212636637003</v>
      </c>
      <c r="H272">
        <v>5.7124956021113596E-3</v>
      </c>
      <c r="I272">
        <v>10.9306228275804</v>
      </c>
      <c r="J272">
        <v>10.8713152678614</v>
      </c>
      <c r="K272">
        <v>2.1600678614175101E-3</v>
      </c>
      <c r="L272">
        <v>-0.46383319776713799</v>
      </c>
      <c r="M272">
        <v>5.5647825940570101E-3</v>
      </c>
      <c r="N272">
        <v>-4.9587591163614197</v>
      </c>
      <c r="O272">
        <v>5.6542567575082296E-3</v>
      </c>
      <c r="P272">
        <v>-9.1829630230516006</v>
      </c>
      <c r="Q272">
        <v>2.1170909158277299E-3</v>
      </c>
      <c r="R272">
        <v>-16.637571471043501</v>
      </c>
      <c r="S272">
        <v>0.14818437187148401</v>
      </c>
      <c r="T272">
        <v>1589.5926312274901</v>
      </c>
      <c r="U272">
        <v>0.25616334190736201</v>
      </c>
      <c r="V272" s="14">
        <v>44322.0003125</v>
      </c>
      <c r="W272">
        <v>2.4</v>
      </c>
      <c r="X272">
        <v>2.51825748392723E-2</v>
      </c>
      <c r="Y272">
        <v>2.5348412535900599E-2</v>
      </c>
      <c r="Z272" s="72">
        <f>((((N272/1000)+1)/((SMOW!$Z$4/1000)+1))-1)*1000</f>
        <v>5.3559652411478975</v>
      </c>
      <c r="AA272" s="72">
        <f>((((P272/1000)+1)/((SMOW!$AA$4/1000)+1))-1)*1000</f>
        <v>10.991167989792272</v>
      </c>
      <c r="AB272" s="72">
        <f>Z272*SMOW!$AN$6</f>
        <v>5.636728030824818</v>
      </c>
      <c r="AC272" s="72">
        <f>AA272*SMOW!$AN$12</f>
        <v>11.561191181797582</v>
      </c>
      <c r="AD272" s="72">
        <f t="shared" si="647"/>
        <v>5.6209011261628854</v>
      </c>
      <c r="AE272" s="44">
        <f t="shared" si="648"/>
        <v>11.494871279619833</v>
      </c>
      <c r="AF272" s="44">
        <f>(AD272-SMOW!AN$14*AE272)</f>
        <v>-0.44839090947638649</v>
      </c>
      <c r="AG272" s="45">
        <f t="shared" si="649"/>
        <v>-448.39090947638647</v>
      </c>
      <c r="AK272" s="20">
        <v>17</v>
      </c>
      <c r="AL272" s="20">
        <v>0</v>
      </c>
      <c r="AM272" s="20">
        <v>0</v>
      </c>
      <c r="AN272" s="20">
        <v>0</v>
      </c>
    </row>
    <row r="273" spans="1:40" customFormat="1" x14ac:dyDescent="0.2">
      <c r="A273">
        <v>2960</v>
      </c>
      <c r="B273" t="s">
        <v>112</v>
      </c>
      <c r="C273" t="s">
        <v>62</v>
      </c>
      <c r="D273" t="s">
        <v>22</v>
      </c>
      <c r="E273" t="s">
        <v>453</v>
      </c>
      <c r="F273">
        <v>-5.3534875909422297E-2</v>
      </c>
      <c r="G273">
        <v>-5.3536747739321697E-2</v>
      </c>
      <c r="H273">
        <v>4.7433507217578604E-3</v>
      </c>
      <c r="I273">
        <v>-3.73124009324238E-2</v>
      </c>
      <c r="J273">
        <v>-3.7313220559237498E-2</v>
      </c>
      <c r="K273">
        <v>2.5165270341782299E-3</v>
      </c>
      <c r="L273">
        <v>-3.38353672840443E-2</v>
      </c>
      <c r="M273">
        <v>4.4054090306858799E-3</v>
      </c>
      <c r="N273">
        <v>-10.247980674957301</v>
      </c>
      <c r="O273">
        <v>4.6949923010557804E-3</v>
      </c>
      <c r="P273">
        <v>-19.932679016889601</v>
      </c>
      <c r="Q273">
        <v>2.46645793803601E-3</v>
      </c>
      <c r="R273">
        <v>-32.146186314982302</v>
      </c>
      <c r="S273">
        <v>0.13707941237666299</v>
      </c>
      <c r="T273">
        <v>505.293573817621</v>
      </c>
      <c r="U273">
        <v>0.10258399747850901</v>
      </c>
      <c r="V273" s="14">
        <v>44322.433668981481</v>
      </c>
      <c r="W273">
        <v>2.4</v>
      </c>
      <c r="X273">
        <v>4.2687492748925998E-2</v>
      </c>
      <c r="Y273">
        <v>5.0423174489874198E-2</v>
      </c>
      <c r="Z273" s="72">
        <f>((((N273/1000)+1)/((SMOW!$Z$4/1000)+1))-1)*1000</f>
        <v>1.1914937570356443E-2</v>
      </c>
      <c r="AA273" s="72">
        <f>((((P273/1000)+1)/((SMOW!$AA$4/1000)+1))-1)*1000</f>
        <v>2.257588591847437E-2</v>
      </c>
      <c r="AB273" s="72">
        <f>Z273*SMOW!$AN$6</f>
        <v>1.2539525475703391E-2</v>
      </c>
      <c r="AC273" s="72">
        <f>AA273*SMOW!$AN$12</f>
        <v>2.374671494825064E-2</v>
      </c>
      <c r="AD273" s="72">
        <f t="shared" ref="AD273" si="650">LN((AB273/1000)+1)*1000</f>
        <v>1.2539446856559751E-2</v>
      </c>
      <c r="AE273" s="44">
        <f t="shared" ref="AE273" si="651">LN((AC273/1000)+1)*1000</f>
        <v>2.3746432999431057E-2</v>
      </c>
      <c r="AF273" s="44">
        <f>(AD273-SMOW!AN$14*AE273)</f>
        <v>1.3302328601520752E-6</v>
      </c>
      <c r="AG273" s="45">
        <f t="shared" ref="AG273" si="652">AF273*1000</f>
        <v>1.3302328601520752E-3</v>
      </c>
      <c r="AK273" s="20">
        <v>17</v>
      </c>
      <c r="AL273" s="20">
        <v>0</v>
      </c>
      <c r="AM273" s="20">
        <v>0</v>
      </c>
      <c r="AN273" s="20">
        <v>0</v>
      </c>
    </row>
    <row r="274" spans="1:40" customFormat="1" x14ac:dyDescent="0.2">
      <c r="A274">
        <v>2961</v>
      </c>
      <c r="B274" t="s">
        <v>112</v>
      </c>
      <c r="C274" t="s">
        <v>62</v>
      </c>
      <c r="D274" t="s">
        <v>22</v>
      </c>
      <c r="E274" t="s">
        <v>456</v>
      </c>
      <c r="F274">
        <v>-7.3555083593937504E-2</v>
      </c>
      <c r="G274">
        <v>-7.3558242312001698E-2</v>
      </c>
      <c r="H274">
        <v>4.8216760653390003E-3</v>
      </c>
      <c r="I274">
        <v>-8.6553892341206806E-2</v>
      </c>
      <c r="J274">
        <v>-8.6557676677372603E-2</v>
      </c>
      <c r="K274">
        <v>1.4019253157015201E-3</v>
      </c>
      <c r="L274">
        <v>-2.7855789026349002E-2</v>
      </c>
      <c r="M274">
        <v>5.0312500837995404E-3</v>
      </c>
      <c r="N274">
        <v>-10.267796776792901</v>
      </c>
      <c r="O274">
        <v>4.7725191184200301E-3</v>
      </c>
      <c r="P274">
        <v>-19.980940794218601</v>
      </c>
      <c r="Q274">
        <v>1.3740324568271599E-3</v>
      </c>
      <c r="R274">
        <v>-32.167477568017901</v>
      </c>
      <c r="S274">
        <v>0.11996490212589001</v>
      </c>
      <c r="T274">
        <v>695.78501336596196</v>
      </c>
      <c r="U274">
        <v>8.4007073770043003E-2</v>
      </c>
      <c r="V274" s="14">
        <v>44322.519976851851</v>
      </c>
      <c r="W274">
        <v>2.4</v>
      </c>
      <c r="X274">
        <v>0.16005612195785299</v>
      </c>
      <c r="Y274">
        <v>0.16691555479846701</v>
      </c>
      <c r="Z274" s="72">
        <f>((((N274/1000)+1)/((SMOW!$Z$4/1000)+1))-1)*1000</f>
        <v>-8.1065805032087823E-3</v>
      </c>
      <c r="AA274" s="72">
        <f>((((P274/1000)+1)/((SMOW!$AA$4/1000)+1))-1)*1000</f>
        <v>-2.6668554588882287E-2</v>
      </c>
      <c r="AB274" s="72">
        <f>Z274*SMOW!$AN$6</f>
        <v>-8.5315321327181694E-3</v>
      </c>
      <c r="AC274" s="72">
        <f>AA274*SMOW!$AN$12</f>
        <v>-2.8051637317400374E-2</v>
      </c>
      <c r="AD274" s="72">
        <f t="shared" ref="AD274" si="653">LN((AB274/1000)+1)*1000</f>
        <v>-8.5315685264878496E-3</v>
      </c>
      <c r="AE274" s="44">
        <f t="shared" ref="AE274" si="654">LN((AC274/1000)+1)*1000</f>
        <v>-2.8052030771986113E-2</v>
      </c>
      <c r="AF274" s="44">
        <f>(AD274-SMOW!AN$14*AE274)</f>
        <v>6.2799037211208192E-3</v>
      </c>
      <c r="AG274" s="45">
        <f t="shared" ref="AG274" si="655">AF274*1000</f>
        <v>6.2799037211208191</v>
      </c>
      <c r="AK274" s="20">
        <v>17</v>
      </c>
      <c r="AL274" s="20">
        <v>0</v>
      </c>
      <c r="AM274" s="20">
        <v>0</v>
      </c>
      <c r="AN274" s="20">
        <v>0</v>
      </c>
    </row>
    <row r="275" spans="1:40" customFormat="1" x14ac:dyDescent="0.2">
      <c r="A275">
        <v>2962</v>
      </c>
      <c r="B275" t="s">
        <v>112</v>
      </c>
      <c r="C275" t="s">
        <v>62</v>
      </c>
      <c r="D275" t="s">
        <v>22</v>
      </c>
      <c r="E275" t="s">
        <v>455</v>
      </c>
      <c r="F275">
        <v>-0.15371602374721299</v>
      </c>
      <c r="G275">
        <v>-0.15372818641876199</v>
      </c>
      <c r="H275">
        <v>4.2186719876433701E-3</v>
      </c>
      <c r="I275">
        <v>-0.221462556639687</v>
      </c>
      <c r="J275">
        <v>-0.221487114092698</v>
      </c>
      <c r="K275">
        <v>1.2605682076374E-3</v>
      </c>
      <c r="L275">
        <v>-3.6782990177817602E-2</v>
      </c>
      <c r="M275">
        <v>4.1524225599625904E-3</v>
      </c>
      <c r="N275">
        <v>-10.347140476835801</v>
      </c>
      <c r="O275">
        <v>4.1756626622206803E-3</v>
      </c>
      <c r="P275">
        <v>-20.113165301028801</v>
      </c>
      <c r="Q275">
        <v>1.2354878051905E-3</v>
      </c>
      <c r="R275">
        <v>-32.381569337595401</v>
      </c>
      <c r="S275">
        <v>0.16774598088735801</v>
      </c>
      <c r="T275">
        <v>667.81466550169898</v>
      </c>
      <c r="U275">
        <v>0.100201896162048</v>
      </c>
      <c r="V275" s="14">
        <v>44322.597175925926</v>
      </c>
      <c r="W275">
        <v>2.4</v>
      </c>
      <c r="X275">
        <v>6.9762341978431702E-2</v>
      </c>
      <c r="Y275">
        <v>7.6894710213698397E-2</v>
      </c>
      <c r="Z275" s="72">
        <f>((((N275/1000)+1)/((SMOW!$Z$4/1000)+1))-1)*1000</f>
        <v>-8.827276745604351E-2</v>
      </c>
      <c r="AA275" s="72">
        <f>((((P275/1000)+1)/((SMOW!$AA$4/1000)+1))-1)*1000</f>
        <v>-0.16158529863763427</v>
      </c>
      <c r="AB275" s="72">
        <f>Z275*SMOW!$AN$6</f>
        <v>-9.2900076881626936E-2</v>
      </c>
      <c r="AC275" s="72">
        <f>AA275*SMOW!$AN$12</f>
        <v>-0.16996542418899493</v>
      </c>
      <c r="AD275" s="72">
        <f t="shared" ref="AD275" si="656">LN((AB275/1000)+1)*1000</f>
        <v>-9.2904392361091187E-2</v>
      </c>
      <c r="AE275" s="44">
        <f t="shared" ref="AE275" si="657">LN((AC275/1000)+1)*1000</f>
        <v>-0.16997986994859757</v>
      </c>
      <c r="AF275" s="44">
        <f>(AD275-SMOW!AN$14*AE275)</f>
        <v>-3.155021028231661E-3</v>
      </c>
      <c r="AG275" s="45">
        <f t="shared" ref="AG275" si="658">AF275*1000</f>
        <v>-3.1550210282316611</v>
      </c>
      <c r="AK275" s="20">
        <v>17</v>
      </c>
      <c r="AL275" s="20">
        <v>0</v>
      </c>
      <c r="AM275" s="20">
        <v>0</v>
      </c>
      <c r="AN275" s="20">
        <v>0</v>
      </c>
    </row>
    <row r="276" spans="1:40" customFormat="1" x14ac:dyDescent="0.2">
      <c r="A276">
        <v>2963</v>
      </c>
      <c r="B276" t="s">
        <v>112</v>
      </c>
      <c r="C276" t="s">
        <v>62</v>
      </c>
      <c r="D276" t="s">
        <v>22</v>
      </c>
      <c r="E276" t="s">
        <v>457</v>
      </c>
      <c r="F276">
        <v>-9.9048530633635806E-2</v>
      </c>
      <c r="G276">
        <v>-9.9053699896876193E-2</v>
      </c>
      <c r="H276">
        <v>3.6765471897027601E-3</v>
      </c>
      <c r="I276">
        <v>-0.13376099721021401</v>
      </c>
      <c r="J276">
        <v>-0.13377001418052001</v>
      </c>
      <c r="K276">
        <v>1.89670678662053E-3</v>
      </c>
      <c r="L276">
        <v>-2.84231324095615E-2</v>
      </c>
      <c r="M276">
        <v>3.5445880575933398E-3</v>
      </c>
      <c r="N276">
        <v>-10.293030318354599</v>
      </c>
      <c r="O276">
        <v>3.6390648220349102E-3</v>
      </c>
      <c r="P276">
        <v>-20.027208661384101</v>
      </c>
      <c r="Q276">
        <v>1.8589697016771799E-3</v>
      </c>
      <c r="R276">
        <v>-32.192957446930102</v>
      </c>
      <c r="S276">
        <v>0.152059887033201</v>
      </c>
      <c r="T276">
        <v>563.90846573261001</v>
      </c>
      <c r="U276">
        <v>0.116292855528662</v>
      </c>
      <c r="V276" s="14">
        <v>44322.700092592589</v>
      </c>
      <c r="W276">
        <v>2.4</v>
      </c>
      <c r="X276">
        <v>1.3720596667664601E-2</v>
      </c>
      <c r="Y276">
        <v>1.07569475982379E-2</v>
      </c>
      <c r="Z276" s="72">
        <f>((((N276/1000)+1)/((SMOW!$Z$4/1000)+1))-1)*1000</f>
        <v>-3.3601696173612972E-2</v>
      </c>
      <c r="AA276" s="72">
        <f>((((P276/1000)+1)/((SMOW!$AA$4/1000)+1))-1)*1000</f>
        <v>-7.3878486715917013E-2</v>
      </c>
      <c r="AB276" s="72">
        <f>Z276*SMOW!$AN$6</f>
        <v>-3.5363116483644326E-2</v>
      </c>
      <c r="AC276" s="72">
        <f>AA276*SMOW!$AN$12</f>
        <v>-7.7709967670210461E-2</v>
      </c>
      <c r="AD276" s="72">
        <f t="shared" ref="AD276" si="659">LN((AB276/1000)+1)*1000</f>
        <v>-3.5363741773411748E-2</v>
      </c>
      <c r="AE276" s="44">
        <f t="shared" ref="AE276" si="660">LN((AC276/1000)+1)*1000</f>
        <v>-7.7712987246175869E-2</v>
      </c>
      <c r="AF276" s="44">
        <f>(AD276-SMOW!AN$14*AE276)</f>
        <v>5.6687154925691152E-3</v>
      </c>
      <c r="AG276" s="45">
        <f t="shared" ref="AG276" si="661">AF276*1000</f>
        <v>5.668715492569115</v>
      </c>
      <c r="AH276" s="2">
        <f>AVERAGE(AG273:AG276)</f>
        <v>2.198732104579606</v>
      </c>
      <c r="AI276" s="2">
        <f>STDEV(AG273:AG276)</f>
        <v>4.5529475459862772</v>
      </c>
      <c r="AK276" s="20">
        <v>17</v>
      </c>
      <c r="AL276" s="20">
        <v>0</v>
      </c>
      <c r="AM276" s="20">
        <v>0</v>
      </c>
      <c r="AN276" s="20">
        <v>0</v>
      </c>
    </row>
    <row r="277" spans="1:40" customFormat="1" x14ac:dyDescent="0.2">
      <c r="A277">
        <v>2964</v>
      </c>
      <c r="B277" t="s">
        <v>112</v>
      </c>
      <c r="C277" t="s">
        <v>62</v>
      </c>
      <c r="D277" t="s">
        <v>24</v>
      </c>
      <c r="E277" t="s">
        <v>462</v>
      </c>
      <c r="F277">
        <v>-27.346446722004</v>
      </c>
      <c r="G277">
        <v>-27.727320885414802</v>
      </c>
      <c r="H277">
        <v>4.0209297956339297E-3</v>
      </c>
      <c r="I277">
        <v>-51.067416509519703</v>
      </c>
      <c r="J277">
        <v>-52.417522482666001</v>
      </c>
      <c r="K277">
        <v>1.6882103490733101E-3</v>
      </c>
      <c r="L277">
        <v>-5.0869014567125198E-2</v>
      </c>
      <c r="M277">
        <v>4.1307536697267099E-3</v>
      </c>
      <c r="N277">
        <v>-37.262641514405601</v>
      </c>
      <c r="O277">
        <v>3.9799364501974001E-3</v>
      </c>
      <c r="P277">
        <v>-69.947482612486297</v>
      </c>
      <c r="Q277">
        <v>1.6546215319741999E-3</v>
      </c>
      <c r="R277">
        <v>-104.505803682636</v>
      </c>
      <c r="S277">
        <v>0.14869597260546999</v>
      </c>
      <c r="T277">
        <v>518.21052739409799</v>
      </c>
      <c r="U277">
        <v>7.0686664691957099E-2</v>
      </c>
      <c r="V277" s="14">
        <v>44322.783912037034</v>
      </c>
      <c r="W277">
        <v>2.4</v>
      </c>
      <c r="X277">
        <v>1.4676387609386801E-2</v>
      </c>
      <c r="Y277">
        <v>1.8321697580404198E-2</v>
      </c>
      <c r="Z277" s="72">
        <f>((((N277/1000)+1)/((SMOW!$Z$4/1000)+1))-1)*1000</f>
        <v>-27.282783320149328</v>
      </c>
      <c r="AA277" s="72">
        <f>((((P277/1000)+1)/((SMOW!$AA$4/1000)+1))-1)*1000</f>
        <v>-51.010584442216626</v>
      </c>
      <c r="AB277" s="72">
        <f>Z277*SMOW!$AN$6</f>
        <v>-28.712962570803761</v>
      </c>
      <c r="AC277" s="72">
        <f>AA277*SMOW!$AN$12</f>
        <v>-53.656091834771573</v>
      </c>
      <c r="AD277" s="72">
        <f t="shared" ref="AD277:AD279" si="662">LN((AB277/1000)+1)*1000</f>
        <v>-29.133244252119599</v>
      </c>
      <c r="AE277" s="44">
        <f t="shared" ref="AE277:AE279" si="663">LN((AC277/1000)+1)*1000</f>
        <v>-55.149236707943636</v>
      </c>
      <c r="AF277" s="44">
        <f>(AD277-SMOW!AN$14*AE277)</f>
        <v>-1.4447270325359085E-2</v>
      </c>
      <c r="AG277" s="45">
        <f t="shared" ref="AG277:AG279" si="664">AF277*1000</f>
        <v>-14.447270325359085</v>
      </c>
      <c r="AK277" s="20">
        <v>17</v>
      </c>
      <c r="AL277" s="20">
        <v>0</v>
      </c>
      <c r="AM277" s="20">
        <v>0</v>
      </c>
      <c r="AN277" s="20">
        <v>0</v>
      </c>
    </row>
    <row r="278" spans="1:40" customFormat="1" x14ac:dyDescent="0.2">
      <c r="A278">
        <v>2965</v>
      </c>
      <c r="B278" t="s">
        <v>431</v>
      </c>
      <c r="C278" t="s">
        <v>62</v>
      </c>
      <c r="D278" t="s">
        <v>24</v>
      </c>
      <c r="E278" t="s">
        <v>463</v>
      </c>
      <c r="F278">
        <v>-28.195833317288901</v>
      </c>
      <c r="G278">
        <v>-28.6009700428272</v>
      </c>
      <c r="H278">
        <v>5.6082613692697804E-3</v>
      </c>
      <c r="I278">
        <v>-52.662738427935899</v>
      </c>
      <c r="J278">
        <v>-54.1001134014329</v>
      </c>
      <c r="K278">
        <v>7.0596721315847599E-3</v>
      </c>
      <c r="L278">
        <v>-3.6110166870636499E-2</v>
      </c>
      <c r="M278">
        <v>4.6468206821022101E-3</v>
      </c>
      <c r="N278">
        <v>-38.103368620497697</v>
      </c>
      <c r="O278">
        <v>5.5510851917950996E-3</v>
      </c>
      <c r="P278">
        <v>-71.511063832143407</v>
      </c>
      <c r="Q278">
        <v>6.9192121254383898E-3</v>
      </c>
      <c r="R278">
        <v>-107.439726035806</v>
      </c>
      <c r="S278">
        <v>0.179184703237251</v>
      </c>
      <c r="T278">
        <v>461.62341608432303</v>
      </c>
      <c r="U278">
        <v>0.277553937969792</v>
      </c>
      <c r="V278" s="14">
        <v>44323.423611111109</v>
      </c>
      <c r="W278">
        <v>2.4</v>
      </c>
      <c r="X278">
        <v>0.110714281041127</v>
      </c>
      <c r="Y278">
        <v>0.23263000266931999</v>
      </c>
      <c r="Z278" s="72">
        <f>((((N278/1000)+1)/((SMOW!$Z$4/1000)+1))-1)*1000</f>
        <v>-28.13222551060457</v>
      </c>
      <c r="AA278" s="72">
        <f>((((P278/1000)+1)/((SMOW!$AA$4/1000)+1))-1)*1000</f>
        <v>-52.606001905294519</v>
      </c>
      <c r="AB278" s="72">
        <f>Z278*SMOW!$AN$6</f>
        <v>-29.606933011223965</v>
      </c>
      <c r="AC278" s="72">
        <f>AA278*SMOW!$AN$12</f>
        <v>-55.334250727671055</v>
      </c>
      <c r="AD278" s="72">
        <f t="shared" si="662"/>
        <v>-30.054065865889516</v>
      </c>
      <c r="AE278" s="44">
        <f t="shared" si="663"/>
        <v>-56.924118530301861</v>
      </c>
      <c r="AF278" s="44">
        <f>(AD278-SMOW!AN$14*AE278)</f>
        <v>1.8687181098684391E-3</v>
      </c>
      <c r="AG278" s="45">
        <f t="shared" si="664"/>
        <v>1.8687181098684391</v>
      </c>
      <c r="AK278" s="20">
        <v>17</v>
      </c>
      <c r="AL278" s="20">
        <v>0</v>
      </c>
      <c r="AM278" s="20">
        <v>0</v>
      </c>
      <c r="AN278" s="20">
        <v>0</v>
      </c>
    </row>
    <row r="279" spans="1:40" customFormat="1" x14ac:dyDescent="0.2">
      <c r="A279">
        <v>2966</v>
      </c>
      <c r="B279" t="s">
        <v>431</v>
      </c>
      <c r="C279" t="s">
        <v>62</v>
      </c>
      <c r="D279" t="s">
        <v>24</v>
      </c>
      <c r="E279" t="s">
        <v>464</v>
      </c>
      <c r="F279">
        <v>-28.463755027810599</v>
      </c>
      <c r="G279">
        <v>-28.876703166778199</v>
      </c>
      <c r="H279">
        <v>5.2236916379603798E-3</v>
      </c>
      <c r="I279">
        <v>-53.195594637572597</v>
      </c>
      <c r="J279">
        <v>-54.662748604206399</v>
      </c>
      <c r="K279">
        <v>2.60481042848554E-3</v>
      </c>
      <c r="L279">
        <v>-1.4771903757191699E-2</v>
      </c>
      <c r="M279">
        <v>5.3301898343013996E-3</v>
      </c>
      <c r="N279">
        <v>-38.3685588714348</v>
      </c>
      <c r="O279">
        <v>5.1704361456606403E-3</v>
      </c>
      <c r="P279">
        <v>-72.033318276558404</v>
      </c>
      <c r="Q279">
        <v>2.55298483630841E-3</v>
      </c>
      <c r="R279">
        <v>-106.362637289087</v>
      </c>
      <c r="S279">
        <v>0.124039203921831</v>
      </c>
      <c r="T279">
        <v>432.25779758288297</v>
      </c>
      <c r="U279">
        <v>0.135797213234162</v>
      </c>
      <c r="V279" s="14">
        <v>44323.508587962962</v>
      </c>
      <c r="W279">
        <v>2.4</v>
      </c>
      <c r="X279">
        <v>1.5320868103454799E-3</v>
      </c>
      <c r="Y279">
        <v>2.6638522153821999E-3</v>
      </c>
      <c r="Z279" s="72">
        <f>((((N279/1000)+1)/((SMOW!$Z$4/1000)+1))-1)*1000</f>
        <v>-28.400164757491076</v>
      </c>
      <c r="AA279" s="72">
        <f>((((P279/1000)+1)/((SMOW!$AA$4/1000)+1))-1)*1000</f>
        <v>-53.138890027967342</v>
      </c>
      <c r="AB279" s="72">
        <f>Z279*SMOW!$AN$6</f>
        <v>-29.888917788100443</v>
      </c>
      <c r="AC279" s="72">
        <f>AA279*SMOW!$AN$12</f>
        <v>-55.89477545720402</v>
      </c>
      <c r="AD279" s="72">
        <f t="shared" si="662"/>
        <v>-30.344696297138494</v>
      </c>
      <c r="AE279" s="44">
        <f t="shared" si="663"/>
        <v>-57.517652371894087</v>
      </c>
      <c r="AF279" s="44">
        <f>(AD279-SMOW!AN$14*AE279)</f>
        <v>2.4624155221584232E-2</v>
      </c>
      <c r="AG279" s="45">
        <f t="shared" si="664"/>
        <v>24.624155221584232</v>
      </c>
      <c r="AK279" s="20">
        <v>17</v>
      </c>
      <c r="AL279" s="20">
        <v>0</v>
      </c>
      <c r="AM279" s="20">
        <v>0</v>
      </c>
      <c r="AN279" s="20">
        <v>0</v>
      </c>
    </row>
    <row r="280" spans="1:40" customFormat="1" x14ac:dyDescent="0.2">
      <c r="A280">
        <v>2967</v>
      </c>
      <c r="B280" t="s">
        <v>431</v>
      </c>
      <c r="C280" t="s">
        <v>62</v>
      </c>
      <c r="D280" t="s">
        <v>24</v>
      </c>
      <c r="E280" t="s">
        <v>465</v>
      </c>
      <c r="F280">
        <v>-28.151308648166101</v>
      </c>
      <c r="G280">
        <v>-28.555154408212701</v>
      </c>
      <c r="H280">
        <v>4.5932936952590804E-3</v>
      </c>
      <c r="I280">
        <v>-52.597376918948399</v>
      </c>
      <c r="J280">
        <v>-54.031120218413299</v>
      </c>
      <c r="K280">
        <v>4.4878646328848802E-3</v>
      </c>
      <c r="L280">
        <v>-2.67229328905213E-2</v>
      </c>
      <c r="M280">
        <v>4.5834520677485299E-3</v>
      </c>
      <c r="N280">
        <v>-38.059297880001999</v>
      </c>
      <c r="O280">
        <v>4.5464651046799101E-3</v>
      </c>
      <c r="P280">
        <v>-71.447002762862297</v>
      </c>
      <c r="Q280">
        <v>4.3985735890275596E-3</v>
      </c>
      <c r="R280">
        <v>-105.113736973708</v>
      </c>
      <c r="S280">
        <v>0.13899899870742299</v>
      </c>
      <c r="T280">
        <v>599.73115883883997</v>
      </c>
      <c r="U280">
        <v>9.8565981598320598E-2</v>
      </c>
      <c r="V280" s="14">
        <v>44323.645787037036</v>
      </c>
      <c r="W280">
        <v>2.4</v>
      </c>
      <c r="X280">
        <v>2.23556998060035E-2</v>
      </c>
      <c r="Y280">
        <v>1.8897574093816101E-2</v>
      </c>
      <c r="Z280" s="72">
        <f>((((N280/1000)+1)/((SMOW!$Z$4/1000)+1))-1)*1000</f>
        <v>-28.087697927194455</v>
      </c>
      <c r="AA280" s="72">
        <f>((((P280/1000)+1)/((SMOW!$AA$4/1000)+1))-1)*1000</f>
        <v>-52.540636481772097</v>
      </c>
      <c r="AB280" s="72">
        <f>Z280*SMOW!$AN$6</f>
        <v>-29.560071266187904</v>
      </c>
      <c r="AC280" s="72">
        <f>AA280*SMOW!$AN$12</f>
        <v>-55.265495327087265</v>
      </c>
      <c r="AD280" s="72">
        <f t="shared" ref="AD280" si="665">LN((AB280/1000)+1)*1000</f>
        <v>-30.005775523393815</v>
      </c>
      <c r="AE280" s="44">
        <f t="shared" ref="AE280" si="666">LN((AC280/1000)+1)*1000</f>
        <v>-56.851338397589792</v>
      </c>
      <c r="AF280" s="44">
        <f>(AD280-SMOW!AN$14*AE280)</f>
        <v>1.1731150533595525E-2</v>
      </c>
      <c r="AG280" s="45">
        <f t="shared" ref="AG280" si="667">AF280*1000</f>
        <v>11.731150533595525</v>
      </c>
      <c r="AH280" s="2">
        <f>AVERAGE(AG277:AG280)</f>
        <v>5.9441883849222776</v>
      </c>
      <c r="AI280" s="2">
        <f>STDEV(AG277:AG280)</f>
        <v>16.480808416912527</v>
      </c>
      <c r="AK280" s="20">
        <v>17</v>
      </c>
      <c r="AL280" s="20">
        <v>0</v>
      </c>
      <c r="AM280" s="20">
        <v>0</v>
      </c>
      <c r="AN280" s="20">
        <v>0</v>
      </c>
    </row>
    <row r="281" spans="1:40" customFormat="1" x14ac:dyDescent="0.2">
      <c r="A281">
        <v>2968</v>
      </c>
      <c r="B281" t="s">
        <v>172</v>
      </c>
      <c r="C281" t="s">
        <v>48</v>
      </c>
      <c r="D281" t="s">
        <v>452</v>
      </c>
      <c r="E281" t="s">
        <v>466</v>
      </c>
      <c r="F281">
        <v>13.1698653824094</v>
      </c>
      <c r="G281">
        <v>13.083896183723599</v>
      </c>
      <c r="H281">
        <v>5.1122384304058098E-3</v>
      </c>
      <c r="I281">
        <v>25.758396455092001</v>
      </c>
      <c r="J281">
        <v>25.4322379389194</v>
      </c>
      <c r="K281">
        <v>1.5004371515178799E-3</v>
      </c>
      <c r="L281">
        <v>-0.34432544802588899</v>
      </c>
      <c r="M281">
        <v>5.1886729111105404E-3</v>
      </c>
      <c r="N281">
        <v>2.8406071289809298</v>
      </c>
      <c r="O281">
        <v>5.0601192026204804E-3</v>
      </c>
      <c r="P281">
        <v>5.3497956043242496</v>
      </c>
      <c r="Q281">
        <v>1.47058429042124E-3</v>
      </c>
      <c r="R281">
        <v>5.1567295464249403</v>
      </c>
      <c r="S281">
        <v>0.16571816467602099</v>
      </c>
      <c r="T281">
        <v>700.47524408487095</v>
      </c>
      <c r="U281">
        <v>0.26749778542125402</v>
      </c>
      <c r="V281" s="14">
        <v>44326.548275462963</v>
      </c>
      <c r="W281">
        <v>2.4</v>
      </c>
      <c r="X281">
        <v>0.111577934048724</v>
      </c>
      <c r="Y281">
        <v>0.11689469147866299</v>
      </c>
      <c r="Z281" s="72">
        <f>((((N281/1000)+1)/((SMOW!$Z$4/1000)+1))-1)*1000</f>
        <v>13.236180711304835</v>
      </c>
      <c r="AA281" s="72">
        <f>((((P281/1000)+1)/((SMOW!$AA$4/1000)+1))-1)*1000</f>
        <v>25.819829660399087</v>
      </c>
      <c r="AB281" s="72">
        <f>Z281*SMOW!$AN$6</f>
        <v>13.930028944789136</v>
      </c>
      <c r="AC281" s="72">
        <f>AA281*SMOW!$AN$12</f>
        <v>27.158895875538633</v>
      </c>
      <c r="AD281" s="72">
        <f t="shared" ref="AD281" si="668">LN((AB281/1000)+1)*1000</f>
        <v>13.833897802622923</v>
      </c>
      <c r="AE281" s="44">
        <f t="shared" ref="AE281" si="669">LN((AC281/1000)+1)*1000</f>
        <v>26.796637455420669</v>
      </c>
      <c r="AF281" s="44">
        <f>(AD281-SMOW!AN$14*AE281)</f>
        <v>-0.31472677383919034</v>
      </c>
      <c r="AG281" s="45">
        <f t="shared" ref="AG281" si="670">AF281*1000</f>
        <v>-314.72677383919034</v>
      </c>
      <c r="AK281" s="20">
        <v>17</v>
      </c>
      <c r="AL281" s="20">
        <v>1</v>
      </c>
      <c r="AM281" s="20">
        <v>0</v>
      </c>
      <c r="AN281" s="20">
        <v>0</v>
      </c>
    </row>
    <row r="282" spans="1:40" customFormat="1" x14ac:dyDescent="0.2">
      <c r="A282">
        <v>2969</v>
      </c>
      <c r="B282" t="s">
        <v>172</v>
      </c>
      <c r="C282" t="s">
        <v>48</v>
      </c>
      <c r="D282" t="s">
        <v>452</v>
      </c>
      <c r="E282" t="s">
        <v>467</v>
      </c>
      <c r="F282">
        <v>11.5682863207939</v>
      </c>
      <c r="G282">
        <v>11.5018848110133</v>
      </c>
      <c r="H282">
        <v>5.0824204400383901E-3</v>
      </c>
      <c r="I282">
        <v>22.543812836064902</v>
      </c>
      <c r="J282">
        <v>22.293456721381599</v>
      </c>
      <c r="K282">
        <v>1.3676781686635E-3</v>
      </c>
      <c r="L282">
        <v>-0.26906033787621803</v>
      </c>
      <c r="M282">
        <v>4.9810523021530401E-3</v>
      </c>
      <c r="N282">
        <v>1.2553561524239301</v>
      </c>
      <c r="O282">
        <v>5.0306052064121197E-3</v>
      </c>
      <c r="P282">
        <v>2.1991696913308498</v>
      </c>
      <c r="Q282">
        <v>1.3404666947580701E-3</v>
      </c>
      <c r="R282">
        <v>1.2340432953186899</v>
      </c>
      <c r="S282">
        <v>0.16216879638550999</v>
      </c>
      <c r="T282">
        <v>579.93038017886602</v>
      </c>
      <c r="U282">
        <v>0.166044045997706</v>
      </c>
      <c r="V282" s="14">
        <v>44326.659733796296</v>
      </c>
      <c r="W282">
        <v>2.4</v>
      </c>
      <c r="X282">
        <v>5.8040711684907903E-2</v>
      </c>
      <c r="Y282">
        <v>6.2609856002543499E-2</v>
      </c>
      <c r="Z282" s="72">
        <f>((((N282/1000)+1)/((SMOW!$Z$4/1000)+1))-1)*1000</f>
        <v>11.634496821026463</v>
      </c>
      <c r="AA282" s="72">
        <f>((((P282/1000)+1)/((SMOW!$AA$4/1000)+1))-1)*1000</f>
        <v>22.60505351828246</v>
      </c>
      <c r="AB282" s="72">
        <f>Z282*SMOW!$AN$6</f>
        <v>12.244383860408849</v>
      </c>
      <c r="AC282" s="72">
        <f>AA282*SMOW!$AN$12</f>
        <v>23.777395236097089</v>
      </c>
      <c r="AD282" s="72">
        <f t="shared" ref="AD282" si="671">LN((AB282/1000)+1)*1000</f>
        <v>12.170027740288271</v>
      </c>
      <c r="AE282" s="44">
        <f t="shared" ref="AE282" si="672">LN((AC282/1000)+1)*1000</f>
        <v>23.499115520487283</v>
      </c>
      <c r="AF282" s="44">
        <f>(AD282-SMOW!AN$14*AE282)</f>
        <v>-0.23750525452901528</v>
      </c>
      <c r="AG282" s="45">
        <f t="shared" ref="AG282" si="673">AF282*1000</f>
        <v>-237.50525452901528</v>
      </c>
      <c r="AK282" s="20">
        <v>17</v>
      </c>
      <c r="AL282" s="20">
        <v>0</v>
      </c>
      <c r="AM282" s="20">
        <v>0</v>
      </c>
      <c r="AN282" s="20">
        <v>0</v>
      </c>
    </row>
    <row r="283" spans="1:40" customFormat="1" x14ac:dyDescent="0.2">
      <c r="A283">
        <v>2970</v>
      </c>
      <c r="B283" t="s">
        <v>177</v>
      </c>
      <c r="C283" t="s">
        <v>48</v>
      </c>
      <c r="D283" t="s">
        <v>452</v>
      </c>
      <c r="E283" t="s">
        <v>468</v>
      </c>
      <c r="F283">
        <v>12.746527223238999</v>
      </c>
      <c r="G283">
        <v>12.6659737934886</v>
      </c>
      <c r="H283">
        <v>3.58978548857711E-3</v>
      </c>
      <c r="I283">
        <v>24.7738704593656</v>
      </c>
      <c r="J283">
        <v>24.471974012666699</v>
      </c>
      <c r="K283">
        <v>1.6867691960543E-3</v>
      </c>
      <c r="L283">
        <v>-0.25522848519936597</v>
      </c>
      <c r="M283">
        <v>3.7875050565321401E-3</v>
      </c>
      <c r="N283">
        <v>2.4215848987816</v>
      </c>
      <c r="O283">
        <v>3.5531876557246401E-3</v>
      </c>
      <c r="P283">
        <v>4.3848578451098703</v>
      </c>
      <c r="Q283">
        <v>1.6532090522926701E-3</v>
      </c>
      <c r="R283">
        <v>5.01431513574581</v>
      </c>
      <c r="S283">
        <v>0.13812031802858099</v>
      </c>
      <c r="T283">
        <v>783.05716221821899</v>
      </c>
      <c r="U283">
        <v>0.22989228304359199</v>
      </c>
      <c r="V283" s="14">
        <v>44326.779224537036</v>
      </c>
      <c r="W283">
        <v>2.4</v>
      </c>
      <c r="X283">
        <v>2.91350029346506E-2</v>
      </c>
      <c r="Y283">
        <v>3.1304855968983199E-2</v>
      </c>
      <c r="Z283" s="72">
        <f>((((N283/1000)+1)/((SMOW!$Z$4/1000)+1))-1)*1000</f>
        <v>12.812814843247589</v>
      </c>
      <c r="AA283" s="72">
        <f>((((P283/1000)+1)/((SMOW!$AA$4/1000)+1))-1)*1000</f>
        <v>24.835244700897263</v>
      </c>
      <c r="AB283" s="72">
        <f>Z283*SMOW!$AN$6</f>
        <v>13.484469993539987</v>
      </c>
      <c r="AC283" s="72">
        <f>AA283*SMOW!$AN$12</f>
        <v>26.123248439152015</v>
      </c>
      <c r="AD283" s="72">
        <f t="shared" ref="AD283" si="674">LN((AB283/1000)+1)*1000</f>
        <v>13.394363648501235</v>
      </c>
      <c r="AE283" s="44">
        <f t="shared" ref="AE283" si="675">LN((AC283/1000)+1)*1000</f>
        <v>25.787864718484293</v>
      </c>
      <c r="AF283" s="44">
        <f>(AD283-SMOW!AN$14*AE283)</f>
        <v>-0.22162892285847313</v>
      </c>
      <c r="AG283" s="45">
        <f t="shared" ref="AG283" si="676">AF283*1000</f>
        <v>-221.62892285847312</v>
      </c>
      <c r="AK283" s="20">
        <v>17</v>
      </c>
      <c r="AL283" s="20">
        <v>0</v>
      </c>
      <c r="AM283" s="20">
        <v>0</v>
      </c>
      <c r="AN283" s="20">
        <v>0</v>
      </c>
    </row>
    <row r="284" spans="1:40" customFormat="1" x14ac:dyDescent="0.2">
      <c r="A284">
        <v>2971</v>
      </c>
      <c r="B284" t="s">
        <v>177</v>
      </c>
      <c r="C284" t="s">
        <v>48</v>
      </c>
      <c r="D284" t="s">
        <v>452</v>
      </c>
      <c r="E284" t="s">
        <v>469</v>
      </c>
      <c r="F284">
        <v>12.477431381632901</v>
      </c>
      <c r="G284">
        <v>12.4002294803522</v>
      </c>
      <c r="H284">
        <v>3.81136786353843E-3</v>
      </c>
      <c r="I284">
        <v>24.2310004636266</v>
      </c>
      <c r="J284">
        <v>23.942087512100901</v>
      </c>
      <c r="K284">
        <v>1.7153051924670901E-3</v>
      </c>
      <c r="L284">
        <v>-0.24119272603702799</v>
      </c>
      <c r="M284">
        <v>3.69770388793393E-3</v>
      </c>
      <c r="N284">
        <v>2.15523248701661</v>
      </c>
      <c r="O284">
        <v>3.7725110002330602E-3</v>
      </c>
      <c r="P284">
        <v>3.8527888499721601</v>
      </c>
      <c r="Q284">
        <v>1.68117729341383E-3</v>
      </c>
      <c r="R284">
        <v>4.4145213732454103</v>
      </c>
      <c r="S284">
        <v>0.143691403981316</v>
      </c>
      <c r="T284">
        <v>738.76948583592002</v>
      </c>
      <c r="U284">
        <v>0.16755285440956499</v>
      </c>
      <c r="V284" s="14">
        <v>44326.893576388888</v>
      </c>
      <c r="W284">
        <v>2.4</v>
      </c>
      <c r="X284">
        <v>6.5985840876114907E-2</v>
      </c>
      <c r="Y284">
        <v>6.23834948882937E-2</v>
      </c>
      <c r="Z284" s="72">
        <f>((((N284/1000)+1)/((SMOW!$Z$4/1000)+1))-1)*1000</f>
        <v>12.543701388425754</v>
      </c>
      <c r="AA284" s="72">
        <f>((((P284/1000)+1)/((SMOW!$AA$4/1000)+1))-1)*1000</f>
        <v>24.292342192391292</v>
      </c>
      <c r="AB284" s="72">
        <f>Z284*SMOW!$AN$6</f>
        <v>13.201249456070398</v>
      </c>
      <c r="AC284" s="72">
        <f>AA284*SMOW!$AN$12</f>
        <v>25.552189958402359</v>
      </c>
      <c r="AD284" s="72">
        <f t="shared" ref="AD284" si="677">LN((AB284/1000)+1)*1000</f>
        <v>13.114872322742052</v>
      </c>
      <c r="AE284" s="44">
        <f t="shared" ref="AE284" si="678">LN((AC284/1000)+1)*1000</f>
        <v>25.231189442454593</v>
      </c>
      <c r="AF284" s="44">
        <f>(AD284-SMOW!AN$14*AE284)</f>
        <v>-0.20719570287397282</v>
      </c>
      <c r="AG284" s="45">
        <f t="shared" ref="AG284" si="679">AF284*1000</f>
        <v>-207.19570287397283</v>
      </c>
      <c r="AH284" s="2"/>
      <c r="AK284" s="20">
        <v>17</v>
      </c>
      <c r="AL284" s="20">
        <v>0</v>
      </c>
      <c r="AM284" s="20">
        <v>0</v>
      </c>
      <c r="AN284" s="20">
        <v>0</v>
      </c>
    </row>
    <row r="285" spans="1:40" x14ac:dyDescent="0.2">
      <c r="C285" s="64"/>
    </row>
    <row r="286" spans="1:40" x14ac:dyDescent="0.2">
      <c r="C286" s="64"/>
    </row>
    <row r="287" spans="1:40" x14ac:dyDescent="0.2">
      <c r="C287" s="64"/>
    </row>
    <row r="288" spans="1:40" x14ac:dyDescent="0.2">
      <c r="C288" s="64"/>
    </row>
    <row r="289" spans="3:3" x14ac:dyDescent="0.2">
      <c r="C289" s="64"/>
    </row>
    <row r="290" spans="3:3" x14ac:dyDescent="0.2">
      <c r="C290" s="64"/>
    </row>
    <row r="291" spans="3:3" x14ac:dyDescent="0.2">
      <c r="C291" s="64"/>
    </row>
    <row r="292" spans="3:3" x14ac:dyDescent="0.2">
      <c r="C292" s="64"/>
    </row>
    <row r="293" spans="3:3" x14ac:dyDescent="0.2">
      <c r="C293" s="64"/>
    </row>
    <row r="294" spans="3:3" x14ac:dyDescent="0.2">
      <c r="C294" s="64"/>
    </row>
    <row r="295" spans="3:3" x14ac:dyDescent="0.2">
      <c r="C295" s="64"/>
    </row>
    <row r="296" spans="3:3" x14ac:dyDescent="0.2">
      <c r="C296" s="64"/>
    </row>
    <row r="297" spans="3:3" x14ac:dyDescent="0.2">
      <c r="C297" s="64"/>
    </row>
    <row r="298" spans="3:3" x14ac:dyDescent="0.2">
      <c r="C298" s="64"/>
    </row>
    <row r="299" spans="3:3" x14ac:dyDescent="0.2">
      <c r="C299" s="64"/>
    </row>
    <row r="300" spans="3:3" x14ac:dyDescent="0.2">
      <c r="C300" s="64"/>
    </row>
    <row r="301" spans="3:3" x14ac:dyDescent="0.2">
      <c r="C301" s="64"/>
    </row>
    <row r="302" spans="3:3" x14ac:dyDescent="0.2">
      <c r="C302" s="64"/>
    </row>
    <row r="303" spans="3:3" x14ac:dyDescent="0.2">
      <c r="C303" s="64"/>
    </row>
    <row r="304" spans="3:3" x14ac:dyDescent="0.2">
      <c r="C304" s="64"/>
    </row>
    <row r="305" spans="3:3" x14ac:dyDescent="0.2">
      <c r="C305" s="64"/>
    </row>
    <row r="306" spans="3:3" x14ac:dyDescent="0.2">
      <c r="C306" s="64"/>
    </row>
    <row r="307" spans="3:3" x14ac:dyDescent="0.2">
      <c r="C307" s="64"/>
    </row>
    <row r="308" spans="3:3" x14ac:dyDescent="0.2">
      <c r="C308" s="64"/>
    </row>
    <row r="309" spans="3:3" x14ac:dyDescent="0.2">
      <c r="C309" s="64"/>
    </row>
    <row r="310" spans="3:3" x14ac:dyDescent="0.2">
      <c r="C310" s="64"/>
    </row>
    <row r="311" spans="3:3" x14ac:dyDescent="0.2">
      <c r="C311" s="64"/>
    </row>
    <row r="312" spans="3:3" x14ac:dyDescent="0.2">
      <c r="C312" s="64"/>
    </row>
    <row r="313" spans="3:3" x14ac:dyDescent="0.2">
      <c r="C313" s="64"/>
    </row>
    <row r="314" spans="3:3" x14ac:dyDescent="0.2">
      <c r="C314" s="64"/>
    </row>
    <row r="315" spans="3:3" x14ac:dyDescent="0.2">
      <c r="C315" s="64"/>
    </row>
    <row r="316" spans="3:3" x14ac:dyDescent="0.2">
      <c r="C316" s="64"/>
    </row>
    <row r="317" spans="3:3" x14ac:dyDescent="0.2">
      <c r="C317" s="64"/>
    </row>
    <row r="318" spans="3:3" x14ac:dyDescent="0.2">
      <c r="C318" s="64"/>
    </row>
    <row r="319" spans="3:3" x14ac:dyDescent="0.2">
      <c r="C319" s="64"/>
    </row>
    <row r="320" spans="3:3" x14ac:dyDescent="0.2">
      <c r="C320" s="64"/>
    </row>
    <row r="321" spans="3:3" x14ac:dyDescent="0.2">
      <c r="C321" s="64"/>
    </row>
    <row r="322" spans="3:3" x14ac:dyDescent="0.2">
      <c r="C322" s="64"/>
    </row>
    <row r="323" spans="3:3" x14ac:dyDescent="0.2">
      <c r="C323" s="64"/>
    </row>
    <row r="324" spans="3:3" x14ac:dyDescent="0.2">
      <c r="C324" s="64"/>
    </row>
    <row r="325" spans="3:3" x14ac:dyDescent="0.2">
      <c r="C325" s="64"/>
    </row>
    <row r="326" spans="3:3" x14ac:dyDescent="0.2">
      <c r="C326" s="64"/>
    </row>
    <row r="327" spans="3:3" x14ac:dyDescent="0.2">
      <c r="C327" s="64"/>
    </row>
    <row r="328" spans="3:3" x14ac:dyDescent="0.2">
      <c r="C328" s="64"/>
    </row>
    <row r="329" spans="3:3" x14ac:dyDescent="0.2">
      <c r="C329" s="64"/>
    </row>
    <row r="330" spans="3:3" x14ac:dyDescent="0.2">
      <c r="C330" s="64"/>
    </row>
    <row r="331" spans="3:3" x14ac:dyDescent="0.2">
      <c r="C331" s="64"/>
    </row>
    <row r="332" spans="3:3" x14ac:dyDescent="0.2">
      <c r="C332" s="64"/>
    </row>
    <row r="333" spans="3:3" x14ac:dyDescent="0.2">
      <c r="C333" s="64"/>
    </row>
    <row r="334" spans="3:3" x14ac:dyDescent="0.2">
      <c r="C334" s="64"/>
    </row>
    <row r="335" spans="3:3" x14ac:dyDescent="0.2">
      <c r="C335" s="64"/>
    </row>
    <row r="336" spans="3:3" x14ac:dyDescent="0.2">
      <c r="C336" s="64"/>
    </row>
    <row r="337" spans="3:3" x14ac:dyDescent="0.2">
      <c r="C337" s="64"/>
    </row>
    <row r="338" spans="3:3" x14ac:dyDescent="0.2">
      <c r="C338" s="64"/>
    </row>
    <row r="339" spans="3:3" x14ac:dyDescent="0.2">
      <c r="C339" s="64"/>
    </row>
    <row r="340" spans="3:3" x14ac:dyDescent="0.2">
      <c r="C340" s="64"/>
    </row>
    <row r="341" spans="3:3" x14ac:dyDescent="0.2">
      <c r="C341" s="64"/>
    </row>
    <row r="342" spans="3:3" x14ac:dyDescent="0.2">
      <c r="C342" s="64"/>
    </row>
    <row r="343" spans="3:3" x14ac:dyDescent="0.2">
      <c r="C343" s="64"/>
    </row>
    <row r="344" spans="3:3" x14ac:dyDescent="0.2">
      <c r="C344" s="64"/>
    </row>
    <row r="345" spans="3:3" x14ac:dyDescent="0.2">
      <c r="C345" s="64"/>
    </row>
    <row r="346" spans="3:3" x14ac:dyDescent="0.2">
      <c r="C346" s="64"/>
    </row>
    <row r="347" spans="3:3" x14ac:dyDescent="0.2">
      <c r="C347" s="64"/>
    </row>
    <row r="348" spans="3:3" x14ac:dyDescent="0.2">
      <c r="C348" s="64"/>
    </row>
    <row r="349" spans="3:3" x14ac:dyDescent="0.2">
      <c r="C349" s="64"/>
    </row>
    <row r="350" spans="3:3" x14ac:dyDescent="0.2">
      <c r="C350" s="64"/>
    </row>
    <row r="351" spans="3:3" x14ac:dyDescent="0.2">
      <c r="C351" s="64"/>
    </row>
    <row r="352" spans="3:3" x14ac:dyDescent="0.2">
      <c r="C352" s="64"/>
    </row>
    <row r="353" spans="3:3" x14ac:dyDescent="0.2">
      <c r="C353" s="64"/>
    </row>
    <row r="354" spans="3:3" x14ac:dyDescent="0.2">
      <c r="C354" s="64"/>
    </row>
    <row r="355" spans="3:3" x14ac:dyDescent="0.2">
      <c r="C355" s="64"/>
    </row>
    <row r="356" spans="3:3" x14ac:dyDescent="0.2">
      <c r="C356" s="64"/>
    </row>
    <row r="357" spans="3:3" x14ac:dyDescent="0.2">
      <c r="C357" s="64"/>
    </row>
    <row r="358" spans="3:3" x14ac:dyDescent="0.2">
      <c r="C358" s="64"/>
    </row>
    <row r="359" spans="3:3" x14ac:dyDescent="0.2">
      <c r="C359" s="64"/>
    </row>
    <row r="360" spans="3:3" x14ac:dyDescent="0.2">
      <c r="C360" s="64"/>
    </row>
    <row r="361" spans="3:3" x14ac:dyDescent="0.2">
      <c r="C361" s="64"/>
    </row>
    <row r="362" spans="3:3" x14ac:dyDescent="0.2">
      <c r="C362" s="64"/>
    </row>
    <row r="363" spans="3:3" x14ac:dyDescent="0.2">
      <c r="C363" s="64"/>
    </row>
    <row r="364" spans="3:3" x14ac:dyDescent="0.2">
      <c r="C364" s="64"/>
    </row>
    <row r="365" spans="3:3" x14ac:dyDescent="0.2">
      <c r="C365" s="64"/>
    </row>
    <row r="366" spans="3:3" x14ac:dyDescent="0.2">
      <c r="C366" s="64"/>
    </row>
    <row r="367" spans="3:3" x14ac:dyDescent="0.2">
      <c r="C367" s="64"/>
    </row>
    <row r="368" spans="3:3" x14ac:dyDescent="0.2">
      <c r="C368" s="64"/>
    </row>
    <row r="369" spans="3:3" x14ac:dyDescent="0.2">
      <c r="C369" s="64"/>
    </row>
    <row r="370" spans="3:3" x14ac:dyDescent="0.2">
      <c r="C370" s="64"/>
    </row>
    <row r="371" spans="3:3" x14ac:dyDescent="0.2">
      <c r="C371" s="64"/>
    </row>
    <row r="372" spans="3:3" x14ac:dyDescent="0.2">
      <c r="C372" s="64"/>
    </row>
    <row r="373" spans="3:3" x14ac:dyDescent="0.2">
      <c r="C373" s="64"/>
    </row>
    <row r="374" spans="3:3" x14ac:dyDescent="0.2">
      <c r="C374" s="64"/>
    </row>
    <row r="375" spans="3:3" x14ac:dyDescent="0.2">
      <c r="C375" s="64"/>
    </row>
    <row r="376" spans="3:3" x14ac:dyDescent="0.2">
      <c r="C376" s="64"/>
    </row>
    <row r="377" spans="3:3" x14ac:dyDescent="0.2">
      <c r="C377" s="64"/>
    </row>
    <row r="378" spans="3:3" x14ac:dyDescent="0.2">
      <c r="C378" s="64"/>
    </row>
    <row r="379" spans="3:3" x14ac:dyDescent="0.2">
      <c r="C379" s="64"/>
    </row>
    <row r="380" spans="3:3" x14ac:dyDescent="0.2">
      <c r="C380" s="64"/>
    </row>
    <row r="381" spans="3:3" x14ac:dyDescent="0.2">
      <c r="C381" s="64"/>
    </row>
    <row r="382" spans="3:3" x14ac:dyDescent="0.2">
      <c r="C382" s="64"/>
    </row>
    <row r="383" spans="3:3" x14ac:dyDescent="0.2">
      <c r="C383" s="64"/>
    </row>
    <row r="384" spans="3:3" x14ac:dyDescent="0.2">
      <c r="C384" s="64"/>
    </row>
    <row r="385" spans="3:3" x14ac:dyDescent="0.2">
      <c r="C385" s="64"/>
    </row>
    <row r="386" spans="3:3" x14ac:dyDescent="0.2">
      <c r="C386" s="64"/>
    </row>
    <row r="387" spans="3:3" x14ac:dyDescent="0.2">
      <c r="C387" s="64"/>
    </row>
    <row r="388" spans="3:3" x14ac:dyDescent="0.2">
      <c r="C388" s="64"/>
    </row>
    <row r="389" spans="3:3" x14ac:dyDescent="0.2">
      <c r="C389" s="64"/>
    </row>
    <row r="390" spans="3:3" x14ac:dyDescent="0.2">
      <c r="C390" s="64"/>
    </row>
    <row r="391" spans="3:3" x14ac:dyDescent="0.2">
      <c r="C391" s="64"/>
    </row>
    <row r="392" spans="3:3" x14ac:dyDescent="0.2">
      <c r="C392" s="64"/>
    </row>
    <row r="393" spans="3:3" x14ac:dyDescent="0.2">
      <c r="C393" s="64"/>
    </row>
    <row r="394" spans="3:3" x14ac:dyDescent="0.2">
      <c r="C394" s="64"/>
    </row>
    <row r="395" spans="3:3" x14ac:dyDescent="0.2">
      <c r="C395" s="64"/>
    </row>
    <row r="396" spans="3:3" x14ac:dyDescent="0.2">
      <c r="C396" s="64"/>
    </row>
    <row r="397" spans="3:3" x14ac:dyDescent="0.2">
      <c r="C397" s="64"/>
    </row>
    <row r="398" spans="3:3" x14ac:dyDescent="0.2">
      <c r="C398" s="64"/>
    </row>
    <row r="399" spans="3:3" x14ac:dyDescent="0.2">
      <c r="C399" s="64"/>
    </row>
    <row r="400" spans="3:3" x14ac:dyDescent="0.2">
      <c r="C400" s="64"/>
    </row>
    <row r="401" spans="3:3" x14ac:dyDescent="0.2">
      <c r="C401" s="64"/>
    </row>
    <row r="402" spans="3:3" x14ac:dyDescent="0.2">
      <c r="C402" s="64"/>
    </row>
    <row r="403" spans="3:3" x14ac:dyDescent="0.2">
      <c r="C403" s="64"/>
    </row>
    <row r="404" spans="3:3" x14ac:dyDescent="0.2">
      <c r="C404" s="64"/>
    </row>
    <row r="405" spans="3:3" x14ac:dyDescent="0.2">
      <c r="C405" s="64"/>
    </row>
    <row r="406" spans="3:3" x14ac:dyDescent="0.2">
      <c r="C406" s="64"/>
    </row>
    <row r="407" spans="3:3" x14ac:dyDescent="0.2">
      <c r="C407" s="64"/>
    </row>
    <row r="408" spans="3:3" x14ac:dyDescent="0.2">
      <c r="C408" s="64"/>
    </row>
    <row r="409" spans="3:3" x14ac:dyDescent="0.2">
      <c r="C409" s="64"/>
    </row>
    <row r="410" spans="3:3" x14ac:dyDescent="0.2">
      <c r="C410" s="64"/>
    </row>
    <row r="411" spans="3:3" x14ac:dyDescent="0.2">
      <c r="C411" s="64"/>
    </row>
    <row r="412" spans="3:3" x14ac:dyDescent="0.2">
      <c r="C412" s="64"/>
    </row>
    <row r="413" spans="3:3" x14ac:dyDescent="0.2">
      <c r="C413" s="64"/>
    </row>
    <row r="414" spans="3:3" x14ac:dyDescent="0.2">
      <c r="C414" s="64"/>
    </row>
    <row r="415" spans="3:3" x14ac:dyDescent="0.2">
      <c r="C415" s="64"/>
    </row>
    <row r="416" spans="3:3" x14ac:dyDescent="0.2">
      <c r="C416" s="64"/>
    </row>
    <row r="417" spans="3:3" x14ac:dyDescent="0.2">
      <c r="C417" s="64"/>
    </row>
    <row r="418" spans="3:3" x14ac:dyDescent="0.2">
      <c r="C418" s="64"/>
    </row>
    <row r="419" spans="3:3" x14ac:dyDescent="0.2">
      <c r="C419" s="64"/>
    </row>
    <row r="420" spans="3:3" x14ac:dyDescent="0.2">
      <c r="C420" s="64"/>
    </row>
    <row r="421" spans="3:3" x14ac:dyDescent="0.2">
      <c r="C421" s="64"/>
    </row>
    <row r="422" spans="3:3" x14ac:dyDescent="0.2">
      <c r="C422" s="64"/>
    </row>
    <row r="423" spans="3:3" x14ac:dyDescent="0.2">
      <c r="C423" s="64"/>
    </row>
    <row r="424" spans="3:3" x14ac:dyDescent="0.2">
      <c r="C424" s="64"/>
    </row>
    <row r="425" spans="3:3" x14ac:dyDescent="0.2">
      <c r="C425" s="64"/>
    </row>
    <row r="426" spans="3:3" x14ac:dyDescent="0.2">
      <c r="C426" s="64"/>
    </row>
    <row r="427" spans="3:3" x14ac:dyDescent="0.2">
      <c r="C427" s="64"/>
    </row>
    <row r="428" spans="3:3" x14ac:dyDescent="0.2">
      <c r="C428" s="64"/>
    </row>
    <row r="429" spans="3:3" x14ac:dyDescent="0.2">
      <c r="C429" s="64"/>
    </row>
    <row r="430" spans="3:3" x14ac:dyDescent="0.2">
      <c r="C430" s="64"/>
    </row>
    <row r="431" spans="3:3" x14ac:dyDescent="0.2">
      <c r="C431" s="64"/>
    </row>
    <row r="432" spans="3:3" x14ac:dyDescent="0.2">
      <c r="C432" s="64"/>
    </row>
    <row r="433" spans="3:3" x14ac:dyDescent="0.2">
      <c r="C433" s="64"/>
    </row>
    <row r="434" spans="3:3" x14ac:dyDescent="0.2">
      <c r="C434" s="64"/>
    </row>
    <row r="435" spans="3:3" x14ac:dyDescent="0.2">
      <c r="C435" s="64"/>
    </row>
    <row r="436" spans="3:3" x14ac:dyDescent="0.2">
      <c r="C436" s="64"/>
    </row>
    <row r="437" spans="3:3" x14ac:dyDescent="0.2">
      <c r="C437" s="64"/>
    </row>
    <row r="438" spans="3:3" x14ac:dyDescent="0.2">
      <c r="C438" s="64"/>
    </row>
    <row r="439" spans="3:3" x14ac:dyDescent="0.2">
      <c r="C439" s="64"/>
    </row>
    <row r="440" spans="3:3" x14ac:dyDescent="0.2">
      <c r="C440" s="64"/>
    </row>
    <row r="441" spans="3:3" x14ac:dyDescent="0.2">
      <c r="C441" s="64"/>
    </row>
    <row r="442" spans="3:3" x14ac:dyDescent="0.2">
      <c r="C442" s="64"/>
    </row>
    <row r="443" spans="3:3" x14ac:dyDescent="0.2">
      <c r="C443" s="64"/>
    </row>
    <row r="444" spans="3:3" x14ac:dyDescent="0.2">
      <c r="C444" s="64"/>
    </row>
    <row r="445" spans="3:3" x14ac:dyDescent="0.2">
      <c r="C445" s="64"/>
    </row>
    <row r="446" spans="3:3" x14ac:dyDescent="0.2">
      <c r="C446" s="64"/>
    </row>
    <row r="447" spans="3:3" x14ac:dyDescent="0.2">
      <c r="C447" s="64"/>
    </row>
    <row r="448" spans="3:3" x14ac:dyDescent="0.2">
      <c r="C448" s="64"/>
    </row>
    <row r="449" spans="3:3" x14ac:dyDescent="0.2">
      <c r="C449" s="64"/>
    </row>
    <row r="450" spans="3:3" x14ac:dyDescent="0.2">
      <c r="C450" s="64"/>
    </row>
    <row r="451" spans="3:3" x14ac:dyDescent="0.2">
      <c r="C451" s="64"/>
    </row>
    <row r="452" spans="3:3" x14ac:dyDescent="0.2">
      <c r="C452" s="64"/>
    </row>
    <row r="453" spans="3:3" x14ac:dyDescent="0.2">
      <c r="C453" s="64"/>
    </row>
    <row r="454" spans="3:3" x14ac:dyDescent="0.2">
      <c r="C454" s="64"/>
    </row>
    <row r="455" spans="3:3" x14ac:dyDescent="0.2">
      <c r="C455" s="64"/>
    </row>
    <row r="456" spans="3:3" x14ac:dyDescent="0.2">
      <c r="C456" s="64"/>
    </row>
    <row r="457" spans="3:3" x14ac:dyDescent="0.2">
      <c r="C457" s="64"/>
    </row>
    <row r="458" spans="3:3" x14ac:dyDescent="0.2">
      <c r="C458" s="64"/>
    </row>
    <row r="459" spans="3:3" x14ac:dyDescent="0.2">
      <c r="C459" s="64"/>
    </row>
    <row r="460" spans="3:3" x14ac:dyDescent="0.2">
      <c r="C460" s="64"/>
    </row>
    <row r="461" spans="3:3" x14ac:dyDescent="0.2">
      <c r="C461" s="64"/>
    </row>
    <row r="462" spans="3:3" x14ac:dyDescent="0.2">
      <c r="C462" s="64"/>
    </row>
    <row r="463" spans="3:3" x14ac:dyDescent="0.2">
      <c r="C463" s="64"/>
    </row>
    <row r="464" spans="3:3" x14ac:dyDescent="0.2">
      <c r="C464" s="64"/>
    </row>
    <row r="465" spans="3:3" x14ac:dyDescent="0.2">
      <c r="C465" s="64"/>
    </row>
    <row r="466" spans="3:3" x14ac:dyDescent="0.2">
      <c r="C466" s="64"/>
    </row>
    <row r="467" spans="3:3" x14ac:dyDescent="0.2">
      <c r="C467" s="64"/>
    </row>
    <row r="468" spans="3:3" x14ac:dyDescent="0.2">
      <c r="C468" s="64"/>
    </row>
    <row r="469" spans="3:3" x14ac:dyDescent="0.2">
      <c r="C469" s="64"/>
    </row>
    <row r="470" spans="3:3" x14ac:dyDescent="0.2">
      <c r="C470" s="64"/>
    </row>
    <row r="471" spans="3:3" x14ac:dyDescent="0.2">
      <c r="C471" s="64"/>
    </row>
    <row r="472" spans="3:3" x14ac:dyDescent="0.2">
      <c r="C472" s="64"/>
    </row>
    <row r="473" spans="3:3" x14ac:dyDescent="0.2">
      <c r="C473" s="64"/>
    </row>
    <row r="474" spans="3:3" x14ac:dyDescent="0.2">
      <c r="C474" s="64"/>
    </row>
    <row r="475" spans="3:3" x14ac:dyDescent="0.2">
      <c r="C475" s="64"/>
    </row>
    <row r="476" spans="3:3" x14ac:dyDescent="0.2">
      <c r="C476" s="64"/>
    </row>
    <row r="477" spans="3:3" x14ac:dyDescent="0.2">
      <c r="C477" s="64"/>
    </row>
    <row r="478" spans="3:3" x14ac:dyDescent="0.2">
      <c r="C478" s="64"/>
    </row>
    <row r="479" spans="3:3" x14ac:dyDescent="0.2">
      <c r="C479" s="64"/>
    </row>
    <row r="480" spans="3:3" x14ac:dyDescent="0.2">
      <c r="C480" s="64"/>
    </row>
    <row r="481" spans="3:3" x14ac:dyDescent="0.2">
      <c r="C481" s="64"/>
    </row>
    <row r="482" spans="3:3" x14ac:dyDescent="0.2">
      <c r="C482" s="64"/>
    </row>
    <row r="483" spans="3:3" x14ac:dyDescent="0.2">
      <c r="C483" s="64"/>
    </row>
    <row r="484" spans="3:3" x14ac:dyDescent="0.2">
      <c r="C484" s="64"/>
    </row>
    <row r="485" spans="3:3" x14ac:dyDescent="0.2">
      <c r="C485" s="64"/>
    </row>
    <row r="486" spans="3:3" x14ac:dyDescent="0.2">
      <c r="C486" s="64"/>
    </row>
    <row r="487" spans="3:3" x14ac:dyDescent="0.2">
      <c r="C487" s="64"/>
    </row>
    <row r="488" spans="3:3" x14ac:dyDescent="0.2">
      <c r="C488" s="64"/>
    </row>
    <row r="489" spans="3:3" x14ac:dyDescent="0.2">
      <c r="C489" s="64"/>
    </row>
    <row r="490" spans="3:3" x14ac:dyDescent="0.2">
      <c r="C490" s="64"/>
    </row>
    <row r="491" spans="3:3" x14ac:dyDescent="0.2">
      <c r="C491" s="64"/>
    </row>
    <row r="492" spans="3:3" x14ac:dyDescent="0.2">
      <c r="C492" s="64"/>
    </row>
    <row r="493" spans="3:3" x14ac:dyDescent="0.2">
      <c r="C493" s="64"/>
    </row>
    <row r="494" spans="3:3" x14ac:dyDescent="0.2">
      <c r="C494" s="64"/>
    </row>
    <row r="495" spans="3:3" x14ac:dyDescent="0.2">
      <c r="C495" s="64"/>
    </row>
    <row r="496" spans="3:3" x14ac:dyDescent="0.2">
      <c r="C496" s="64"/>
    </row>
    <row r="497" spans="3:3" x14ac:dyDescent="0.2">
      <c r="C497" s="64"/>
    </row>
    <row r="498" spans="3:3" x14ac:dyDescent="0.2">
      <c r="C498" s="64"/>
    </row>
    <row r="499" spans="3:3" x14ac:dyDescent="0.2">
      <c r="C499" s="64"/>
    </row>
    <row r="500" spans="3:3" x14ac:dyDescent="0.2">
      <c r="C500" s="64"/>
    </row>
    <row r="501" spans="3:3" x14ac:dyDescent="0.2">
      <c r="C501" s="64"/>
    </row>
    <row r="502" spans="3:3" x14ac:dyDescent="0.2">
      <c r="C502" s="64"/>
    </row>
    <row r="503" spans="3:3" x14ac:dyDescent="0.2">
      <c r="C503" s="64"/>
    </row>
    <row r="504" spans="3:3" x14ac:dyDescent="0.2">
      <c r="C504" s="64"/>
    </row>
    <row r="505" spans="3:3" x14ac:dyDescent="0.2">
      <c r="C505" s="64"/>
    </row>
    <row r="506" spans="3:3" x14ac:dyDescent="0.2">
      <c r="C506" s="64"/>
    </row>
    <row r="507" spans="3:3" x14ac:dyDescent="0.2">
      <c r="C507" s="64"/>
    </row>
    <row r="508" spans="3:3" x14ac:dyDescent="0.2">
      <c r="C508" s="64"/>
    </row>
    <row r="509" spans="3:3" x14ac:dyDescent="0.2">
      <c r="C509" s="64"/>
    </row>
    <row r="510" spans="3:3" x14ac:dyDescent="0.2">
      <c r="C510" s="64"/>
    </row>
    <row r="511" spans="3:3" x14ac:dyDescent="0.2">
      <c r="C511" s="64"/>
    </row>
    <row r="512" spans="3:3" x14ac:dyDescent="0.2">
      <c r="C512" s="64"/>
    </row>
    <row r="513" spans="3:3" x14ac:dyDescent="0.2">
      <c r="C513" s="64"/>
    </row>
    <row r="514" spans="3:3" x14ac:dyDescent="0.2">
      <c r="C514" s="64"/>
    </row>
    <row r="515" spans="3:3" x14ac:dyDescent="0.2">
      <c r="C515" s="64"/>
    </row>
    <row r="516" spans="3:3" x14ac:dyDescent="0.2">
      <c r="C516" s="64"/>
    </row>
    <row r="517" spans="3:3" x14ac:dyDescent="0.2">
      <c r="C517" s="64"/>
    </row>
    <row r="518" spans="3:3" x14ac:dyDescent="0.2">
      <c r="C518" s="64"/>
    </row>
    <row r="519" spans="3:3" x14ac:dyDescent="0.2">
      <c r="C519" s="64"/>
    </row>
  </sheetData>
  <dataValidations count="2">
    <dataValidation type="list" allowBlank="1" showInputMessage="1" showErrorMessage="1" sqref="H8 H34 H22:H23 H27:H28 F50:F51 H67 F66:F67 F91 H51 D1:D66 D68:D84 D272:D280 D96:D262 D265:D270 D86:D91" xr:uid="{00000000-0002-0000-0000-000000000000}">
      <formula1>INDIRECT(C1)</formula1>
    </dataValidation>
    <dataValidation type="list" allowBlank="1" showInputMessage="1" showErrorMessage="1" sqref="C3:C81 G67 G51 C83:C276" xr:uid="{00000000-0002-0000-0000-000001000000}">
      <formula1>Type</formula1>
    </dataValidation>
  </dataValidation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61"/>
  <sheetViews>
    <sheetView topLeftCell="A13" workbookViewId="0">
      <selection activeCell="A33" sqref="A33"/>
    </sheetView>
  </sheetViews>
  <sheetFormatPr baseColWidth="10" defaultColWidth="8.83203125" defaultRowHeight="15" x14ac:dyDescent="0.2"/>
  <cols>
    <col min="1" max="1" width="10.5" bestFit="1" customWidth="1"/>
    <col min="5" max="5" width="40" bestFit="1" customWidth="1"/>
    <col min="6" max="14" width="9.5" bestFit="1" customWidth="1"/>
    <col min="15" max="15" width="7.6640625" customWidth="1"/>
    <col min="16" max="16" width="9.5" bestFit="1" customWidth="1"/>
    <col min="17" max="17" width="7.33203125" customWidth="1"/>
    <col min="18" max="18" width="9.5" bestFit="1" customWidth="1"/>
    <col min="19" max="19" width="7.5" customWidth="1"/>
    <col min="20" max="20" width="10.5" bestFit="1" customWidth="1"/>
    <col min="21" max="21" width="6.6640625" customWidth="1"/>
    <col min="22" max="22" width="16.5" customWidth="1"/>
    <col min="23" max="23" width="7.6640625" customWidth="1"/>
    <col min="24" max="24" width="14.83203125" customWidth="1"/>
    <col min="25" max="25" width="15" customWidth="1"/>
    <col min="26" max="26" width="19.83203125" customWidth="1"/>
    <col min="27" max="27" width="16.1640625" customWidth="1"/>
    <col min="28" max="28" width="19.33203125" customWidth="1"/>
    <col min="29" max="29" width="18.1640625" customWidth="1"/>
    <col min="30" max="31" width="10.83203125" customWidth="1"/>
    <col min="32" max="32" width="10.6640625" customWidth="1"/>
    <col min="33" max="33" width="13.6640625" customWidth="1"/>
    <col min="39" max="39" width="12.1640625" customWidth="1"/>
    <col min="40" max="40" width="22" bestFit="1" customWidth="1"/>
  </cols>
  <sheetData>
    <row r="1" spans="1:42" x14ac:dyDescent="0.2">
      <c r="B1" s="20"/>
      <c r="Z1" s="79" t="s">
        <v>25</v>
      </c>
      <c r="AA1" s="79"/>
      <c r="AB1" s="80" t="s">
        <v>26</v>
      </c>
      <c r="AC1" s="80"/>
      <c r="AL1" s="8"/>
      <c r="AM1" s="9" t="s">
        <v>23</v>
      </c>
      <c r="AN1" s="8"/>
    </row>
    <row r="2" spans="1:42" x14ac:dyDescent="0.2">
      <c r="B2" s="20"/>
      <c r="Z2" s="32" t="s">
        <v>27</v>
      </c>
      <c r="AA2" s="32" t="s">
        <v>28</v>
      </c>
      <c r="AB2" s="33" t="s">
        <v>29</v>
      </c>
      <c r="AC2" s="33" t="s">
        <v>30</v>
      </c>
      <c r="AL2" s="9" t="s">
        <v>2</v>
      </c>
      <c r="AM2" s="9" t="s">
        <v>38</v>
      </c>
      <c r="AN2" s="9" t="s">
        <v>39</v>
      </c>
    </row>
    <row r="3" spans="1:42" x14ac:dyDescent="0.2">
      <c r="B3" s="20"/>
      <c r="Z3" s="5" t="s">
        <v>42</v>
      </c>
      <c r="AA3" s="5" t="s">
        <v>43</v>
      </c>
      <c r="AB3" s="5" t="s">
        <v>36</v>
      </c>
      <c r="AC3" s="5" t="s">
        <v>37</v>
      </c>
      <c r="AD3" s="18" t="s">
        <v>31</v>
      </c>
      <c r="AE3" s="18" t="s">
        <v>32</v>
      </c>
      <c r="AF3" s="18" t="s">
        <v>33</v>
      </c>
      <c r="AG3" s="18" t="s">
        <v>34</v>
      </c>
      <c r="AH3" s="21" t="s">
        <v>73</v>
      </c>
      <c r="AI3" s="22" t="s">
        <v>74</v>
      </c>
      <c r="AJ3" s="18" t="s">
        <v>81</v>
      </c>
      <c r="AK3" s="18"/>
      <c r="AL3" s="8" t="s">
        <v>22</v>
      </c>
      <c r="AM3" s="10">
        <f>$Z$46</f>
        <v>7.4014868308343775E-15</v>
      </c>
      <c r="AN3" s="8">
        <v>0</v>
      </c>
    </row>
    <row r="4" spans="1:42" x14ac:dyDescent="0.2">
      <c r="B4" s="20"/>
      <c r="Z4" s="6">
        <f>AVERAGE(N17:N42)</f>
        <v>-10.259773367968458</v>
      </c>
      <c r="AA4" s="6">
        <f>AVERAGE(P17:P42)</f>
        <v>-19.954804405420248</v>
      </c>
      <c r="AB4" s="7">
        <f>(EXP(0.528*LN(AC4/1000+1))-1)*1000</f>
        <v>-29.698648998496392</v>
      </c>
      <c r="AC4" s="5">
        <v>-55.5</v>
      </c>
      <c r="AL4" s="8" t="s">
        <v>24</v>
      </c>
      <c r="AM4" s="10">
        <f>SLAP!Z28</f>
        <v>-28.219373167401621</v>
      </c>
      <c r="AN4" s="11">
        <f>AB4</f>
        <v>-29.698648998496392</v>
      </c>
    </row>
    <row r="5" spans="1:42" x14ac:dyDescent="0.2">
      <c r="A5" s="1" t="s">
        <v>22</v>
      </c>
      <c r="B5" s="28"/>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L5" s="8"/>
      <c r="AM5" s="10"/>
      <c r="AN5" s="11"/>
    </row>
    <row r="6" spans="1:42" x14ac:dyDescent="0.2">
      <c r="A6" s="18" t="s">
        <v>0</v>
      </c>
      <c r="B6" s="22" t="s">
        <v>79</v>
      </c>
      <c r="C6" s="13" t="s">
        <v>65</v>
      </c>
      <c r="D6" s="13" t="s">
        <v>57</v>
      </c>
      <c r="E6" s="18" t="s">
        <v>1</v>
      </c>
      <c r="F6" s="18" t="s">
        <v>2</v>
      </c>
      <c r="G6" s="18" t="s">
        <v>3</v>
      </c>
      <c r="H6" s="18" t="s">
        <v>4</v>
      </c>
      <c r="I6" s="18" t="s">
        <v>5</v>
      </c>
      <c r="J6" s="18" t="s">
        <v>6</v>
      </c>
      <c r="K6" s="18" t="s">
        <v>7</v>
      </c>
      <c r="L6" s="18" t="s">
        <v>8</v>
      </c>
      <c r="M6" s="18" t="s">
        <v>9</v>
      </c>
      <c r="N6" s="18" t="s">
        <v>10</v>
      </c>
      <c r="O6" s="18" t="s">
        <v>11</v>
      </c>
      <c r="P6" s="18" t="s">
        <v>12</v>
      </c>
      <c r="Q6" s="18" t="s">
        <v>13</v>
      </c>
      <c r="R6" s="18" t="s">
        <v>14</v>
      </c>
      <c r="S6" s="18" t="s">
        <v>15</v>
      </c>
      <c r="T6" s="18" t="s">
        <v>16</v>
      </c>
      <c r="U6" s="18" t="s">
        <v>17</v>
      </c>
      <c r="V6" s="18" t="s">
        <v>18</v>
      </c>
      <c r="W6" s="18" t="s">
        <v>19</v>
      </c>
      <c r="X6" s="18" t="s">
        <v>20</v>
      </c>
      <c r="Y6" s="18" t="s">
        <v>21</v>
      </c>
      <c r="AL6" s="8"/>
      <c r="AM6" s="8" t="s">
        <v>40</v>
      </c>
      <c r="AN6" s="11">
        <f>SLOPE(AN3:AN4,AM3:AM4)</f>
        <v>1.0524205772509359</v>
      </c>
    </row>
    <row r="7" spans="1:42" x14ac:dyDescent="0.2">
      <c r="B7" s="20"/>
      <c r="F7" s="15"/>
      <c r="G7" s="15"/>
      <c r="H7" s="15"/>
      <c r="I7" s="15"/>
      <c r="J7" s="15"/>
      <c r="K7" s="15"/>
      <c r="L7" s="15"/>
      <c r="M7" s="15"/>
      <c r="N7" s="15"/>
      <c r="O7" s="15"/>
      <c r="P7" s="15"/>
      <c r="Q7" s="15"/>
      <c r="R7" s="15"/>
      <c r="S7" s="15"/>
      <c r="T7" s="15"/>
      <c r="U7" s="15"/>
      <c r="V7" s="14"/>
      <c r="X7" s="15"/>
      <c r="Y7" s="15"/>
      <c r="Z7" s="37"/>
      <c r="AA7" s="37"/>
      <c r="AB7" s="37"/>
      <c r="AC7" s="37"/>
      <c r="AD7" s="37"/>
      <c r="AE7" s="37"/>
      <c r="AF7" s="38"/>
      <c r="AG7" s="39"/>
      <c r="AL7" s="8"/>
      <c r="AM7" s="8" t="s">
        <v>41</v>
      </c>
      <c r="AN7" s="8">
        <v>0</v>
      </c>
    </row>
    <row r="8" spans="1:42" x14ac:dyDescent="0.2">
      <c r="B8" s="20"/>
      <c r="F8" s="15"/>
      <c r="G8" s="15"/>
      <c r="H8" s="15"/>
      <c r="I8" s="15"/>
      <c r="J8" s="15"/>
      <c r="K8" s="15"/>
      <c r="L8" s="15"/>
      <c r="M8" s="15"/>
      <c r="N8" s="15"/>
      <c r="O8" s="15"/>
      <c r="P8" s="15"/>
      <c r="Q8" s="15"/>
      <c r="R8" s="15"/>
      <c r="S8" s="15"/>
      <c r="T8" s="15"/>
      <c r="U8" s="15"/>
      <c r="V8" s="14"/>
      <c r="X8" s="15"/>
      <c r="Y8" s="15"/>
      <c r="Z8" s="37"/>
      <c r="AA8" s="37"/>
      <c r="AB8" s="37"/>
      <c r="AC8" s="37"/>
      <c r="AD8" s="37"/>
      <c r="AE8" s="37"/>
      <c r="AF8" s="38"/>
      <c r="AG8" s="39"/>
      <c r="AL8" s="8"/>
      <c r="AM8" s="8"/>
      <c r="AN8" s="8"/>
    </row>
    <row r="9" spans="1:42" x14ac:dyDescent="0.2">
      <c r="B9" s="20"/>
      <c r="F9" s="15"/>
      <c r="G9" s="15"/>
      <c r="H9" s="15"/>
      <c r="I9" s="15"/>
      <c r="J9" s="15"/>
      <c r="K9" s="15"/>
      <c r="L9" s="15"/>
      <c r="M9" s="15"/>
      <c r="N9" s="15"/>
      <c r="O9" s="15"/>
      <c r="P9" s="15"/>
      <c r="Q9" s="15"/>
      <c r="R9" s="15"/>
      <c r="S9" s="15"/>
      <c r="T9" s="15"/>
      <c r="U9" s="15"/>
      <c r="V9" s="14"/>
      <c r="X9" s="15"/>
      <c r="Y9" s="15"/>
      <c r="Z9" s="37"/>
      <c r="AA9" s="37"/>
      <c r="AB9" s="37"/>
      <c r="AC9" s="37"/>
      <c r="AD9" s="37"/>
      <c r="AE9" s="37"/>
      <c r="AF9" s="38"/>
      <c r="AG9" s="39"/>
      <c r="AL9" s="9" t="s">
        <v>5</v>
      </c>
      <c r="AM9" s="8"/>
      <c r="AN9" s="8"/>
    </row>
    <row r="10" spans="1:42" x14ac:dyDescent="0.2">
      <c r="B10" s="20"/>
      <c r="F10" s="15"/>
      <c r="G10" s="15"/>
      <c r="H10" s="15"/>
      <c r="I10" s="15"/>
      <c r="J10" s="15"/>
      <c r="K10" s="15"/>
      <c r="L10" s="15"/>
      <c r="M10" s="15"/>
      <c r="N10" s="15"/>
      <c r="O10" s="15"/>
      <c r="P10" s="15"/>
      <c r="Q10" s="15"/>
      <c r="R10" s="15"/>
      <c r="S10" s="15"/>
      <c r="T10" s="15"/>
      <c r="U10" s="15"/>
      <c r="V10" s="14"/>
      <c r="X10" s="15"/>
      <c r="Y10" s="15"/>
      <c r="Z10" s="37"/>
      <c r="AA10" s="37"/>
      <c r="AB10" s="37"/>
      <c r="AC10" s="37"/>
      <c r="AD10" s="37"/>
      <c r="AE10" s="37"/>
      <c r="AF10" s="38"/>
      <c r="AG10" s="39"/>
      <c r="AL10" s="8" t="s">
        <v>22</v>
      </c>
      <c r="AM10" s="10">
        <f>AA46</f>
        <v>7.4014868308343765E-14</v>
      </c>
      <c r="AN10" s="8">
        <v>0</v>
      </c>
    </row>
    <row r="11" spans="1:42" x14ac:dyDescent="0.2">
      <c r="B11" s="20"/>
      <c r="F11" s="15"/>
      <c r="G11" s="15"/>
      <c r="H11" s="15"/>
      <c r="I11" s="15"/>
      <c r="J11" s="15"/>
      <c r="K11" s="15"/>
      <c r="L11" s="15"/>
      <c r="M11" s="15"/>
      <c r="N11" s="15"/>
      <c r="O11" s="15"/>
      <c r="P11" s="15"/>
      <c r="Q11" s="15"/>
      <c r="R11" s="15"/>
      <c r="S11" s="15"/>
      <c r="T11" s="15"/>
      <c r="U11" s="15"/>
      <c r="V11" s="14"/>
      <c r="X11" s="15"/>
      <c r="Y11" s="15"/>
      <c r="Z11" s="37"/>
      <c r="AA11" s="37"/>
      <c r="AB11" s="37"/>
      <c r="AC11" s="37"/>
      <c r="AD11" s="37"/>
      <c r="AE11" s="37"/>
      <c r="AF11" s="38"/>
      <c r="AG11" s="39"/>
      <c r="AL11" s="8" t="s">
        <v>24</v>
      </c>
      <c r="AM11" s="10">
        <f>SLAP!AA28</f>
        <v>-52.763578928951098</v>
      </c>
      <c r="AN11" s="8">
        <f>AC4</f>
        <v>-55.5</v>
      </c>
    </row>
    <row r="12" spans="1:42" x14ac:dyDescent="0.2">
      <c r="B12" s="20"/>
      <c r="F12" s="15"/>
      <c r="G12" s="15"/>
      <c r="H12" s="15"/>
      <c r="I12" s="15"/>
      <c r="J12" s="15"/>
      <c r="K12" s="15"/>
      <c r="L12" s="15"/>
      <c r="M12" s="15"/>
      <c r="N12" s="15"/>
      <c r="O12" s="15"/>
      <c r="P12" s="15"/>
      <c r="Q12" s="15"/>
      <c r="R12" s="15"/>
      <c r="S12" s="15"/>
      <c r="T12" s="15"/>
      <c r="U12" s="15"/>
      <c r="V12" s="14"/>
      <c r="X12" s="15"/>
      <c r="Y12" s="15"/>
      <c r="Z12" s="37"/>
      <c r="AA12" s="37"/>
      <c r="AB12" s="37"/>
      <c r="AC12" s="37"/>
      <c r="AD12" s="37"/>
      <c r="AE12" s="37"/>
      <c r="AF12" s="38"/>
      <c r="AG12" s="39"/>
      <c r="AL12" s="8"/>
      <c r="AM12" s="8" t="s">
        <v>40</v>
      </c>
      <c r="AN12" s="11">
        <f>SLOPE(AN10:AN11,AM10:AM11)</f>
        <v>1.0518619306460153</v>
      </c>
    </row>
    <row r="13" spans="1:42" x14ac:dyDescent="0.2">
      <c r="B13" s="20"/>
      <c r="F13" s="15"/>
      <c r="G13" s="15"/>
      <c r="H13" s="15"/>
      <c r="I13" s="15"/>
      <c r="J13" s="15"/>
      <c r="K13" s="15"/>
      <c r="L13" s="15"/>
      <c r="M13" s="15"/>
      <c r="N13" s="15"/>
      <c r="O13" s="15"/>
      <c r="P13" s="15"/>
      <c r="Q13" s="15"/>
      <c r="R13" s="15"/>
      <c r="S13" s="15"/>
      <c r="T13" s="15"/>
      <c r="U13" s="15"/>
      <c r="V13" s="14"/>
      <c r="X13" s="15"/>
      <c r="Y13" s="15"/>
      <c r="Z13" s="37"/>
      <c r="AA13" s="37"/>
      <c r="AB13" s="37"/>
      <c r="AC13" s="37"/>
      <c r="AD13" s="37"/>
      <c r="AE13" s="37"/>
      <c r="AF13" s="38"/>
      <c r="AG13" s="39"/>
      <c r="AL13" s="8"/>
      <c r="AM13" s="8" t="s">
        <v>41</v>
      </c>
      <c r="AN13" s="8">
        <v>0</v>
      </c>
    </row>
    <row r="14" spans="1:42" x14ac:dyDescent="0.2">
      <c r="B14" s="20"/>
      <c r="F14" s="15"/>
      <c r="G14" s="15"/>
      <c r="H14" s="15"/>
      <c r="I14" s="15"/>
      <c r="J14" s="15"/>
      <c r="K14" s="15"/>
      <c r="L14" s="15"/>
      <c r="M14" s="15"/>
      <c r="N14" s="15"/>
      <c r="O14" s="15"/>
      <c r="P14" s="15"/>
      <c r="Q14" s="15"/>
      <c r="R14" s="15"/>
      <c r="S14" s="15"/>
      <c r="T14" s="15"/>
      <c r="U14" s="15"/>
      <c r="V14" s="14"/>
      <c r="X14" s="15"/>
      <c r="Y14" s="15"/>
      <c r="Z14" s="37"/>
      <c r="AA14" s="37"/>
      <c r="AB14" s="37"/>
      <c r="AC14" s="37"/>
      <c r="AD14" s="37"/>
      <c r="AE14" s="37"/>
      <c r="AF14" s="38"/>
      <c r="AG14" s="39"/>
      <c r="AL14" s="24"/>
      <c r="AM14" s="23" t="s">
        <v>77</v>
      </c>
      <c r="AN14" s="23">
        <v>0.52800000000000002</v>
      </c>
    </row>
    <row r="15" spans="1:42" x14ac:dyDescent="0.2">
      <c r="A15" s="43" t="s">
        <v>86</v>
      </c>
      <c r="B15" s="20"/>
      <c r="F15" s="15"/>
      <c r="G15" s="15"/>
      <c r="H15" s="15"/>
      <c r="I15" s="15"/>
      <c r="J15" s="15"/>
      <c r="K15" s="15"/>
      <c r="L15" s="15"/>
      <c r="M15" s="15"/>
      <c r="N15" s="15"/>
      <c r="O15" s="15"/>
      <c r="P15" s="15"/>
      <c r="Q15" s="15"/>
      <c r="R15" s="15"/>
      <c r="S15" s="15"/>
      <c r="T15" s="15"/>
      <c r="U15" s="15"/>
      <c r="V15" s="14"/>
      <c r="X15" s="15"/>
      <c r="Y15" s="15"/>
      <c r="Z15" s="16"/>
      <c r="AA15" s="16"/>
      <c r="AB15" s="16"/>
      <c r="AC15" s="16"/>
      <c r="AD15" s="16"/>
      <c r="AE15" s="16"/>
      <c r="AF15" s="15"/>
      <c r="AG15" s="2"/>
      <c r="AJ15" s="25"/>
      <c r="AK15" s="25"/>
      <c r="AL15" s="25"/>
      <c r="AM15" s="26" t="s">
        <v>75</v>
      </c>
      <c r="AN15" s="25"/>
      <c r="AO15" s="25"/>
      <c r="AP15" s="25"/>
    </row>
    <row r="16" spans="1:42" x14ac:dyDescent="0.2">
      <c r="A16" t="s">
        <v>98</v>
      </c>
      <c r="B16" s="20"/>
      <c r="C16" s="42"/>
      <c r="D16" s="42"/>
      <c r="F16" s="15"/>
      <c r="G16" s="15"/>
      <c r="H16" s="15"/>
      <c r="I16" s="15"/>
      <c r="J16" s="15"/>
      <c r="K16" s="15"/>
      <c r="L16" s="15"/>
      <c r="M16" s="15"/>
      <c r="N16" s="15"/>
      <c r="O16" s="15"/>
      <c r="P16" s="15"/>
      <c r="Q16" s="15"/>
      <c r="R16" s="15"/>
      <c r="S16" s="15"/>
      <c r="T16" s="15"/>
      <c r="U16" s="15"/>
      <c r="V16" s="14"/>
      <c r="X16" s="15"/>
      <c r="Y16" s="15"/>
      <c r="Z16" s="16"/>
      <c r="AA16" s="16"/>
      <c r="AB16" s="16"/>
      <c r="AC16" s="16"/>
      <c r="AD16" s="16"/>
      <c r="AE16" s="16"/>
      <c r="AF16" s="15"/>
      <c r="AG16" s="2"/>
    </row>
    <row r="17" spans="1:40" x14ac:dyDescent="0.2">
      <c r="A17">
        <v>2676</v>
      </c>
      <c r="B17" t="s">
        <v>112</v>
      </c>
      <c r="C17" s="42" t="s">
        <v>62</v>
      </c>
      <c r="D17" s="42" t="s">
        <v>22</v>
      </c>
      <c r="E17" t="s">
        <v>130</v>
      </c>
      <c r="F17">
        <v>-1.4198277165941599E-2</v>
      </c>
      <c r="G17">
        <v>-1.4198745739253E-2</v>
      </c>
      <c r="H17">
        <v>4.3427811475627099E-3</v>
      </c>
      <c r="I17">
        <v>4.0262646252364802E-2</v>
      </c>
      <c r="J17">
        <v>4.02617628402267E-2</v>
      </c>
      <c r="K17">
        <v>1.93350393666446E-3</v>
      </c>
      <c r="L17">
        <v>-3.5456956518892697E-2</v>
      </c>
      <c r="M17">
        <v>4.4488335971870699E-3</v>
      </c>
      <c r="N17">
        <v>-10.2090451125071</v>
      </c>
      <c r="O17">
        <v>4.2985065302975304E-3</v>
      </c>
      <c r="P17">
        <v>-19.856647411298301</v>
      </c>
      <c r="Q17">
        <v>1.89503473161123E-3</v>
      </c>
      <c r="R17">
        <v>-30.7401698376888</v>
      </c>
      <c r="S17">
        <v>0.179136946020234</v>
      </c>
      <c r="T17">
        <v>972.68126335166301</v>
      </c>
      <c r="U17">
        <v>0.53755605155914599</v>
      </c>
      <c r="V17" s="14">
        <v>44231.388148148151</v>
      </c>
      <c r="W17">
        <v>2.4</v>
      </c>
      <c r="X17">
        <v>2.04529268133885E-4</v>
      </c>
      <c r="Y17">
        <v>1.46048536987485E-3</v>
      </c>
      <c r="Z17" s="72">
        <f>((((N17/1000)+1)/((SMOW!$Z$4/1000)+1))-1)*1000</f>
        <v>5.1254111024690019E-2</v>
      </c>
      <c r="AA17" s="72">
        <f>((((P17/1000)+1)/((SMOW!$AA$4/1000)+1))-1)*1000</f>
        <v>0.10015557911335904</v>
      </c>
      <c r="AB17" s="72">
        <f>Z17*SMOW!$AN$6</f>
        <v>5.3940881111087823E-2</v>
      </c>
      <c r="AC17" s="72">
        <f>AA17*SMOW!$AN$12</f>
        <v>0.10534984081114757</v>
      </c>
      <c r="AD17" s="72">
        <f t="shared" ref="AD17:AE31" si="0">LN((AB17/1000)+1)*1000</f>
        <v>5.3939426354089229E-2</v>
      </c>
      <c r="AE17" s="72">
        <f t="shared" si="0"/>
        <v>0.10534429190646538</v>
      </c>
      <c r="AF17" s="44">
        <f>(AD17-SMOW!AN$14*AE17)</f>
        <v>-1.6823597725244971E-3</v>
      </c>
      <c r="AG17" s="45">
        <f t="shared" ref="AG17:AG31" si="1">AF17*1000</f>
        <v>-1.6823597725244972</v>
      </c>
    </row>
    <row r="18" spans="1:40" x14ac:dyDescent="0.2">
      <c r="A18">
        <v>2677</v>
      </c>
      <c r="B18" t="s">
        <v>112</v>
      </c>
      <c r="C18" s="42" t="s">
        <v>62</v>
      </c>
      <c r="D18" s="42" t="s">
        <v>22</v>
      </c>
      <c r="E18" t="s">
        <v>131</v>
      </c>
      <c r="F18">
        <v>-2.37831439442199E-2</v>
      </c>
      <c r="G18">
        <v>-2.37837820889206E-2</v>
      </c>
      <c r="H18">
        <v>4.2685929843394302E-3</v>
      </c>
      <c r="I18">
        <v>1.16963699466621E-3</v>
      </c>
      <c r="J18">
        <v>1.16961814764229E-3</v>
      </c>
      <c r="K18">
        <v>9.6510950556223196E-4</v>
      </c>
      <c r="L18">
        <v>-2.44013404708757E-2</v>
      </c>
      <c r="M18">
        <v>4.3130482584544097E-3</v>
      </c>
      <c r="N18">
        <v>-10.2185322616492</v>
      </c>
      <c r="O18">
        <v>4.2250747147780003E-3</v>
      </c>
      <c r="P18">
        <v>-19.894962621783101</v>
      </c>
      <c r="Q18">
        <v>9.4590758165666203E-4</v>
      </c>
      <c r="R18">
        <v>-31.4877538687666</v>
      </c>
      <c r="S18">
        <v>0.150136438858019</v>
      </c>
      <c r="T18">
        <v>991.39796082874602</v>
      </c>
      <c r="U18">
        <v>0.37618154067899601</v>
      </c>
      <c r="V18" s="14">
        <v>44231.466770833336</v>
      </c>
      <c r="W18">
        <v>2.4</v>
      </c>
      <c r="X18">
        <v>8.5036352348892806E-3</v>
      </c>
      <c r="Y18">
        <v>4.8990248068426301E-3</v>
      </c>
      <c r="Z18" s="72">
        <f>((((N18/1000)+1)/((SMOW!$Z$4/1000)+1))-1)*1000</f>
        <v>4.1668616885148779E-2</v>
      </c>
      <c r="AA18" s="72">
        <f>((((P18/1000)+1)/((SMOW!$AA$4/1000)+1))-1)*1000</f>
        <v>6.1060228554898899E-2</v>
      </c>
      <c r="AB18" s="72">
        <f>Z18*SMOW!$AN$6</f>
        <v>4.3852909835516374E-2</v>
      </c>
      <c r="AC18" s="72">
        <f>AA18*SMOW!$AN$12</f>
        <v>6.4226929893442905E-2</v>
      </c>
      <c r="AD18" s="72">
        <f t="shared" si="0"/>
        <v>4.3851948324699512E-2</v>
      </c>
      <c r="AE18" s="72">
        <f t="shared" si="0"/>
        <v>6.4224867432433205E-2</v>
      </c>
      <c r="AF18" s="44">
        <f>(AD18-SMOW!AN$14*AE18)</f>
        <v>9.941218320374777E-3</v>
      </c>
      <c r="AG18" s="45">
        <f t="shared" si="1"/>
        <v>9.9412183203747766</v>
      </c>
    </row>
    <row r="19" spans="1:40" x14ac:dyDescent="0.2">
      <c r="A19">
        <v>2678</v>
      </c>
      <c r="B19" t="s">
        <v>112</v>
      </c>
      <c r="C19" s="42" t="s">
        <v>62</v>
      </c>
      <c r="D19" s="42" t="s">
        <v>22</v>
      </c>
      <c r="E19" t="s">
        <v>132</v>
      </c>
      <c r="F19">
        <v>-6.0504486744272796E-3</v>
      </c>
      <c r="G19">
        <v>-6.0507647593783E-3</v>
      </c>
      <c r="H19">
        <v>3.9077663808994804E-3</v>
      </c>
      <c r="I19">
        <v>5.2308252887356403E-2</v>
      </c>
      <c r="J19">
        <v>5.23068504961672E-2</v>
      </c>
      <c r="K19">
        <v>1.32753501025539E-3</v>
      </c>
      <c r="L19">
        <v>-3.3668781821354597E-2</v>
      </c>
      <c r="M19">
        <v>3.8935265286668499E-3</v>
      </c>
      <c r="N19">
        <v>-10.200980351058501</v>
      </c>
      <c r="O19">
        <v>3.8679267355235902E-3</v>
      </c>
      <c r="P19">
        <v>-19.8448414653657</v>
      </c>
      <c r="Q19">
        <v>1.3011222290077199E-3</v>
      </c>
      <c r="R19">
        <v>-31.043819060196299</v>
      </c>
      <c r="S19">
        <v>0.17716244568897899</v>
      </c>
      <c r="T19">
        <v>1006.51326745186</v>
      </c>
      <c r="U19">
        <v>0.37502008028328099</v>
      </c>
      <c r="V19" s="14">
        <v>44231.547233796293</v>
      </c>
      <c r="W19">
        <v>2.4</v>
      </c>
      <c r="X19">
        <v>2.6682196306578799E-2</v>
      </c>
      <c r="Y19">
        <v>3.3173960153079399E-2</v>
      </c>
      <c r="Z19" s="72">
        <f>((((N19/1000)+1)/((SMOW!$Z$4/1000)+1))-1)*1000</f>
        <v>5.9402472818437246E-2</v>
      </c>
      <c r="AA19" s="72">
        <f>((((P19/1000)+1)/((SMOW!$AA$4/1000)+1))-1)*1000</f>
        <v>0.11220190716598744</v>
      </c>
      <c r="AB19" s="72">
        <f>Z19*SMOW!$AN$6</f>
        <v>6.2516384733712752E-2</v>
      </c>
      <c r="AC19" s="72">
        <f>AA19*SMOW!$AN$12</f>
        <v>0.11802091469378052</v>
      </c>
      <c r="AD19" s="72">
        <f t="shared" si="0"/>
        <v>6.2514430665906617E-2</v>
      </c>
      <c r="AE19" s="72">
        <f t="shared" si="0"/>
        <v>0.11801395077358467</v>
      </c>
      <c r="AF19" s="44">
        <f>(AD19-SMOW!AN$14*AE19)</f>
        <v>2.0306465745390662E-4</v>
      </c>
      <c r="AG19" s="45">
        <f t="shared" si="1"/>
        <v>0.20306465745390662</v>
      </c>
    </row>
    <row r="20" spans="1:40" x14ac:dyDescent="0.2">
      <c r="A20">
        <v>2679</v>
      </c>
      <c r="B20" t="s">
        <v>122</v>
      </c>
      <c r="C20" t="s">
        <v>62</v>
      </c>
      <c r="D20" t="s">
        <v>22</v>
      </c>
      <c r="E20" t="s">
        <v>133</v>
      </c>
      <c r="F20">
        <v>-6.1494885114683401E-2</v>
      </c>
      <c r="G20">
        <v>-6.1497101031460902E-2</v>
      </c>
      <c r="H20">
        <v>4.1357813593953397E-3</v>
      </c>
      <c r="I20">
        <v>-5.3977756164253599E-2</v>
      </c>
      <c r="J20">
        <v>-5.3979249327165503E-2</v>
      </c>
      <c r="K20">
        <v>1.38236071398845E-3</v>
      </c>
      <c r="L20">
        <v>-3.2996057386717501E-2</v>
      </c>
      <c r="M20">
        <v>4.0085936971465197E-3</v>
      </c>
      <c r="N20">
        <v>-10.2558595319357</v>
      </c>
      <c r="O20">
        <v>4.0936171032321103E-3</v>
      </c>
      <c r="P20">
        <v>-19.949012796397401</v>
      </c>
      <c r="Q20">
        <v>1.35485711456327E-3</v>
      </c>
      <c r="R20">
        <v>-31.506071144481801</v>
      </c>
      <c r="S20">
        <v>0.14142473548966</v>
      </c>
      <c r="T20">
        <v>899.23225414799799</v>
      </c>
      <c r="U20">
        <v>0.160552808377321</v>
      </c>
      <c r="V20" s="14">
        <v>44231.661631944444</v>
      </c>
      <c r="W20">
        <v>2.4</v>
      </c>
      <c r="X20">
        <v>1.9394857670599501E-2</v>
      </c>
      <c r="Y20">
        <v>8.0382514034630301E-2</v>
      </c>
      <c r="Z20" s="72">
        <f>((((N20/1000)+1)/((SMOW!$Z$4/1000)+1))-1)*1000</f>
        <v>3.954407356010492E-3</v>
      </c>
      <c r="AA20" s="72">
        <f>((((P20/1000)+1)/((SMOW!$AA$4/1000)+1))-1)*1000</f>
        <v>5.9095325899427564E-3</v>
      </c>
      <c r="AB20" s="72">
        <f>Z20*SMOW!$AN$6</f>
        <v>4.1616996722979088E-3</v>
      </c>
      <c r="AC20" s="72">
        <f>AA20*SMOW!$AN$12</f>
        <v>6.2160123592727348E-3</v>
      </c>
      <c r="AD20" s="72">
        <f t="shared" si="0"/>
        <v>4.1616910123635281E-3</v>
      </c>
      <c r="AE20" s="72">
        <f t="shared" si="0"/>
        <v>6.2159930399588292E-3</v>
      </c>
      <c r="AF20" s="44">
        <f>(AD20-SMOW!AN$14*AE20)</f>
        <v>8.7964668726526595E-4</v>
      </c>
      <c r="AG20" s="45">
        <f t="shared" si="1"/>
        <v>0.87964668726526596</v>
      </c>
      <c r="AH20" s="2">
        <f>AVERAGE(AG17:AG24)</f>
        <v>0.29244431248875086</v>
      </c>
      <c r="AI20">
        <f>STDEV(AG17:AG24)</f>
        <v>5.7202839995587826</v>
      </c>
    </row>
    <row r="21" spans="1:40" s="20" customFormat="1" x14ac:dyDescent="0.2">
      <c r="A21">
        <v>2753</v>
      </c>
      <c r="B21" t="s">
        <v>158</v>
      </c>
      <c r="C21" t="s">
        <v>62</v>
      </c>
      <c r="D21" t="s">
        <v>22</v>
      </c>
      <c r="E21" t="s">
        <v>206</v>
      </c>
      <c r="F21">
        <v>-2.2083771953782E-2</v>
      </c>
      <c r="G21">
        <v>-2.2084583077204199E-2</v>
      </c>
      <c r="H21">
        <v>5.3934115333442003E-3</v>
      </c>
      <c r="I21">
        <v>2.3191589763985099E-2</v>
      </c>
      <c r="J21">
        <v>2.3191213654654E-2</v>
      </c>
      <c r="K21">
        <v>2.3445784588769399E-3</v>
      </c>
      <c r="L21">
        <v>-3.4329543886861498E-2</v>
      </c>
      <c r="M21">
        <v>5.1432004140717601E-3</v>
      </c>
      <c r="N21">
        <v>-10.2168502147419</v>
      </c>
      <c r="O21">
        <v>5.3384257481383498E-3</v>
      </c>
      <c r="P21">
        <v>-19.8733788201862</v>
      </c>
      <c r="Q21">
        <v>2.29793047032843E-3</v>
      </c>
      <c r="R21">
        <v>-30.698315551009401</v>
      </c>
      <c r="S21">
        <v>0.16832267001859</v>
      </c>
      <c r="T21">
        <v>700.09678095728395</v>
      </c>
      <c r="U21">
        <v>0.18511654076155801</v>
      </c>
      <c r="V21" s="14">
        <v>44267.4765625</v>
      </c>
      <c r="W21">
        <v>2.4</v>
      </c>
      <c r="X21">
        <v>1.37212755668159E-3</v>
      </c>
      <c r="Y21">
        <v>2.2010477414034098E-3</v>
      </c>
      <c r="Z21" s="72">
        <f>((((N21/1000)+1)/((SMOW!$Z$4/1000)+1))-1)*1000</f>
        <v>4.3368100105078966E-2</v>
      </c>
      <c r="AA21" s="72">
        <f>((((P21/1000)+1)/((SMOW!$AA$4/1000)+1))-1)*1000</f>
        <v>8.308350023056299E-2</v>
      </c>
      <c r="AB21" s="72">
        <f>Z21*SMOW!$AN$6</f>
        <v>4.5641480946863579E-2</v>
      </c>
      <c r="AC21" s="72">
        <f>AA21*SMOW!$AN$12</f>
        <v>8.7392370957348642E-2</v>
      </c>
      <c r="AD21" s="72">
        <f t="shared" si="0"/>
        <v>4.5640439406178596E-2</v>
      </c>
      <c r="AE21" s="72">
        <f t="shared" si="0"/>
        <v>8.7388552466669794E-2</v>
      </c>
      <c r="AF21" s="44">
        <f>(AD21-SMOW!AN$14*AE21)</f>
        <v>-5.0071629622305824E-4</v>
      </c>
      <c r="AG21" s="45">
        <f t="shared" si="1"/>
        <v>-0.50071629622305824</v>
      </c>
      <c r="AH21" s="67"/>
      <c r="AI21" s="67"/>
      <c r="AJ21" s="42"/>
    </row>
    <row r="22" spans="1:40" x14ac:dyDescent="0.2">
      <c r="A22">
        <v>2754</v>
      </c>
      <c r="B22" t="s">
        <v>158</v>
      </c>
      <c r="C22" t="s">
        <v>62</v>
      </c>
      <c r="D22" t="s">
        <v>22</v>
      </c>
      <c r="E22" t="s">
        <v>207</v>
      </c>
      <c r="F22">
        <v>-3.8834168603402199E-2</v>
      </c>
      <c r="G22">
        <v>-3.8835310404156401E-2</v>
      </c>
      <c r="H22">
        <v>4.4589603150331798E-3</v>
      </c>
      <c r="I22">
        <v>8.6070917733965802E-3</v>
      </c>
      <c r="J22">
        <v>8.6070063110899302E-3</v>
      </c>
      <c r="K22">
        <v>1.57581890072802E-3</v>
      </c>
      <c r="L22">
        <v>-4.3379809736411902E-2</v>
      </c>
      <c r="M22">
        <v>4.5396939042985701E-3</v>
      </c>
      <c r="N22">
        <v>-10.2334298412386</v>
      </c>
      <c r="O22">
        <v>4.4135012521366902E-3</v>
      </c>
      <c r="P22">
        <v>-19.887673143415299</v>
      </c>
      <c r="Q22">
        <v>1.5444662361319E-3</v>
      </c>
      <c r="R22">
        <v>-30.634517937904501</v>
      </c>
      <c r="S22">
        <v>0.15813984547033799</v>
      </c>
      <c r="T22">
        <v>949.823324222255</v>
      </c>
      <c r="U22">
        <v>0.14746682546998899</v>
      </c>
      <c r="V22" s="14">
        <v>44267.551666666666</v>
      </c>
      <c r="W22">
        <v>2.4</v>
      </c>
      <c r="X22">
        <v>4.5326927122220403E-2</v>
      </c>
      <c r="Y22">
        <v>4.1129632210724298E-2</v>
      </c>
      <c r="Z22" s="72">
        <f>((((N22/1000)+1)/((SMOW!$Z$4/1000)+1))-1)*1000</f>
        <v>2.6616607086360489E-2</v>
      </c>
      <c r="AA22" s="72">
        <f>((((P22/1000)+1)/((SMOW!$AA$4/1000)+1))-1)*1000</f>
        <v>6.8498128766636412E-2</v>
      </c>
      <c r="AB22" s="72">
        <f>Z22*SMOW!$AN$6</f>
        <v>2.8011864994288854E-2</v>
      </c>
      <c r="AC22" s="72">
        <f>AA22*SMOW!$AN$12</f>
        <v>7.2050573970113538E-2</v>
      </c>
      <c r="AD22" s="72">
        <f t="shared" si="0"/>
        <v>2.8011472669273615E-2</v>
      </c>
      <c r="AE22" s="72">
        <f t="shared" si="0"/>
        <v>7.2047978452261782E-2</v>
      </c>
      <c r="AF22" s="44">
        <f>(AD22-SMOW!AN$14*AE22)</f>
        <v>-1.0029859953520608E-2</v>
      </c>
      <c r="AG22" s="45">
        <f t="shared" si="1"/>
        <v>-10.029859953520608</v>
      </c>
      <c r="AH22" s="20"/>
      <c r="AI22" s="45"/>
      <c r="AK22" s="20"/>
      <c r="AL22" s="20"/>
      <c r="AM22" s="20"/>
      <c r="AN22" s="20"/>
    </row>
    <row r="23" spans="1:40" x14ac:dyDescent="0.2">
      <c r="A23">
        <v>2755</v>
      </c>
      <c r="B23" t="s">
        <v>158</v>
      </c>
      <c r="C23" t="s">
        <v>62</v>
      </c>
      <c r="D23" t="s">
        <v>22</v>
      </c>
      <c r="E23" t="s">
        <v>208</v>
      </c>
      <c r="F23">
        <v>-8.1728829812691098E-2</v>
      </c>
      <c r="G23">
        <v>-8.1732518182147204E-2</v>
      </c>
      <c r="H23">
        <v>4.2264814407633397E-3</v>
      </c>
      <c r="I23">
        <v>-8.81924949190038E-2</v>
      </c>
      <c r="J23">
        <v>-8.8196416457800006E-2</v>
      </c>
      <c r="K23">
        <v>1.2879387658487401E-3</v>
      </c>
      <c r="L23">
        <v>-3.5164810292428801E-2</v>
      </c>
      <c r="M23">
        <v>4.25602611273488E-3</v>
      </c>
      <c r="N23">
        <v>-10.2758871917378</v>
      </c>
      <c r="O23">
        <v>4.1833924980339797E-3</v>
      </c>
      <c r="P23">
        <v>-19.982546794980902</v>
      </c>
      <c r="Q23">
        <v>1.2623137957941E-3</v>
      </c>
      <c r="R23">
        <v>-31.582742949033801</v>
      </c>
      <c r="S23">
        <v>0.14899210436687499</v>
      </c>
      <c r="T23">
        <v>967.57393579193297</v>
      </c>
      <c r="U23">
        <v>0.168804960566562</v>
      </c>
      <c r="V23" s="14">
        <v>44267.65861111111</v>
      </c>
      <c r="W23">
        <v>2.4</v>
      </c>
      <c r="X23">
        <v>4.4664527355198699E-3</v>
      </c>
      <c r="Y23">
        <v>3.19152697594871E-3</v>
      </c>
      <c r="Z23" s="72">
        <f>((((N23/1000)+1)/((SMOW!$Z$4/1000)+1))-1)*1000</f>
        <v>-1.6280861720785467E-2</v>
      </c>
      <c r="AA23" s="72">
        <f>((((P23/1000)+1)/((SMOW!$AA$4/1000)+1))-1)*1000</f>
        <v>-2.8307255303450241E-2</v>
      </c>
      <c r="AB23" s="72">
        <f>Z23*SMOW!$AN$6</f>
        <v>-1.7134313890331706E-2</v>
      </c>
      <c r="AC23" s="72">
        <f>AA23*SMOW!$AN$12</f>
        <v>-2.9775324214776827E-2</v>
      </c>
      <c r="AD23" s="72">
        <f t="shared" si="0"/>
        <v>-1.7134460684309922E-2</v>
      </c>
      <c r="AE23" s="72">
        <f t="shared" si="0"/>
        <v>-2.9775767508541346E-2</v>
      </c>
      <c r="AF23" s="44">
        <f>(AD23-SMOW!AN$14*AE23)</f>
        <v>-1.4128554398000898E-3</v>
      </c>
      <c r="AG23" s="45">
        <f t="shared" si="1"/>
        <v>-1.4128554398000897</v>
      </c>
      <c r="AH23" s="20"/>
      <c r="AI23" s="45"/>
      <c r="AK23" s="20"/>
      <c r="AL23" s="20"/>
      <c r="AM23" s="20"/>
      <c r="AN23" s="20"/>
    </row>
    <row r="24" spans="1:40" x14ac:dyDescent="0.2">
      <c r="A24">
        <v>2756</v>
      </c>
      <c r="B24" t="s">
        <v>158</v>
      </c>
      <c r="C24" t="s">
        <v>62</v>
      </c>
      <c r="D24" t="s">
        <v>22</v>
      </c>
      <c r="E24" t="s">
        <v>210</v>
      </c>
      <c r="F24">
        <v>-0.149414596009148</v>
      </c>
      <c r="G24">
        <v>-0.14942606508468401</v>
      </c>
      <c r="H24">
        <v>3.9581903750358204E-3</v>
      </c>
      <c r="I24">
        <v>-0.22788692798555399</v>
      </c>
      <c r="J24">
        <v>-0.227912949345913</v>
      </c>
      <c r="K24">
        <v>1.6198365943846801E-3</v>
      </c>
      <c r="L24">
        <v>-2.9088027830041802E-2</v>
      </c>
      <c r="M24">
        <v>4.0973324459847296E-3</v>
      </c>
      <c r="N24">
        <v>-10.342882902117299</v>
      </c>
      <c r="O24">
        <v>3.9178366574644597E-3</v>
      </c>
      <c r="P24">
        <v>-20.119461852382202</v>
      </c>
      <c r="Q24">
        <v>1.5876081489612399E-3</v>
      </c>
      <c r="R24">
        <v>-31.1445973046694</v>
      </c>
      <c r="S24">
        <v>0.15553266551775599</v>
      </c>
      <c r="T24">
        <v>821.07576532656196</v>
      </c>
      <c r="U24">
        <v>0.13278817647011101</v>
      </c>
      <c r="V24" s="14">
        <v>44267.737824074073</v>
      </c>
      <c r="W24">
        <v>2.4</v>
      </c>
      <c r="X24">
        <v>4.0083489841232403E-2</v>
      </c>
      <c r="Y24">
        <v>4.4446498539775302E-2</v>
      </c>
      <c r="Z24" s="72">
        <f>((((N24/1000)+1)/((SMOW!$Z$4/1000)+1))-1)*1000</f>
        <v>-8.3971058175147384E-2</v>
      </c>
      <c r="AA24" s="72">
        <f>((((P24/1000)+1)/((SMOW!$AA$4/1000)+1))-1)*1000</f>
        <v>-0.16801005474242903</v>
      </c>
      <c r="AB24" s="72">
        <f>Z24*SMOW!$AN$6</f>
        <v>-8.8372869517060526E-2</v>
      </c>
      <c r="AC24" s="72">
        <f>AA24*SMOW!$AN$12</f>
        <v>-0.17672338054931411</v>
      </c>
      <c r="AD24" s="72">
        <f t="shared" si="0"/>
        <v>-8.8376774629122842E-2</v>
      </c>
      <c r="AE24" s="72">
        <f t="shared" si="0"/>
        <v>-0.17673899796592263</v>
      </c>
      <c r="AF24" s="44">
        <f>(AD24-SMOW!AN$14*AE24)</f>
        <v>4.9414162968843128E-3</v>
      </c>
      <c r="AG24" s="45">
        <f t="shared" si="1"/>
        <v>4.9414162968843129</v>
      </c>
      <c r="AH24" s="20"/>
      <c r="AI24" s="45"/>
      <c r="AK24" s="20"/>
      <c r="AL24" s="20"/>
      <c r="AM24" s="20"/>
      <c r="AN24" s="20"/>
    </row>
    <row r="25" spans="1:40" s="20" customFormat="1" x14ac:dyDescent="0.2">
      <c r="A25">
        <v>2838</v>
      </c>
      <c r="B25" t="s">
        <v>158</v>
      </c>
      <c r="C25" t="s">
        <v>63</v>
      </c>
      <c r="D25" t="s">
        <v>22</v>
      </c>
      <c r="E25" t="s">
        <v>318</v>
      </c>
      <c r="F25">
        <v>0.146536850364692</v>
      </c>
      <c r="G25">
        <v>0.146525805480935</v>
      </c>
      <c r="H25">
        <v>3.9839419925229297E-3</v>
      </c>
      <c r="I25">
        <v>0.33855520517432303</v>
      </c>
      <c r="J25">
        <v>0.33849787380013202</v>
      </c>
      <c r="K25">
        <v>1.3304297507556601E-3</v>
      </c>
      <c r="L25">
        <v>-3.2201071885534401E-2</v>
      </c>
      <c r="M25">
        <v>3.91961519249911E-3</v>
      </c>
      <c r="N25">
        <v>-10.049948678249301</v>
      </c>
      <c r="O25">
        <v>3.9433257374274101E-3</v>
      </c>
      <c r="P25">
        <v>-19.5642897136388</v>
      </c>
      <c r="Q25">
        <v>1.3039593754337101E-3</v>
      </c>
      <c r="R25">
        <v>-30.016720775879399</v>
      </c>
      <c r="S25">
        <v>0.13596976269941199</v>
      </c>
      <c r="T25">
        <v>691.68459282694698</v>
      </c>
      <c r="U25">
        <v>0.115155181545846</v>
      </c>
      <c r="V25" s="14">
        <v>44288.705335648148</v>
      </c>
      <c r="W25">
        <v>2.4</v>
      </c>
      <c r="X25">
        <v>5.6102912459012602E-3</v>
      </c>
      <c r="Y25">
        <v>7.5131207557128897E-3</v>
      </c>
      <c r="Z25" s="72">
        <f>((((N25/1000)+1)/((SMOW!$Z$4/1000)+1))-1)*1000</f>
        <v>0.21199975920271896</v>
      </c>
      <c r="AA25" s="72">
        <f>((((P25/1000)+1)/((SMOW!$AA$4/1000)+1))-1)*1000</f>
        <v>0.39846600293236278</v>
      </c>
      <c r="AB25" s="72">
        <f>Z25*SMOW!$AN$6</f>
        <v>0.22311290895718489</v>
      </c>
      <c r="AC25" s="72">
        <f>AA25*SMOW!$AN$12</f>
        <v>0.41913121914123591</v>
      </c>
      <c r="AD25" s="72">
        <f t="shared" si="0"/>
        <v>0.22308802297360605</v>
      </c>
      <c r="AE25" s="44">
        <f t="shared" si="0"/>
        <v>0.41904340818719965</v>
      </c>
      <c r="AF25" s="44">
        <f>(AD25-SMOW!AN$14*AE25)</f>
        <v>1.8331034507646227E-3</v>
      </c>
      <c r="AG25" s="45">
        <f t="shared" si="1"/>
        <v>1.8331034507646227</v>
      </c>
      <c r="AH25" s="67"/>
      <c r="AI25" s="67"/>
      <c r="AJ25" s="42"/>
      <c r="AK25" s="20">
        <v>17</v>
      </c>
      <c r="AL25" s="20">
        <v>0</v>
      </c>
      <c r="AM25" s="20">
        <v>0</v>
      </c>
      <c r="AN25" s="20">
        <v>0</v>
      </c>
    </row>
    <row r="26" spans="1:40" x14ac:dyDescent="0.2">
      <c r="A26">
        <v>2839</v>
      </c>
      <c r="B26" t="s">
        <v>158</v>
      </c>
      <c r="C26" t="s">
        <v>63</v>
      </c>
      <c r="D26" t="s">
        <v>22</v>
      </c>
      <c r="E26" t="s">
        <v>320</v>
      </c>
      <c r="F26">
        <v>-0.24595028168291999</v>
      </c>
      <c r="G26">
        <v>-0.245980766554627</v>
      </c>
      <c r="H26">
        <v>3.5566679884802901E-3</v>
      </c>
      <c r="I26">
        <v>-0.37786144186376203</v>
      </c>
      <c r="J26">
        <v>-0.377932895385444</v>
      </c>
      <c r="K26">
        <v>1.5745239027315199E-3</v>
      </c>
      <c r="L26">
        <v>-4.6432197791112302E-2</v>
      </c>
      <c r="M26">
        <v>3.5315722861753401E-3</v>
      </c>
      <c r="N26">
        <v>-10.438434407287801</v>
      </c>
      <c r="O26">
        <v>3.5204077882609801E-3</v>
      </c>
      <c r="P26">
        <v>-20.266452456986901</v>
      </c>
      <c r="Q26">
        <v>1.5431970035589501E-3</v>
      </c>
      <c r="R26">
        <v>-31.399461825135099</v>
      </c>
      <c r="S26">
        <v>0.16273050193593799</v>
      </c>
      <c r="T26">
        <v>686.86952632935402</v>
      </c>
      <c r="U26">
        <v>0.14591227283417599</v>
      </c>
      <c r="V26" s="14">
        <v>44290.752546296295</v>
      </c>
      <c r="W26">
        <v>2.4</v>
      </c>
      <c r="X26">
        <v>3.1654256217118003E-2</v>
      </c>
      <c r="Y26">
        <v>8.4603617351241098E-2</v>
      </c>
      <c r="Z26" s="72">
        <f>((((N26/1000)+1)/((SMOW!$Z$4/1000)+1))-1)*1000</f>
        <v>-0.18051306242983234</v>
      </c>
      <c r="AA26" s="72">
        <f>((((P26/1000)+1)/((SMOW!$AA$4/1000)+1))-1)*1000</f>
        <v>-0.31799355067241297</v>
      </c>
      <c r="AB26" s="72">
        <f>Z26*SMOW!$AN$6</f>
        <v>-0.18997566136373836</v>
      </c>
      <c r="AC26" s="72">
        <f>AA26*SMOW!$AN$12</f>
        <v>-0.33448531014326582</v>
      </c>
      <c r="AD26" s="72">
        <f t="shared" si="0"/>
        <v>-0.18999370902543072</v>
      </c>
      <c r="AE26" s="44">
        <f t="shared" si="0"/>
        <v>-0.33454126283184016</v>
      </c>
      <c r="AF26" s="44">
        <f>(AD26-SMOW!AN$14*AE26)</f>
        <v>-1.3355922250219115E-2</v>
      </c>
      <c r="AG26" s="45">
        <f t="shared" si="1"/>
        <v>-13.355922250219116</v>
      </c>
      <c r="AK26" s="20">
        <v>17</v>
      </c>
      <c r="AL26" s="20">
        <v>0</v>
      </c>
      <c r="AM26" s="20">
        <v>0</v>
      </c>
      <c r="AN26" s="20">
        <v>0</v>
      </c>
    </row>
    <row r="27" spans="1:40" x14ac:dyDescent="0.2">
      <c r="A27">
        <v>2840</v>
      </c>
      <c r="B27" t="s">
        <v>158</v>
      </c>
      <c r="C27" t="s">
        <v>63</v>
      </c>
      <c r="D27" t="s">
        <v>22</v>
      </c>
      <c r="E27" t="s">
        <v>319</v>
      </c>
      <c r="F27">
        <v>-0.104879438397806</v>
      </c>
      <c r="G27">
        <v>-0.104885232240162</v>
      </c>
      <c r="H27">
        <v>3.8799263227031798E-3</v>
      </c>
      <c r="I27">
        <v>-0.13538997754419199</v>
      </c>
      <c r="J27">
        <v>-0.13539918012469199</v>
      </c>
      <c r="K27">
        <v>1.3685123556778701E-3</v>
      </c>
      <c r="L27">
        <v>-3.3394465134325202E-2</v>
      </c>
      <c r="M27">
        <v>4.0006025812823901E-3</v>
      </c>
      <c r="N27">
        <v>-10.2988017800631</v>
      </c>
      <c r="O27">
        <v>3.8403705064864401E-3</v>
      </c>
      <c r="P27">
        <v>-20.0288052313478</v>
      </c>
      <c r="Q27">
        <v>1.3412842846979101E-3</v>
      </c>
      <c r="R27">
        <v>-31.407170635571301</v>
      </c>
      <c r="S27">
        <v>0.14485097910233299</v>
      </c>
      <c r="T27">
        <v>738.51107231345395</v>
      </c>
      <c r="U27">
        <v>0.103395217068506</v>
      </c>
      <c r="V27" s="14">
        <v>44290.828530092593</v>
      </c>
      <c r="W27">
        <v>2.4</v>
      </c>
      <c r="X27">
        <v>5.7496162012311697E-3</v>
      </c>
      <c r="Y27">
        <v>7.8895495659772504E-3</v>
      </c>
      <c r="Z27" s="72">
        <f>((((N27/1000)+1)/((SMOW!$Z$4/1000)+1))-1)*1000</f>
        <v>-3.9432985590059921E-2</v>
      </c>
      <c r="AA27" s="72">
        <f>((((P27/1000)+1)/((SMOW!$AA$4/1000)+1))-1)*1000</f>
        <v>-7.5507564610388656E-2</v>
      </c>
      <c r="AB27" s="72">
        <f>Z27*SMOW!$AN$6</f>
        <v>-4.1500085457418699E-2</v>
      </c>
      <c r="AC27" s="72">
        <f>AA27*SMOW!$AN$12</f>
        <v>-7.9423532689462145E-2</v>
      </c>
      <c r="AD27" s="72">
        <f t="shared" si="0"/>
        <v>-4.150094660981838E-2</v>
      </c>
      <c r="AE27" s="44">
        <f t="shared" si="0"/>
        <v>-7.9426686905201674E-2</v>
      </c>
      <c r="AF27" s="44">
        <f>(AD27-SMOW!AN$14*AE27)</f>
        <v>4.3634407612810899E-4</v>
      </c>
      <c r="AG27" s="45">
        <f t="shared" si="1"/>
        <v>0.43634407612810899</v>
      </c>
      <c r="AH27" s="2">
        <f>AVERAGE(AG25:AG27)</f>
        <v>-3.6954915744421282</v>
      </c>
      <c r="AI27" s="2">
        <f>STDEV(AG25:AG27)</f>
        <v>8.3952769352046097</v>
      </c>
      <c r="AK27" s="20">
        <v>17</v>
      </c>
      <c r="AL27" s="20">
        <v>0</v>
      </c>
      <c r="AM27" s="20">
        <v>0</v>
      </c>
      <c r="AN27" s="20">
        <v>0</v>
      </c>
    </row>
    <row r="28" spans="1:40" x14ac:dyDescent="0.2">
      <c r="A28">
        <v>2960</v>
      </c>
      <c r="B28" t="s">
        <v>112</v>
      </c>
      <c r="C28" t="s">
        <v>62</v>
      </c>
      <c r="D28" t="s">
        <v>22</v>
      </c>
      <c r="E28" t="s">
        <v>453</v>
      </c>
      <c r="F28">
        <v>-5.3534875909422297E-2</v>
      </c>
      <c r="G28">
        <v>-5.3536747739321697E-2</v>
      </c>
      <c r="H28">
        <v>4.7433507217578604E-3</v>
      </c>
      <c r="I28">
        <v>-3.73124009324238E-2</v>
      </c>
      <c r="J28">
        <v>-3.7313220559237498E-2</v>
      </c>
      <c r="K28">
        <v>2.5165270341782299E-3</v>
      </c>
      <c r="L28">
        <v>-3.38353672840443E-2</v>
      </c>
      <c r="M28">
        <v>4.4054090306858799E-3</v>
      </c>
      <c r="N28">
        <v>-10.247980674957301</v>
      </c>
      <c r="O28">
        <v>4.6949923010557804E-3</v>
      </c>
      <c r="P28">
        <v>-19.932679016889601</v>
      </c>
      <c r="Q28">
        <v>2.46645793803601E-3</v>
      </c>
      <c r="R28">
        <v>-32.146186314982302</v>
      </c>
      <c r="S28">
        <v>0.13707941237666299</v>
      </c>
      <c r="T28">
        <v>505.293573817621</v>
      </c>
      <c r="U28">
        <v>0.10258399747850901</v>
      </c>
      <c r="V28" s="14">
        <v>44322.433668981481</v>
      </c>
      <c r="W28">
        <v>2.4</v>
      </c>
      <c r="X28">
        <v>4.2687492748925998E-2</v>
      </c>
      <c r="Y28">
        <v>5.0423174489874198E-2</v>
      </c>
      <c r="Z28" s="72">
        <f>((((N28/1000)+1)/((SMOW!$Z$4/1000)+1))-1)*1000</f>
        <v>1.1914937570356443E-2</v>
      </c>
      <c r="AA28" s="72">
        <f>((((P28/1000)+1)/((SMOW!$AA$4/1000)+1))-1)*1000</f>
        <v>2.257588591847437E-2</v>
      </c>
      <c r="AB28" s="72">
        <f>Z28*SMOW!$AN$6</f>
        <v>1.2539525475703391E-2</v>
      </c>
      <c r="AC28" s="72">
        <f>AA28*SMOW!$AN$12</f>
        <v>2.374671494825064E-2</v>
      </c>
      <c r="AD28" s="72">
        <f t="shared" si="0"/>
        <v>1.2539446856559751E-2</v>
      </c>
      <c r="AE28" s="44">
        <f t="shared" si="0"/>
        <v>2.3746432999431057E-2</v>
      </c>
      <c r="AF28" s="44">
        <f>(AD28-SMOW!AN$14*AE28)</f>
        <v>1.3302328601520752E-6</v>
      </c>
      <c r="AG28" s="45">
        <f t="shared" si="1"/>
        <v>1.3302328601520752E-3</v>
      </c>
      <c r="AK28" s="20">
        <v>17</v>
      </c>
      <c r="AL28" s="20">
        <v>0</v>
      </c>
      <c r="AM28" s="20">
        <v>0</v>
      </c>
      <c r="AN28" s="20">
        <v>0</v>
      </c>
    </row>
    <row r="29" spans="1:40" x14ac:dyDescent="0.2">
      <c r="A29">
        <v>2961</v>
      </c>
      <c r="B29" t="s">
        <v>112</v>
      </c>
      <c r="C29" t="s">
        <v>62</v>
      </c>
      <c r="D29" t="s">
        <v>22</v>
      </c>
      <c r="E29" t="s">
        <v>456</v>
      </c>
      <c r="F29">
        <v>-7.3555083593937504E-2</v>
      </c>
      <c r="G29">
        <v>-7.3558242312001698E-2</v>
      </c>
      <c r="H29">
        <v>4.8216760653390003E-3</v>
      </c>
      <c r="I29">
        <v>-8.6553892341206806E-2</v>
      </c>
      <c r="J29">
        <v>-8.6557676677372603E-2</v>
      </c>
      <c r="K29">
        <v>1.4019253157015201E-3</v>
      </c>
      <c r="L29">
        <v>-2.7855789026349002E-2</v>
      </c>
      <c r="M29">
        <v>5.0312500837995404E-3</v>
      </c>
      <c r="N29">
        <v>-10.267796776792901</v>
      </c>
      <c r="O29">
        <v>4.7725191184200301E-3</v>
      </c>
      <c r="P29">
        <v>-19.980940794218601</v>
      </c>
      <c r="Q29">
        <v>1.3740324568271599E-3</v>
      </c>
      <c r="R29">
        <v>-32.167477568017901</v>
      </c>
      <c r="S29">
        <v>0.11996490212589001</v>
      </c>
      <c r="T29">
        <v>695.78501336596196</v>
      </c>
      <c r="U29">
        <v>8.4007073770043003E-2</v>
      </c>
      <c r="V29" s="14">
        <v>44322.519976851851</v>
      </c>
      <c r="W29">
        <v>2.4</v>
      </c>
      <c r="X29">
        <v>0.16005612195785299</v>
      </c>
      <c r="Y29">
        <v>0.16691555479846701</v>
      </c>
      <c r="Z29" s="72">
        <f>((((N29/1000)+1)/((SMOW!$Z$4/1000)+1))-1)*1000</f>
        <v>-8.1065805032087823E-3</v>
      </c>
      <c r="AA29" s="72">
        <f>((((P29/1000)+1)/((SMOW!$AA$4/1000)+1))-1)*1000</f>
        <v>-2.6668554588882287E-2</v>
      </c>
      <c r="AB29" s="72">
        <f>Z29*SMOW!$AN$6</f>
        <v>-8.5315321327181694E-3</v>
      </c>
      <c r="AC29" s="72">
        <f>AA29*SMOW!$AN$12</f>
        <v>-2.8051637317400374E-2</v>
      </c>
      <c r="AD29" s="72">
        <f t="shared" si="0"/>
        <v>-8.5315685264878496E-3</v>
      </c>
      <c r="AE29" s="44">
        <f t="shared" si="0"/>
        <v>-2.8052030771986113E-2</v>
      </c>
      <c r="AF29" s="44">
        <f>(AD29-SMOW!AN$14*AE29)</f>
        <v>6.2799037211208192E-3</v>
      </c>
      <c r="AG29" s="45">
        <f t="shared" si="1"/>
        <v>6.2799037211208191</v>
      </c>
      <c r="AK29" s="20">
        <v>17</v>
      </c>
      <c r="AL29" s="20">
        <v>0</v>
      </c>
      <c r="AM29" s="20">
        <v>0</v>
      </c>
      <c r="AN29" s="20">
        <v>0</v>
      </c>
    </row>
    <row r="30" spans="1:40" x14ac:dyDescent="0.2">
      <c r="A30">
        <v>2962</v>
      </c>
      <c r="B30" t="s">
        <v>112</v>
      </c>
      <c r="C30" t="s">
        <v>62</v>
      </c>
      <c r="D30" t="s">
        <v>22</v>
      </c>
      <c r="E30" t="s">
        <v>455</v>
      </c>
      <c r="F30">
        <v>-0.15371602374721299</v>
      </c>
      <c r="G30">
        <v>-0.15372818641876199</v>
      </c>
      <c r="H30">
        <v>4.2186719876433701E-3</v>
      </c>
      <c r="I30">
        <v>-0.221462556639687</v>
      </c>
      <c r="J30">
        <v>-0.221487114092698</v>
      </c>
      <c r="K30">
        <v>1.2605682076374E-3</v>
      </c>
      <c r="L30">
        <v>-3.6782990177817602E-2</v>
      </c>
      <c r="M30">
        <v>4.1524225599625904E-3</v>
      </c>
      <c r="N30">
        <v>-10.347140476835801</v>
      </c>
      <c r="O30">
        <v>4.1756626622206803E-3</v>
      </c>
      <c r="P30">
        <v>-20.113165301028801</v>
      </c>
      <c r="Q30">
        <v>1.2354878051905E-3</v>
      </c>
      <c r="R30">
        <v>-32.381569337595401</v>
      </c>
      <c r="S30">
        <v>0.16774598088735801</v>
      </c>
      <c r="T30">
        <v>667.81466550169898</v>
      </c>
      <c r="U30">
        <v>0.100201896162048</v>
      </c>
      <c r="V30" s="14">
        <v>44322.597175925926</v>
      </c>
      <c r="W30">
        <v>2.4</v>
      </c>
      <c r="X30">
        <v>6.9762341978431702E-2</v>
      </c>
      <c r="Y30">
        <v>7.6894710213698397E-2</v>
      </c>
      <c r="Z30" s="72">
        <f>((((N30/1000)+1)/((SMOW!$Z$4/1000)+1))-1)*1000</f>
        <v>-8.827276745604351E-2</v>
      </c>
      <c r="AA30" s="72">
        <f>((((P30/1000)+1)/((SMOW!$AA$4/1000)+1))-1)*1000</f>
        <v>-0.16158529863763427</v>
      </c>
      <c r="AB30" s="72">
        <f>Z30*SMOW!$AN$6</f>
        <v>-9.2900076881626936E-2</v>
      </c>
      <c r="AC30" s="72">
        <f>AA30*SMOW!$AN$12</f>
        <v>-0.16996542418899493</v>
      </c>
      <c r="AD30" s="72">
        <f t="shared" si="0"/>
        <v>-9.2904392361091187E-2</v>
      </c>
      <c r="AE30" s="44">
        <f t="shared" si="0"/>
        <v>-0.16997986994859757</v>
      </c>
      <c r="AF30" s="44">
        <f>(AD30-SMOW!AN$14*AE30)</f>
        <v>-3.155021028231661E-3</v>
      </c>
      <c r="AG30" s="45">
        <f t="shared" si="1"/>
        <v>-3.1550210282316611</v>
      </c>
    </row>
    <row r="31" spans="1:40" x14ac:dyDescent="0.2">
      <c r="A31">
        <v>2963</v>
      </c>
      <c r="B31" t="s">
        <v>112</v>
      </c>
      <c r="C31" t="s">
        <v>62</v>
      </c>
      <c r="D31" t="s">
        <v>22</v>
      </c>
      <c r="E31" t="s">
        <v>457</v>
      </c>
      <c r="F31">
        <v>-9.9048530633635806E-2</v>
      </c>
      <c r="G31">
        <v>-9.9053699896876193E-2</v>
      </c>
      <c r="H31">
        <v>3.6765471897027601E-3</v>
      </c>
      <c r="I31">
        <v>-0.13376099721021401</v>
      </c>
      <c r="J31">
        <v>-0.13377001418052001</v>
      </c>
      <c r="K31">
        <v>1.89670678662053E-3</v>
      </c>
      <c r="L31">
        <v>-2.84231324095615E-2</v>
      </c>
      <c r="M31">
        <v>3.5445880575933398E-3</v>
      </c>
      <c r="N31">
        <v>-10.293030318354599</v>
      </c>
      <c r="O31">
        <v>3.6390648220349102E-3</v>
      </c>
      <c r="P31">
        <v>-20.027208661384101</v>
      </c>
      <c r="Q31">
        <v>1.8589697016771799E-3</v>
      </c>
      <c r="R31">
        <v>-32.192957446930102</v>
      </c>
      <c r="S31">
        <v>0.152059887033201</v>
      </c>
      <c r="T31">
        <v>563.90846573261001</v>
      </c>
      <c r="U31">
        <v>0.116292855528662</v>
      </c>
      <c r="V31" s="14">
        <v>44322.700092592589</v>
      </c>
      <c r="W31">
        <v>2.4</v>
      </c>
      <c r="X31">
        <v>1.3720596667664601E-2</v>
      </c>
      <c r="Y31">
        <v>1.07569475982379E-2</v>
      </c>
      <c r="Z31" s="72">
        <f>((((N31/1000)+1)/((SMOW!$Z$4/1000)+1))-1)*1000</f>
        <v>-3.3601696173612972E-2</v>
      </c>
      <c r="AA31" s="72">
        <f>((((P31/1000)+1)/((SMOW!$AA$4/1000)+1))-1)*1000</f>
        <v>-7.3878486715917013E-2</v>
      </c>
      <c r="AB31" s="72">
        <f>Z31*SMOW!$AN$6</f>
        <v>-3.5363116483644326E-2</v>
      </c>
      <c r="AC31" s="72">
        <f>AA31*SMOW!$AN$12</f>
        <v>-7.7709967670210461E-2</v>
      </c>
      <c r="AD31" s="72">
        <f t="shared" si="0"/>
        <v>-3.5363741773411748E-2</v>
      </c>
      <c r="AE31" s="44">
        <f t="shared" si="0"/>
        <v>-7.7712987246175869E-2</v>
      </c>
      <c r="AF31" s="44">
        <f>(AD31-SMOW!AN$14*AE31)</f>
        <v>5.6687154925691152E-3</v>
      </c>
      <c r="AG31" s="45">
        <f t="shared" si="1"/>
        <v>5.668715492569115</v>
      </c>
    </row>
    <row r="32" spans="1:40" s="20" customFormat="1" x14ac:dyDescent="0.2">
      <c r="A32"/>
      <c r="C32" s="64"/>
      <c r="D32" s="64"/>
      <c r="E32"/>
      <c r="F32" s="15"/>
      <c r="G32" s="15"/>
      <c r="H32" s="15"/>
      <c r="I32" s="15"/>
      <c r="J32" s="15"/>
      <c r="K32" s="15"/>
      <c r="L32" s="15"/>
      <c r="M32" s="15"/>
      <c r="N32" s="15"/>
      <c r="O32" s="15"/>
      <c r="P32" s="15"/>
      <c r="Q32" s="15"/>
      <c r="R32" s="15"/>
      <c r="S32" s="15"/>
      <c r="T32" s="15"/>
      <c r="U32" s="15"/>
      <c r="V32" s="14"/>
      <c r="W32"/>
      <c r="X32" s="15"/>
      <c r="Y32" s="15"/>
      <c r="Z32" s="37"/>
      <c r="AA32" s="37"/>
      <c r="AB32" s="37"/>
      <c r="AC32" s="37"/>
      <c r="AD32" s="37"/>
      <c r="AE32" s="37"/>
      <c r="AF32" s="38"/>
      <c r="AG32" s="39"/>
      <c r="AH32" s="47"/>
      <c r="AI32" s="49"/>
      <c r="AJ32" s="58"/>
      <c r="AK32" s="45"/>
    </row>
    <row r="33" spans="1:37" x14ac:dyDescent="0.2">
      <c r="B33" s="20"/>
      <c r="C33" s="64"/>
      <c r="D33" s="64"/>
      <c r="F33" s="15"/>
      <c r="G33" s="15"/>
      <c r="H33" s="15"/>
      <c r="I33" s="15"/>
      <c r="J33" s="15"/>
      <c r="K33" s="15"/>
      <c r="L33" s="15"/>
      <c r="M33" s="15"/>
      <c r="N33" s="15"/>
      <c r="O33" s="15"/>
      <c r="P33" s="15"/>
      <c r="Q33" s="15"/>
      <c r="R33" s="15"/>
      <c r="S33" s="15"/>
      <c r="T33" s="15"/>
      <c r="U33" s="15"/>
      <c r="V33" s="14"/>
      <c r="X33" s="15"/>
      <c r="Y33" s="15"/>
      <c r="Z33" s="37"/>
      <c r="AA33" s="37"/>
      <c r="AB33" s="37"/>
      <c r="AC33" s="37"/>
      <c r="AD33" s="37"/>
      <c r="AE33" s="37"/>
      <c r="AF33" s="38"/>
      <c r="AG33" s="39"/>
    </row>
    <row r="34" spans="1:37" x14ac:dyDescent="0.2">
      <c r="B34" s="63"/>
      <c r="C34" s="64"/>
      <c r="D34" s="64"/>
      <c r="F34" s="15"/>
      <c r="G34" s="15"/>
      <c r="H34" s="15"/>
      <c r="I34" s="15"/>
      <c r="J34" s="15"/>
      <c r="K34" s="15"/>
      <c r="L34" s="15"/>
      <c r="M34" s="15"/>
      <c r="N34" s="15"/>
      <c r="O34" s="15"/>
      <c r="P34" s="15"/>
      <c r="Q34" s="15"/>
      <c r="R34" s="15"/>
      <c r="S34" s="15"/>
      <c r="T34" s="15"/>
      <c r="U34" s="15"/>
      <c r="V34" s="14"/>
      <c r="X34" s="15"/>
      <c r="Y34" s="15"/>
      <c r="Z34" s="37"/>
      <c r="AA34" s="37"/>
      <c r="AB34" s="37"/>
      <c r="AC34" s="37"/>
      <c r="AD34" s="37"/>
      <c r="AE34" s="37"/>
      <c r="AF34" s="38"/>
      <c r="AG34" s="39"/>
    </row>
    <row r="35" spans="1:37" x14ac:dyDescent="0.2">
      <c r="B35" s="20"/>
      <c r="C35" s="64"/>
      <c r="D35" s="64"/>
      <c r="F35" s="15"/>
      <c r="G35" s="15"/>
      <c r="H35" s="15"/>
      <c r="I35" s="15"/>
      <c r="J35" s="15"/>
      <c r="K35" s="15"/>
      <c r="L35" s="15"/>
      <c r="M35" s="15"/>
      <c r="N35" s="15"/>
      <c r="O35" s="15"/>
      <c r="P35" s="15"/>
      <c r="Q35" s="15"/>
      <c r="R35" s="15"/>
      <c r="S35" s="15"/>
      <c r="T35" s="15"/>
      <c r="U35" s="15"/>
      <c r="V35" s="14"/>
      <c r="X35" s="15"/>
      <c r="Y35" s="15"/>
      <c r="Z35" s="37"/>
      <c r="AA35" s="37"/>
      <c r="AB35" s="37"/>
      <c r="AC35" s="37"/>
      <c r="AD35" s="37"/>
      <c r="AE35" s="37"/>
      <c r="AF35" s="38"/>
      <c r="AG35" s="39"/>
      <c r="AH35" s="2"/>
      <c r="AI35" s="2"/>
    </row>
    <row r="36" spans="1:37" x14ac:dyDescent="0.2">
      <c r="B36" s="20"/>
      <c r="C36" s="64"/>
      <c r="D36" s="64"/>
      <c r="F36" s="15"/>
      <c r="G36" s="15"/>
      <c r="H36" s="15"/>
      <c r="I36" s="15"/>
      <c r="J36" s="15"/>
      <c r="K36" s="15"/>
      <c r="L36" s="15"/>
      <c r="M36" s="15"/>
      <c r="N36" s="15"/>
      <c r="O36" s="15"/>
      <c r="P36" s="15"/>
      <c r="Q36" s="15"/>
      <c r="R36" s="15"/>
      <c r="S36" s="15"/>
      <c r="T36" s="15"/>
      <c r="U36" s="15"/>
      <c r="V36" s="14"/>
      <c r="X36" s="15"/>
      <c r="Y36" s="15"/>
      <c r="Z36" s="37"/>
      <c r="AA36" s="37"/>
      <c r="AB36" s="37"/>
      <c r="AC36" s="37"/>
      <c r="AD36" s="37"/>
      <c r="AE36" s="37"/>
      <c r="AF36" s="38"/>
      <c r="AG36" s="39"/>
    </row>
    <row r="37" spans="1:37" x14ac:dyDescent="0.2">
      <c r="B37" s="20"/>
      <c r="C37" s="64"/>
      <c r="D37" s="64"/>
      <c r="F37" s="15"/>
      <c r="G37" s="15"/>
      <c r="H37" s="15"/>
      <c r="I37" s="15"/>
      <c r="J37" s="15"/>
      <c r="K37" s="15"/>
      <c r="L37" s="15"/>
      <c r="M37" s="15"/>
      <c r="N37" s="15"/>
      <c r="O37" s="15"/>
      <c r="P37" s="15"/>
      <c r="Q37" s="15"/>
      <c r="R37" s="15"/>
      <c r="S37" s="15"/>
      <c r="T37" s="15"/>
      <c r="U37" s="15"/>
      <c r="V37" s="14"/>
      <c r="X37" s="15"/>
      <c r="Y37" s="15"/>
      <c r="Z37" s="37"/>
      <c r="AA37" s="37"/>
      <c r="AB37" s="37"/>
      <c r="AC37" s="37"/>
      <c r="AD37" s="37"/>
      <c r="AE37" s="37"/>
      <c r="AF37" s="38"/>
      <c r="AG37" s="39"/>
    </row>
    <row r="38" spans="1:37" x14ac:dyDescent="0.2">
      <c r="B38" s="20"/>
      <c r="C38" s="64"/>
      <c r="D38" s="64"/>
      <c r="F38" s="15"/>
      <c r="G38" s="15"/>
      <c r="H38" s="15"/>
      <c r="I38" s="15"/>
      <c r="J38" s="15"/>
      <c r="K38" s="15"/>
      <c r="L38" s="15"/>
      <c r="M38" s="15"/>
      <c r="N38" s="15"/>
      <c r="O38" s="15"/>
      <c r="P38" s="15"/>
      <c r="Q38" s="15"/>
      <c r="R38" s="15"/>
      <c r="S38" s="15"/>
      <c r="T38" s="15"/>
      <c r="U38" s="15"/>
      <c r="V38" s="14"/>
      <c r="X38" s="15"/>
      <c r="Y38" s="15"/>
      <c r="Z38" s="37"/>
      <c r="AA38" s="37"/>
      <c r="AB38" s="37"/>
      <c r="AC38" s="37"/>
      <c r="AD38" s="37"/>
      <c r="AE38" s="37"/>
      <c r="AF38" s="38"/>
      <c r="AG38" s="39"/>
    </row>
    <row r="39" spans="1:37" x14ac:dyDescent="0.2">
      <c r="B39" s="20"/>
      <c r="C39" s="64"/>
      <c r="D39" s="64"/>
      <c r="F39" s="15"/>
      <c r="G39" s="15"/>
      <c r="H39" s="15"/>
      <c r="I39" s="15"/>
      <c r="J39" s="15"/>
      <c r="K39" s="15"/>
      <c r="L39" s="15"/>
      <c r="M39" s="15"/>
      <c r="N39" s="15"/>
      <c r="O39" s="15"/>
      <c r="P39" s="15"/>
      <c r="Q39" s="15"/>
      <c r="R39" s="15"/>
      <c r="S39" s="15"/>
      <c r="T39" s="15"/>
      <c r="U39" s="15"/>
      <c r="V39" s="14"/>
      <c r="X39" s="15"/>
      <c r="Y39" s="15"/>
      <c r="Z39" s="37"/>
      <c r="AA39" s="37"/>
      <c r="AB39" s="37"/>
      <c r="AC39" s="37"/>
      <c r="AD39" s="37"/>
      <c r="AE39" s="37"/>
      <c r="AF39" s="38"/>
      <c r="AG39" s="39"/>
      <c r="AH39" s="2"/>
      <c r="AI39" s="2"/>
    </row>
    <row r="40" spans="1:37" x14ac:dyDescent="0.2">
      <c r="B40" s="20"/>
      <c r="C40" s="64"/>
      <c r="D40" s="64"/>
      <c r="F40" s="15"/>
      <c r="G40" s="15"/>
      <c r="H40" s="15"/>
      <c r="I40" s="15"/>
      <c r="J40" s="15"/>
      <c r="K40" s="15"/>
      <c r="L40" s="15"/>
      <c r="M40" s="15"/>
      <c r="N40" s="15"/>
      <c r="O40" s="15"/>
      <c r="P40" s="15"/>
      <c r="Q40" s="15"/>
      <c r="R40" s="15"/>
      <c r="S40" s="15"/>
      <c r="T40" s="15"/>
      <c r="U40" s="15"/>
      <c r="V40" s="14"/>
      <c r="X40" s="15"/>
      <c r="Y40" s="15"/>
      <c r="Z40" s="37"/>
      <c r="AA40" s="37"/>
      <c r="AB40" s="37"/>
      <c r="AC40" s="37"/>
      <c r="AD40" s="37"/>
      <c r="AE40" s="37"/>
      <c r="AF40" s="38"/>
      <c r="AG40" s="39"/>
    </row>
    <row r="41" spans="1:37" x14ac:dyDescent="0.2">
      <c r="B41" s="20"/>
      <c r="C41" s="64"/>
      <c r="D41" s="64"/>
      <c r="F41" s="15"/>
      <c r="G41" s="15"/>
      <c r="H41" s="15"/>
      <c r="I41" s="15"/>
      <c r="J41" s="15"/>
      <c r="K41" s="15"/>
      <c r="L41" s="15"/>
      <c r="M41" s="15"/>
      <c r="N41" s="15"/>
      <c r="O41" s="15"/>
      <c r="P41" s="15"/>
      <c r="Q41" s="15"/>
      <c r="R41" s="15"/>
      <c r="S41" s="15"/>
      <c r="T41" s="15"/>
      <c r="U41" s="15"/>
      <c r="V41" s="14"/>
      <c r="X41" s="15"/>
      <c r="Y41" s="15"/>
      <c r="Z41" s="37"/>
      <c r="AA41" s="37"/>
      <c r="AB41" s="37"/>
      <c r="AC41" s="37"/>
      <c r="AD41" s="37"/>
      <c r="AE41" s="37"/>
      <c r="AF41" s="38"/>
      <c r="AG41" s="39"/>
    </row>
    <row r="42" spans="1:37" x14ac:dyDescent="0.2">
      <c r="B42" s="20"/>
      <c r="C42" s="64"/>
      <c r="D42" s="64"/>
      <c r="F42" s="15"/>
      <c r="G42" s="15"/>
      <c r="H42" s="15"/>
      <c r="I42" s="15"/>
      <c r="J42" s="15"/>
      <c r="K42" s="15"/>
      <c r="L42" s="15"/>
      <c r="M42" s="15"/>
      <c r="N42" s="15"/>
      <c r="O42" s="15"/>
      <c r="P42" s="15"/>
      <c r="Q42" s="15"/>
      <c r="R42" s="15"/>
      <c r="S42" s="15"/>
      <c r="T42" s="15"/>
      <c r="U42" s="15"/>
      <c r="V42" s="14"/>
      <c r="X42" s="15"/>
      <c r="Y42" s="15"/>
      <c r="Z42" s="37"/>
      <c r="AA42" s="37"/>
      <c r="AB42" s="37"/>
      <c r="AC42" s="37"/>
      <c r="AD42" s="37"/>
      <c r="AE42" s="37"/>
      <c r="AF42" s="38"/>
      <c r="AG42" s="39"/>
    </row>
    <row r="43" spans="1:37" x14ac:dyDescent="0.2">
      <c r="B43" s="63"/>
      <c r="C43" s="64"/>
      <c r="D43" s="64"/>
      <c r="F43" s="15"/>
      <c r="G43" s="15"/>
      <c r="H43" s="15"/>
      <c r="I43" s="15"/>
      <c r="J43" s="15"/>
      <c r="K43" s="15"/>
      <c r="L43" s="15"/>
      <c r="M43" s="15"/>
      <c r="N43" s="15"/>
      <c r="O43" s="15"/>
      <c r="P43" s="15"/>
      <c r="Q43" s="15"/>
      <c r="R43" s="15"/>
      <c r="S43" s="15"/>
      <c r="T43" s="15"/>
      <c r="U43" s="15"/>
      <c r="V43" s="14"/>
      <c r="X43" s="15"/>
      <c r="Y43" s="15"/>
      <c r="Z43" s="37"/>
      <c r="AA43" s="37"/>
      <c r="AB43" s="37"/>
      <c r="AC43" s="37"/>
      <c r="AD43" s="37"/>
      <c r="AE43" s="37"/>
      <c r="AF43" s="38"/>
      <c r="AG43" s="39"/>
    </row>
    <row r="44" spans="1:37" x14ac:dyDescent="0.2">
      <c r="B44" s="63"/>
      <c r="C44" s="64"/>
      <c r="D44" s="64"/>
      <c r="F44" s="15"/>
      <c r="G44" s="15"/>
      <c r="H44" s="15"/>
      <c r="I44" s="15"/>
      <c r="J44" s="15"/>
      <c r="K44" s="15"/>
      <c r="L44" s="15"/>
      <c r="M44" s="15"/>
      <c r="N44" s="15"/>
      <c r="O44" s="15"/>
      <c r="P44" s="15"/>
      <c r="Q44" s="15"/>
      <c r="R44" s="15"/>
      <c r="S44" s="15"/>
      <c r="T44" s="15"/>
      <c r="U44" s="15"/>
      <c r="V44" s="14"/>
      <c r="X44" s="15"/>
      <c r="Y44" s="15"/>
      <c r="Z44" s="37"/>
      <c r="AA44" s="37"/>
      <c r="AB44" s="37"/>
      <c r="AC44" s="37"/>
      <c r="AD44" s="37"/>
      <c r="AE44" s="37"/>
      <c r="AF44" s="38"/>
      <c r="AG44" s="39"/>
    </row>
    <row r="46" spans="1:37" x14ac:dyDescent="0.2">
      <c r="Y46" s="18" t="s">
        <v>35</v>
      </c>
      <c r="Z46" s="16">
        <f t="shared" ref="Z46:AF46" si="2">AVERAGE(Z17:Z42)</f>
        <v>7.4014868308343775E-15</v>
      </c>
      <c r="AA46" s="16">
        <f t="shared" si="2"/>
        <v>7.4014868308343765E-14</v>
      </c>
      <c r="AB46" s="16">
        <f t="shared" si="2"/>
        <v>7.7877519248185455E-15</v>
      </c>
      <c r="AC46" s="16">
        <f t="shared" si="2"/>
        <v>7.7854389601839102E-14</v>
      </c>
      <c r="AD46" s="16">
        <f t="shared" si="2"/>
        <v>-3.9143564663867336E-6</v>
      </c>
      <c r="AE46" s="16">
        <f t="shared" si="2"/>
        <v>-1.3475194684057594E-5</v>
      </c>
      <c r="AF46" s="15">
        <f t="shared" si="2"/>
        <v>3.2005463268034347E-6</v>
      </c>
      <c r="AG46" s="2">
        <f>AVERAGE(AG17:AG42)</f>
        <v>3.2005463268031183E-3</v>
      </c>
      <c r="AH46" s="18" t="s">
        <v>35</v>
      </c>
      <c r="AI46" t="s">
        <v>76</v>
      </c>
    </row>
    <row r="47" spans="1:37" s="17" customFormat="1" x14ac:dyDescent="0.2">
      <c r="A47"/>
      <c r="B47" s="20"/>
      <c r="C47"/>
      <c r="D47"/>
      <c r="E47"/>
      <c r="F47" s="16"/>
      <c r="G47" s="16"/>
      <c r="H47" s="16"/>
      <c r="I47" s="16"/>
      <c r="J47" s="16"/>
      <c r="K47" s="16"/>
      <c r="L47"/>
      <c r="M47"/>
      <c r="N47"/>
      <c r="O47"/>
      <c r="P47"/>
      <c r="Q47"/>
      <c r="R47"/>
      <c r="S47"/>
      <c r="T47"/>
      <c r="U47"/>
      <c r="V47" s="14"/>
      <c r="W47"/>
      <c r="X47" s="15"/>
      <c r="Y47" s="15"/>
      <c r="Z47" s="15"/>
      <c r="AA47" s="15"/>
      <c r="AB47" s="15"/>
      <c r="AC47" s="15"/>
      <c r="AD47"/>
      <c r="AE47"/>
      <c r="AF47" s="15"/>
      <c r="AG47" s="2">
        <f>STDEV(AG17:AG42)</f>
        <v>5.9353215589401778</v>
      </c>
      <c r="AH47" s="18" t="s">
        <v>74</v>
      </c>
      <c r="AJ47"/>
      <c r="AK47"/>
    </row>
    <row r="48" spans="1:37" s="17" customFormat="1" x14ac:dyDescent="0.2">
      <c r="B48" s="20"/>
      <c r="C48"/>
      <c r="D48"/>
      <c r="E48"/>
      <c r="F48" s="16"/>
      <c r="G48" s="16"/>
      <c r="H48" s="16"/>
      <c r="I48" s="16"/>
      <c r="J48" s="16"/>
      <c r="K48" s="16"/>
      <c r="L48"/>
      <c r="M48"/>
      <c r="N48"/>
      <c r="O48"/>
      <c r="P48"/>
      <c r="Q48"/>
      <c r="R48"/>
      <c r="S48"/>
      <c r="T48"/>
      <c r="U48"/>
      <c r="V48" s="14"/>
      <c r="W48"/>
      <c r="X48" s="15"/>
      <c r="Y48" s="15"/>
      <c r="Z48" s="15"/>
      <c r="AA48" s="15"/>
      <c r="AB48" s="15"/>
      <c r="AC48" s="15"/>
      <c r="AD48"/>
      <c r="AE48"/>
      <c r="AF48"/>
      <c r="AG48" s="3"/>
      <c r="AH48" s="18"/>
      <c r="AI48"/>
      <c r="AJ48"/>
      <c r="AK48"/>
    </row>
    <row r="49" spans="1:37" x14ac:dyDescent="0.2">
      <c r="A49" s="17" t="s">
        <v>82</v>
      </c>
      <c r="B49" s="27"/>
      <c r="C49" s="17"/>
      <c r="D49" s="17"/>
      <c r="E49" s="17"/>
      <c r="F49" s="34"/>
      <c r="G49" s="34"/>
      <c r="H49" s="34"/>
      <c r="I49" s="36"/>
      <c r="J49" s="36"/>
      <c r="K49" s="36"/>
      <c r="L49" s="34"/>
      <c r="M49" s="34"/>
      <c r="N49" s="34"/>
      <c r="O49" s="34"/>
      <c r="P49" s="17"/>
      <c r="Q49" s="17"/>
      <c r="R49" s="17"/>
      <c r="S49" s="17"/>
      <c r="T49" s="17"/>
      <c r="U49" s="17"/>
      <c r="V49" s="12"/>
      <c r="W49" s="17"/>
      <c r="X49" s="34"/>
      <c r="Y49" s="34"/>
      <c r="Z49" s="36"/>
      <c r="AA49" s="36"/>
      <c r="AB49" s="36"/>
      <c r="AC49" s="36"/>
      <c r="AD49" s="36"/>
      <c r="AE49" s="36"/>
      <c r="AF49" s="34"/>
      <c r="AG49" s="35"/>
      <c r="AH49" s="17"/>
      <c r="AI49" s="17"/>
      <c r="AJ49" s="17"/>
    </row>
    <row r="50" spans="1:37" x14ac:dyDescent="0.2">
      <c r="A50" t="s">
        <v>98</v>
      </c>
      <c r="B50" s="27"/>
      <c r="C50" s="17"/>
      <c r="D50" s="17"/>
      <c r="E50" s="17"/>
      <c r="F50" s="34"/>
      <c r="G50" s="34"/>
      <c r="H50" s="34"/>
      <c r="I50" s="36"/>
      <c r="J50" s="36"/>
      <c r="K50" s="36"/>
      <c r="L50" s="34"/>
      <c r="M50" s="34"/>
      <c r="N50" s="34"/>
      <c r="O50" s="34"/>
      <c r="P50" s="17"/>
      <c r="Q50" s="17"/>
      <c r="R50" s="17"/>
      <c r="S50" s="17"/>
      <c r="T50" s="17"/>
      <c r="U50" s="17"/>
      <c r="V50" s="12"/>
      <c r="W50" s="17"/>
      <c r="X50" s="34"/>
      <c r="Y50" s="34"/>
      <c r="Z50" s="36"/>
      <c r="AA50" s="36"/>
      <c r="AB50" s="36"/>
      <c r="AC50" s="36"/>
      <c r="AD50" s="36"/>
      <c r="AE50" s="36"/>
      <c r="AF50" s="34"/>
      <c r="AG50" s="35"/>
      <c r="AH50" s="17"/>
      <c r="AI50" s="17"/>
      <c r="AJ50" s="17"/>
      <c r="AK50" s="17"/>
    </row>
    <row r="51" spans="1:37" x14ac:dyDescent="0.2">
      <c r="A51" s="62"/>
      <c r="B51" s="63"/>
      <c r="C51" s="42"/>
      <c r="D51" s="42"/>
      <c r="F51" s="15"/>
      <c r="G51" s="15"/>
      <c r="H51" s="15"/>
      <c r="I51" s="15"/>
      <c r="J51" s="15"/>
      <c r="K51" s="15"/>
      <c r="L51" s="15"/>
      <c r="M51" s="15"/>
      <c r="N51" s="15"/>
      <c r="O51" s="15"/>
      <c r="P51" s="15"/>
      <c r="Q51" s="15"/>
      <c r="R51" s="15"/>
      <c r="S51" s="15"/>
      <c r="T51" s="15"/>
      <c r="U51" s="15"/>
      <c r="V51" s="14"/>
      <c r="X51" s="15"/>
      <c r="Y51" s="15"/>
      <c r="Z51" s="16"/>
      <c r="AA51" s="16"/>
      <c r="AB51" s="16"/>
      <c r="AC51" s="16"/>
      <c r="AD51" s="16"/>
      <c r="AE51" s="16"/>
      <c r="AF51" s="15"/>
      <c r="AG51" s="2"/>
      <c r="AH51" s="2"/>
      <c r="AI51" s="2"/>
    </row>
    <row r="52" spans="1:37" x14ac:dyDescent="0.2">
      <c r="B52" s="20"/>
      <c r="C52" s="42"/>
      <c r="D52" s="42"/>
      <c r="F52" s="15"/>
      <c r="G52" s="15"/>
      <c r="H52" s="15"/>
      <c r="I52" s="15"/>
      <c r="J52" s="15"/>
      <c r="K52" s="15"/>
      <c r="L52" s="15"/>
      <c r="M52" s="15"/>
      <c r="N52" s="15"/>
      <c r="O52" s="15"/>
      <c r="P52" s="15"/>
      <c r="Q52" s="15"/>
      <c r="R52" s="15"/>
      <c r="S52" s="15"/>
      <c r="T52" s="15"/>
      <c r="U52" s="15"/>
      <c r="V52" s="14"/>
      <c r="X52" s="15"/>
      <c r="Y52" s="15"/>
      <c r="Z52" s="16"/>
      <c r="AA52" s="16"/>
      <c r="AB52" s="16"/>
      <c r="AC52" s="16"/>
      <c r="AD52" s="16"/>
      <c r="AE52" s="16"/>
      <c r="AF52" s="15"/>
      <c r="AG52" s="2"/>
    </row>
    <row r="54" spans="1:37" x14ac:dyDescent="0.2">
      <c r="B54" s="20"/>
      <c r="C54" s="42"/>
      <c r="D54" s="42"/>
      <c r="F54" s="15"/>
      <c r="G54" s="15"/>
      <c r="H54" s="15"/>
      <c r="I54" s="15"/>
      <c r="J54" s="15"/>
      <c r="K54" s="15"/>
      <c r="L54" s="15"/>
      <c r="M54" s="15"/>
      <c r="N54" s="15"/>
      <c r="O54" s="15"/>
      <c r="P54" s="15"/>
      <c r="Q54" s="15"/>
      <c r="R54" s="15"/>
      <c r="S54" s="15"/>
      <c r="T54" s="15"/>
      <c r="U54" s="15"/>
      <c r="V54" s="14"/>
      <c r="X54" s="15"/>
      <c r="Y54" s="15"/>
      <c r="Z54" s="16"/>
      <c r="AA54" s="16"/>
      <c r="AB54" s="16"/>
      <c r="AC54" s="16"/>
      <c r="AD54" s="16"/>
      <c r="AE54" s="16"/>
      <c r="AF54" s="15"/>
      <c r="AG54" s="2"/>
    </row>
    <row r="56" spans="1:37" x14ac:dyDescent="0.2">
      <c r="B56" s="20"/>
      <c r="C56" s="42"/>
      <c r="D56" s="42"/>
      <c r="F56" s="15"/>
      <c r="G56" s="15"/>
      <c r="H56" s="15"/>
      <c r="I56" s="15"/>
      <c r="J56" s="15"/>
      <c r="K56" s="15"/>
      <c r="L56" s="15"/>
      <c r="M56" s="15"/>
      <c r="N56" s="15"/>
      <c r="O56" s="15"/>
      <c r="P56" s="15"/>
      <c r="Q56" s="15"/>
      <c r="R56" s="15"/>
      <c r="S56" s="15"/>
      <c r="T56" s="15"/>
      <c r="U56" s="15"/>
      <c r="V56" s="14"/>
      <c r="X56" s="15"/>
      <c r="Y56" s="15"/>
      <c r="Z56" s="16"/>
      <c r="AA56" s="16"/>
      <c r="AB56" s="16"/>
      <c r="AC56" s="16"/>
      <c r="AD56" s="16"/>
      <c r="AE56" s="16"/>
      <c r="AF56" s="15"/>
      <c r="AG56" s="2"/>
      <c r="AH56" s="56"/>
      <c r="AI56" s="56"/>
    </row>
    <row r="57" spans="1:37" x14ac:dyDescent="0.2">
      <c r="B57" s="20"/>
      <c r="C57" s="42"/>
      <c r="D57" s="42"/>
      <c r="F57" s="15"/>
      <c r="G57" s="15"/>
      <c r="H57" s="15"/>
      <c r="I57" s="15"/>
      <c r="J57" s="15"/>
      <c r="K57" s="15"/>
      <c r="L57" s="15"/>
      <c r="M57" s="15"/>
      <c r="N57" s="15"/>
      <c r="O57" s="15"/>
      <c r="P57" s="15"/>
      <c r="Q57" s="15"/>
      <c r="R57" s="15"/>
      <c r="S57" s="15"/>
      <c r="T57" s="15"/>
      <c r="U57" s="15"/>
      <c r="V57" s="14"/>
      <c r="X57" s="15"/>
      <c r="Y57" s="15"/>
      <c r="Z57" s="16"/>
      <c r="AA57" s="16"/>
      <c r="AB57" s="16"/>
      <c r="AC57" s="16"/>
      <c r="AD57" s="16"/>
      <c r="AE57" s="16"/>
      <c r="AF57" s="15"/>
      <c r="AG57" s="2"/>
      <c r="AH57" s="2"/>
      <c r="AI57" s="2"/>
    </row>
    <row r="58" spans="1:37" x14ac:dyDescent="0.2">
      <c r="B58" s="20"/>
      <c r="C58" s="42"/>
      <c r="D58" s="42"/>
      <c r="F58" s="15"/>
      <c r="G58" s="15"/>
      <c r="H58" s="15"/>
      <c r="I58" s="15"/>
      <c r="J58" s="15"/>
      <c r="K58" s="15"/>
      <c r="L58" s="15"/>
      <c r="M58" s="15"/>
      <c r="N58" s="15"/>
      <c r="O58" s="15"/>
      <c r="P58" s="15"/>
      <c r="Q58" s="15"/>
      <c r="R58" s="15"/>
      <c r="S58" s="15"/>
      <c r="T58" s="15"/>
      <c r="U58" s="15"/>
      <c r="V58" s="14"/>
      <c r="X58" s="15"/>
      <c r="Y58" s="15"/>
      <c r="Z58" s="16"/>
      <c r="AA58" s="16"/>
      <c r="AB58" s="16"/>
      <c r="AC58" s="16"/>
      <c r="AD58" s="16"/>
      <c r="AE58" s="16"/>
      <c r="AF58" s="15"/>
      <c r="AG58" s="2"/>
    </row>
    <row r="59" spans="1:37" x14ac:dyDescent="0.2">
      <c r="B59" s="20"/>
      <c r="C59" s="42"/>
      <c r="D59" s="42"/>
      <c r="F59" s="15"/>
      <c r="G59" s="15"/>
      <c r="H59" s="15"/>
      <c r="I59" s="15"/>
      <c r="J59" s="15"/>
      <c r="K59" s="15"/>
      <c r="L59" s="15"/>
      <c r="M59" s="15"/>
      <c r="N59" s="15"/>
      <c r="O59" s="15"/>
      <c r="P59" s="15"/>
      <c r="Q59" s="15"/>
      <c r="R59" s="15"/>
      <c r="S59" s="15"/>
      <c r="T59" s="15"/>
      <c r="U59" s="15"/>
      <c r="V59" s="14"/>
      <c r="X59" s="15"/>
      <c r="Y59" s="15"/>
      <c r="Z59" s="16"/>
      <c r="AA59" s="16"/>
      <c r="AB59" s="16"/>
      <c r="AC59" s="16"/>
      <c r="AD59" s="16"/>
      <c r="AE59" s="16"/>
      <c r="AF59" s="15"/>
      <c r="AG59" s="2"/>
    </row>
    <row r="60" spans="1:37" x14ac:dyDescent="0.2">
      <c r="B60" s="20"/>
      <c r="C60" s="42"/>
      <c r="D60" s="42"/>
      <c r="F60" s="15"/>
      <c r="G60" s="15"/>
      <c r="H60" s="15"/>
      <c r="I60" s="15"/>
      <c r="J60" s="15"/>
      <c r="K60" s="15"/>
      <c r="L60" s="15"/>
      <c r="M60" s="15"/>
      <c r="N60" s="15"/>
      <c r="O60" s="15"/>
      <c r="P60" s="15"/>
      <c r="Q60" s="15"/>
      <c r="R60" s="15"/>
      <c r="S60" s="15"/>
      <c r="T60" s="15"/>
      <c r="U60" s="15"/>
      <c r="V60" s="14"/>
      <c r="W60" s="19"/>
      <c r="X60" s="15"/>
      <c r="Y60" s="15"/>
      <c r="Z60" s="16"/>
      <c r="AA60" s="16"/>
      <c r="AB60" s="16"/>
      <c r="AC60" s="16"/>
      <c r="AD60" s="16"/>
      <c r="AE60" s="16"/>
      <c r="AF60" s="15"/>
      <c r="AG60" s="2"/>
      <c r="AH60" s="2"/>
      <c r="AI60" s="2"/>
    </row>
    <row r="61" spans="1:37" x14ac:dyDescent="0.2">
      <c r="B61" s="20"/>
      <c r="C61" s="42"/>
      <c r="D61" s="42"/>
      <c r="F61" s="15"/>
      <c r="G61" s="15"/>
      <c r="H61" s="15"/>
      <c r="I61" s="15"/>
      <c r="J61" s="15"/>
      <c r="K61" s="15"/>
      <c r="L61" s="15"/>
      <c r="M61" s="15"/>
      <c r="N61" s="15"/>
      <c r="O61" s="15"/>
      <c r="P61" s="15"/>
      <c r="Q61" s="15"/>
      <c r="R61" s="15"/>
      <c r="S61" s="15"/>
      <c r="T61" s="15"/>
      <c r="U61" s="15"/>
      <c r="V61" s="14"/>
      <c r="W61" s="19"/>
      <c r="X61" s="15"/>
      <c r="Y61" s="15"/>
      <c r="Z61" s="16"/>
      <c r="AA61" s="16"/>
      <c r="AB61" s="16"/>
      <c r="AC61" s="16"/>
      <c r="AD61" s="16"/>
      <c r="AE61" s="16"/>
      <c r="AF61" s="15"/>
      <c r="AG61" s="2"/>
    </row>
  </sheetData>
  <mergeCells count="2">
    <mergeCell ref="Z1:AA1"/>
    <mergeCell ref="AB1:AC1"/>
  </mergeCells>
  <dataValidations count="3">
    <dataValidation type="list" allowBlank="1" showInputMessage="1" showErrorMessage="1" sqref="H16 H41 F52 D54 F60:F61 D56:D61 F40:F42 D49:D52 F16 F36:F38 H37 D7:D24 D28:D44" xr:uid="{00000000-0002-0000-0100-000000000000}">
      <formula1>INDIRECT(C7)</formula1>
    </dataValidation>
    <dataValidation type="list" allowBlank="1" showInputMessage="1" showErrorMessage="1" sqref="C54 E52 C49:C52 E60:E61 E41 C56:C61 E16 E37 C7:C24 C28:C44" xr:uid="{00000000-0002-0000-0100-000001000000}">
      <formula1>Type</formula1>
    </dataValidation>
    <dataValidation type="list" allowBlank="1" showInputMessage="1" showErrorMessage="1" sqref="E10:E15" xr:uid="{00000000-0002-0000-0100-000002000000}">
      <formula1>INDIRECT(#REF!)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60"/>
  <sheetViews>
    <sheetView workbookViewId="0">
      <selection activeCell="AH24" sqref="AH24"/>
    </sheetView>
  </sheetViews>
  <sheetFormatPr baseColWidth="10" defaultColWidth="8.83203125" defaultRowHeight="15" x14ac:dyDescent="0.2"/>
  <cols>
    <col min="5" max="5" width="36.33203125" customWidth="1"/>
    <col min="6" max="7" width="11.33203125" bestFit="1" customWidth="1"/>
    <col min="8" max="8" width="9.5" bestFit="1" customWidth="1"/>
    <col min="9" max="10" width="11.33203125" bestFit="1" customWidth="1"/>
    <col min="11" max="13" width="9.5" bestFit="1" customWidth="1"/>
    <col min="14" max="14" width="11.33203125" bestFit="1" customWidth="1"/>
    <col min="15" max="15" width="9.5" bestFit="1" customWidth="1"/>
    <col min="16" max="16" width="11.33203125" bestFit="1" customWidth="1"/>
    <col min="17" max="17" width="9.5" bestFit="1" customWidth="1"/>
    <col min="18" max="18" width="12.33203125" bestFit="1" customWidth="1"/>
    <col min="19" max="19" width="9.5" bestFit="1" customWidth="1"/>
    <col min="20" max="20" width="11.5" bestFit="1" customWidth="1"/>
    <col min="21" max="21" width="9.5" bestFit="1" customWidth="1"/>
    <col min="22" max="22" width="16.1640625" customWidth="1"/>
    <col min="25" max="25" width="14.6640625" customWidth="1"/>
    <col min="26" max="26" width="16.5" customWidth="1"/>
    <col min="27" max="27" width="17.6640625" customWidth="1"/>
    <col min="28" max="28" width="13.83203125" customWidth="1"/>
    <col min="29" max="29" width="14.33203125" customWidth="1"/>
    <col min="30" max="30" width="11.5" customWidth="1"/>
    <col min="31" max="31" width="10.5" customWidth="1"/>
    <col min="32" max="32" width="11.5" customWidth="1"/>
    <col min="33" max="33" width="15.33203125" customWidth="1"/>
    <col min="36" max="36" width="10.5" customWidth="1"/>
  </cols>
  <sheetData>
    <row r="1" spans="1:40" x14ac:dyDescent="0.2">
      <c r="A1" s="4" t="s">
        <v>24</v>
      </c>
      <c r="B1" s="29"/>
      <c r="C1" s="4"/>
      <c r="D1" s="4"/>
      <c r="E1" s="4"/>
      <c r="F1" s="30"/>
      <c r="G1" s="30"/>
      <c r="H1" s="30"/>
      <c r="I1" s="30"/>
      <c r="J1" s="30"/>
      <c r="K1" s="30"/>
      <c r="L1" s="4"/>
      <c r="M1" s="4"/>
      <c r="N1" s="4"/>
      <c r="O1" s="4"/>
      <c r="P1" s="4"/>
      <c r="Q1" s="4"/>
      <c r="R1" s="4"/>
      <c r="S1" s="4"/>
      <c r="T1" s="4"/>
      <c r="U1" s="4"/>
      <c r="V1" s="4"/>
      <c r="W1" s="4"/>
      <c r="X1" s="40"/>
      <c r="Y1" s="40"/>
      <c r="Z1" s="4"/>
      <c r="AA1" s="4"/>
      <c r="AB1" s="4"/>
      <c r="AC1" s="4"/>
      <c r="AD1" s="4"/>
      <c r="AE1" s="4"/>
      <c r="AF1" s="4"/>
      <c r="AG1" s="4"/>
    </row>
    <row r="2" spans="1:40" x14ac:dyDescent="0.2">
      <c r="A2" s="18" t="s">
        <v>0</v>
      </c>
      <c r="B2" s="22" t="s">
        <v>79</v>
      </c>
      <c r="C2" s="13" t="s">
        <v>65</v>
      </c>
      <c r="D2" s="13" t="s">
        <v>57</v>
      </c>
      <c r="E2" s="18" t="s">
        <v>1</v>
      </c>
      <c r="F2" s="31" t="s">
        <v>2</v>
      </c>
      <c r="G2" s="31" t="s">
        <v>3</v>
      </c>
      <c r="H2" s="31" t="s">
        <v>4</v>
      </c>
      <c r="I2" s="31" t="s">
        <v>5</v>
      </c>
      <c r="J2" s="31" t="s">
        <v>6</v>
      </c>
      <c r="K2" s="31" t="s">
        <v>7</v>
      </c>
      <c r="L2" s="18" t="s">
        <v>8</v>
      </c>
      <c r="M2" s="18" t="s">
        <v>9</v>
      </c>
      <c r="N2" s="18" t="s">
        <v>10</v>
      </c>
      <c r="O2" s="18" t="s">
        <v>11</v>
      </c>
      <c r="P2" s="18" t="s">
        <v>12</v>
      </c>
      <c r="Q2" s="18" t="s">
        <v>13</v>
      </c>
      <c r="R2" s="18" t="s">
        <v>14</v>
      </c>
      <c r="S2" s="18" t="s">
        <v>15</v>
      </c>
      <c r="T2" s="18" t="s">
        <v>16</v>
      </c>
      <c r="U2" s="18" t="s">
        <v>17</v>
      </c>
      <c r="V2" s="18" t="s">
        <v>18</v>
      </c>
      <c r="W2" s="18" t="s">
        <v>19</v>
      </c>
      <c r="X2" s="41" t="s">
        <v>20</v>
      </c>
      <c r="Y2" s="41" t="s">
        <v>21</v>
      </c>
      <c r="Z2" s="5" t="s">
        <v>42</v>
      </c>
      <c r="AA2" s="5" t="s">
        <v>43</v>
      </c>
      <c r="AB2" s="5" t="s">
        <v>36</v>
      </c>
      <c r="AC2" s="5" t="s">
        <v>37</v>
      </c>
      <c r="AD2" s="18" t="s">
        <v>31</v>
      </c>
      <c r="AE2" s="18" t="s">
        <v>32</v>
      </c>
      <c r="AF2" s="18" t="s">
        <v>33</v>
      </c>
      <c r="AG2" s="18" t="s">
        <v>34</v>
      </c>
      <c r="AH2" s="21" t="s">
        <v>73</v>
      </c>
      <c r="AI2" s="22" t="s">
        <v>74</v>
      </c>
      <c r="AJ2" s="18" t="s">
        <v>81</v>
      </c>
    </row>
    <row r="3" spans="1:40" x14ac:dyDescent="0.2">
      <c r="A3" t="s">
        <v>98</v>
      </c>
      <c r="B3" s="20"/>
      <c r="F3" s="16"/>
      <c r="G3" s="16"/>
      <c r="H3" s="16"/>
      <c r="I3" s="16"/>
      <c r="J3" s="16"/>
      <c r="K3" s="16"/>
      <c r="L3" s="15"/>
      <c r="M3" s="15"/>
      <c r="X3" s="15"/>
      <c r="Y3" s="15"/>
    </row>
    <row r="4" spans="1:40" x14ac:dyDescent="0.2">
      <c r="A4">
        <v>2680</v>
      </c>
      <c r="B4" t="s">
        <v>122</v>
      </c>
      <c r="C4" t="s">
        <v>62</v>
      </c>
      <c r="D4" t="s">
        <v>24</v>
      </c>
      <c r="E4" t="s">
        <v>134</v>
      </c>
      <c r="F4">
        <v>-28.297160706269</v>
      </c>
      <c r="G4">
        <v>-28.7052426463746</v>
      </c>
      <c r="H4">
        <v>4.9411158814064802E-3</v>
      </c>
      <c r="I4">
        <v>-52.833591996893603</v>
      </c>
      <c r="J4">
        <v>-54.280480343714203</v>
      </c>
      <c r="K4">
        <v>3.9989066009007996E-3</v>
      </c>
      <c r="L4">
        <v>-4.5149024893549598E-2</v>
      </c>
      <c r="M4">
        <v>3.9780327763118302E-3</v>
      </c>
      <c r="N4">
        <v>-38.203662977599699</v>
      </c>
      <c r="O4">
        <v>4.8907412465660502E-3</v>
      </c>
      <c r="P4">
        <v>-71.678518079872205</v>
      </c>
      <c r="Q4">
        <v>3.91934391933742E-3</v>
      </c>
      <c r="R4">
        <v>-106.582964467469</v>
      </c>
      <c r="S4">
        <v>0.20300241234852401</v>
      </c>
      <c r="T4">
        <v>744.56234469806998</v>
      </c>
      <c r="U4">
        <v>0.37283830674996099</v>
      </c>
      <c r="V4" s="14">
        <v>44231.803124999999</v>
      </c>
      <c r="W4">
        <v>2.4</v>
      </c>
      <c r="X4">
        <v>0.70222102726470403</v>
      </c>
      <c r="Y4">
        <v>0.91066762979161797</v>
      </c>
      <c r="Z4" s="72">
        <f>((((N4/1000)+1)/((SMOW!$Z$4/1000)+1))-1)*1000</f>
        <v>-28.233559531798512</v>
      </c>
      <c r="AA4" s="72">
        <f>((((P4/1000)+1)/((SMOW!$AA$4/1000)+1))-1)*1000</f>
        <v>-52.776865706761541</v>
      </c>
      <c r="AB4" s="72">
        <f>Z4*SMOW!$AN$6</f>
        <v>-29.713579020304053</v>
      </c>
      <c r="AC4" s="72">
        <f>AA4*SMOW!$AN$12</f>
        <v>-55.513975855759668</v>
      </c>
      <c r="AD4" s="72">
        <f t="shared" ref="AD4:AE19" si="0">LN((AB4/1000)+1)*1000</f>
        <v>-30.163971710567715</v>
      </c>
      <c r="AE4" s="72">
        <f t="shared" si="0"/>
        <v>-57.114389244555582</v>
      </c>
      <c r="AF4" s="44">
        <f>(AD4-SMOW!AN$14*AE4)</f>
        <v>-7.5741894423657641E-3</v>
      </c>
      <c r="AG4" s="45">
        <f t="shared" ref="AG4:AG19" si="1">AF4*1000</f>
        <v>-7.5741894423657641</v>
      </c>
      <c r="AK4" s="20">
        <v>17</v>
      </c>
      <c r="AL4" s="20">
        <v>1</v>
      </c>
      <c r="AM4" s="20">
        <v>0</v>
      </c>
      <c r="AN4" s="20">
        <v>0</v>
      </c>
    </row>
    <row r="5" spans="1:40" x14ac:dyDescent="0.2">
      <c r="A5">
        <v>2681</v>
      </c>
      <c r="B5" t="s">
        <v>122</v>
      </c>
      <c r="C5" t="s">
        <v>62</v>
      </c>
      <c r="D5" t="s">
        <v>24</v>
      </c>
      <c r="E5" t="s">
        <v>135</v>
      </c>
      <c r="F5">
        <v>-27.587345573386798</v>
      </c>
      <c r="G5">
        <v>-27.975024051433099</v>
      </c>
      <c r="H5">
        <v>7.0623682409582701E-3</v>
      </c>
      <c r="I5">
        <v>-51.5424112592897</v>
      </c>
      <c r="J5">
        <v>-52.9182062115867</v>
      </c>
      <c r="K5">
        <v>8.5179959075608099E-3</v>
      </c>
      <c r="L5">
        <v>-3.0003676205963101E-2</v>
      </c>
      <c r="M5">
        <v>3.4199821423109501E-3</v>
      </c>
      <c r="N5">
        <v>-37.501084404025299</v>
      </c>
      <c r="O5">
        <v>6.9903674561585796E-3</v>
      </c>
      <c r="P5">
        <v>-70.413026814946306</v>
      </c>
      <c r="Q5">
        <v>8.3485209326292394E-3</v>
      </c>
      <c r="R5">
        <v>-101.86681255969501</v>
      </c>
      <c r="S5">
        <v>0.19332590584569001</v>
      </c>
      <c r="T5">
        <v>2104.8587717585601</v>
      </c>
      <c r="U5">
        <v>0.676579061081098</v>
      </c>
      <c r="V5" s="14">
        <v>44232.604548611111</v>
      </c>
      <c r="W5">
        <v>2.4</v>
      </c>
      <c r="X5">
        <v>0.142614385079019</v>
      </c>
      <c r="Y5">
        <v>0.13744548338420901</v>
      </c>
      <c r="Z5" s="72">
        <f>((((N5/1000)+1)/((SMOW!$Z$4/1000)+1))-1)*1000</f>
        <v>-27.523697939161096</v>
      </c>
      <c r="AA5" s="72">
        <f>((((P5/1000)+1)/((SMOW!$AA$4/1000)+1))-1)*1000</f>
        <v>-51.485607639669809</v>
      </c>
      <c r="AB5" s="72">
        <f>Z5*SMOW!$AN$6</f>
        <v>-28.966506073212315</v>
      </c>
      <c r="AC5" s="72">
        <f>AA5*SMOW!$AN$12</f>
        <v>-54.15575065234632</v>
      </c>
      <c r="AD5" s="72">
        <f t="shared" si="0"/>
        <v>-29.394317025387942</v>
      </c>
      <c r="AE5" s="72">
        <f t="shared" si="0"/>
        <v>-55.677364766672433</v>
      </c>
      <c r="AF5" s="44">
        <f>(AD5-SMOW!AN$14*AE5)</f>
        <v>3.3315714151029852E-3</v>
      </c>
      <c r="AG5" s="45">
        <f t="shared" si="1"/>
        <v>3.3315714151029852</v>
      </c>
      <c r="AK5" s="20">
        <v>17</v>
      </c>
      <c r="AL5" s="20">
        <v>0</v>
      </c>
      <c r="AM5" s="20">
        <v>0</v>
      </c>
      <c r="AN5" s="20">
        <v>0</v>
      </c>
    </row>
    <row r="6" spans="1:40" x14ac:dyDescent="0.2">
      <c r="A6">
        <v>2682</v>
      </c>
      <c r="B6" t="s">
        <v>122</v>
      </c>
      <c r="C6" t="s">
        <v>62</v>
      </c>
      <c r="D6" t="s">
        <v>24</v>
      </c>
      <c r="E6" t="s">
        <v>136</v>
      </c>
      <c r="F6">
        <v>-28.231177590986899</v>
      </c>
      <c r="G6">
        <v>-28.637340084416198</v>
      </c>
      <c r="H6">
        <v>3.4602418090059202E-3</v>
      </c>
      <c r="I6">
        <v>-52.714486174035002</v>
      </c>
      <c r="J6">
        <v>-54.1547383210332</v>
      </c>
      <c r="K6">
        <v>1.31455300136856E-3</v>
      </c>
      <c r="L6">
        <v>-4.36382509106562E-2</v>
      </c>
      <c r="M6">
        <v>3.5912522148172899E-3</v>
      </c>
      <c r="N6">
        <v>-38.138352559622803</v>
      </c>
      <c r="O6">
        <v>3.4249646728753899E-3</v>
      </c>
      <c r="P6">
        <v>-71.561781999446197</v>
      </c>
      <c r="Q6">
        <v>1.2883985115820101E-3</v>
      </c>
      <c r="R6">
        <v>-103.733100153785</v>
      </c>
      <c r="S6">
        <v>0.156184482453428</v>
      </c>
      <c r="T6">
        <v>1055.00716934811</v>
      </c>
      <c r="U6">
        <v>0.25468812988095602</v>
      </c>
      <c r="V6" s="14">
        <v>44232.702581018515</v>
      </c>
      <c r="W6">
        <v>2.4</v>
      </c>
      <c r="X6">
        <v>5.1844407336868804E-4</v>
      </c>
      <c r="Y6" s="69">
        <v>7.8491874452946906E-5</v>
      </c>
      <c r="Z6" s="72">
        <f>((((N6/1000)+1)/((SMOW!$Z$4/1000)+1))-1)*1000</f>
        <v>-28.16757209770271</v>
      </c>
      <c r="AA6" s="72">
        <f>((((P6/1000)+1)/((SMOW!$AA$4/1000)+1))-1)*1000</f>
        <v>-52.65775275059292</v>
      </c>
      <c r="AB6" s="72">
        <f>Z6*SMOW!$AN$6</f>
        <v>-29.64413248682164</v>
      </c>
      <c r="AC6" s="72">
        <f>AA6*SMOW!$AN$12</f>
        <v>-55.388685471719192</v>
      </c>
      <c r="AD6" s="72">
        <f t="shared" si="0"/>
        <v>-30.092401041491986</v>
      </c>
      <c r="AE6" s="72">
        <f t="shared" si="0"/>
        <v>-56.981743475955568</v>
      </c>
      <c r="AF6" s="44">
        <f>(AD6-SMOW!AN$14*AE6)</f>
        <v>-6.0404861874445714E-3</v>
      </c>
      <c r="AG6" s="45">
        <f t="shared" si="1"/>
        <v>-6.0404861874445714</v>
      </c>
      <c r="AK6" s="20">
        <v>17</v>
      </c>
      <c r="AL6" s="20">
        <v>0</v>
      </c>
      <c r="AM6" s="20">
        <v>0</v>
      </c>
      <c r="AN6" s="20">
        <v>0</v>
      </c>
    </row>
    <row r="7" spans="1:40" x14ac:dyDescent="0.2">
      <c r="A7">
        <v>2685</v>
      </c>
      <c r="B7" t="s">
        <v>122</v>
      </c>
      <c r="C7" t="s">
        <v>62</v>
      </c>
      <c r="D7" t="s">
        <v>24</v>
      </c>
      <c r="E7" t="s">
        <v>137</v>
      </c>
      <c r="F7">
        <v>-28.249252367319102</v>
      </c>
      <c r="G7">
        <v>-28.6559404788864</v>
      </c>
      <c r="H7">
        <v>5.37268955699087E-3</v>
      </c>
      <c r="I7">
        <v>-52.7511958389928</v>
      </c>
      <c r="J7">
        <v>-54.193493460009897</v>
      </c>
      <c r="K7">
        <v>9.4564303826186798E-3</v>
      </c>
      <c r="L7">
        <v>-4.1775932001222003E-2</v>
      </c>
      <c r="M7">
        <v>3.75575198978294E-3</v>
      </c>
      <c r="N7">
        <v>-38.156243063762297</v>
      </c>
      <c r="O7">
        <v>5.3179150321599998E-3</v>
      </c>
      <c r="P7">
        <v>-71.597761284909097</v>
      </c>
      <c r="Q7">
        <v>9.2682842130936104E-3</v>
      </c>
      <c r="R7">
        <v>-107.23697571875699</v>
      </c>
      <c r="S7">
        <v>0.16847258888428401</v>
      </c>
      <c r="T7">
        <v>1172.6842866249101</v>
      </c>
      <c r="U7">
        <v>0.56180962427669601</v>
      </c>
      <c r="V7" s="14">
        <v>44235.688576388886</v>
      </c>
      <c r="W7">
        <v>2.4</v>
      </c>
      <c r="X7">
        <v>3.6183716072915199E-2</v>
      </c>
      <c r="Y7">
        <v>3.7946137691368599E-2</v>
      </c>
      <c r="Z7" s="72">
        <f>((((N7/1000)+1)/((SMOW!$Z$4/1000)+1))-1)*1000</f>
        <v>-28.185648057088898</v>
      </c>
      <c r="AA7" s="72">
        <f>((((P7/1000)+1)/((SMOW!$AA$4/1000)+1))-1)*1000</f>
        <v>-52.694464614111759</v>
      </c>
      <c r="AB7" s="72">
        <f>Z7*SMOW!$AN$6</f>
        <v>-29.663155998433215</v>
      </c>
      <c r="AC7" s="72">
        <f>AA7*SMOW!$AN$12</f>
        <v>-55.427301283357728</v>
      </c>
      <c r="AD7" s="72">
        <f t="shared" si="0"/>
        <v>-30.112005908866688</v>
      </c>
      <c r="AE7" s="72">
        <f t="shared" si="0"/>
        <v>-57.022624418598738</v>
      </c>
      <c r="AF7" s="44">
        <f>(AD7-SMOW!AN$14*AE7)</f>
        <v>-4.0602158465539162E-3</v>
      </c>
      <c r="AG7" s="45">
        <f t="shared" si="1"/>
        <v>-4.0602158465539162</v>
      </c>
      <c r="AK7" s="20">
        <v>17</v>
      </c>
      <c r="AL7" s="20">
        <v>0</v>
      </c>
      <c r="AM7" s="20">
        <v>0</v>
      </c>
      <c r="AN7" s="20">
        <v>0</v>
      </c>
    </row>
    <row r="8" spans="1:40" x14ac:dyDescent="0.2">
      <c r="A8">
        <v>2686</v>
      </c>
      <c r="B8" t="s">
        <v>122</v>
      </c>
      <c r="C8" t="s">
        <v>62</v>
      </c>
      <c r="D8" t="s">
        <v>24</v>
      </c>
      <c r="E8" t="s">
        <v>138</v>
      </c>
      <c r="F8">
        <v>-28.192614067907499</v>
      </c>
      <c r="G8">
        <v>-28.597657106150098</v>
      </c>
      <c r="H8">
        <v>3.9755614288869796E-3</v>
      </c>
      <c r="I8">
        <v>-52.65601855765</v>
      </c>
      <c r="J8">
        <v>-54.093019041149503</v>
      </c>
      <c r="K8">
        <v>1.8166557811756399E-3</v>
      </c>
      <c r="L8">
        <v>-3.6543052423201501E-2</v>
      </c>
      <c r="M8">
        <v>4.1657870890533799E-3</v>
      </c>
      <c r="N8">
        <v>-38.1001821913367</v>
      </c>
      <c r="O8">
        <v>3.9350306135654996E-3</v>
      </c>
      <c r="P8">
        <v>-71.504477661129101</v>
      </c>
      <c r="Q8">
        <v>1.7805113997610999E-3</v>
      </c>
      <c r="R8">
        <v>-105.049466991702</v>
      </c>
      <c r="S8">
        <v>0.162269189496141</v>
      </c>
      <c r="T8">
        <v>1117.5746908297299</v>
      </c>
      <c r="U8">
        <v>0.39296984066566198</v>
      </c>
      <c r="V8" s="14">
        <v>44235.779189814813</v>
      </c>
      <c r="W8">
        <v>2.4</v>
      </c>
      <c r="X8">
        <v>4.5588472462034901E-2</v>
      </c>
      <c r="Y8">
        <v>4.0251279471447798E-2</v>
      </c>
      <c r="Z8" s="72">
        <f>((((N8/1000)+1)/((SMOW!$Z$4/1000)+1))-1)*1000</f>
        <v>-28.129006050512718</v>
      </c>
      <c r="AA8" s="72">
        <f>((((P8/1000)+1)/((SMOW!$AA$4/1000)+1))-1)*1000</f>
        <v>-52.599281632552007</v>
      </c>
      <c r="AB8" s="72">
        <f>Z8*SMOW!$AN$6</f>
        <v>-29.603544785175661</v>
      </c>
      <c r="AC8" s="72">
        <f>AA8*SMOW!$AN$12</f>
        <v>-55.327181928609647</v>
      </c>
      <c r="AD8" s="72">
        <f t="shared" si="0"/>
        <v>-30.050574270320269</v>
      </c>
      <c r="AE8" s="72">
        <f t="shared" si="0"/>
        <v>-56.916635700931153</v>
      </c>
      <c r="AF8" s="44">
        <f>(AD8-SMOW!AN$14*AE8)</f>
        <v>1.4093797713812251E-3</v>
      </c>
      <c r="AG8" s="45">
        <f t="shared" si="1"/>
        <v>1.4093797713812251</v>
      </c>
      <c r="AH8" s="2">
        <f>AVERAGE(AG4:AG8)</f>
        <v>-2.5867880579760083</v>
      </c>
      <c r="AI8" s="19">
        <f>STDEV(AG4:AG8)</f>
        <v>4.7426134398566226</v>
      </c>
      <c r="AK8" s="20">
        <v>17</v>
      </c>
      <c r="AL8" s="20">
        <v>0</v>
      </c>
      <c r="AM8" s="20">
        <v>0</v>
      </c>
      <c r="AN8" s="20">
        <v>0</v>
      </c>
    </row>
    <row r="9" spans="1:40" x14ac:dyDescent="0.2">
      <c r="A9">
        <v>2758</v>
      </c>
      <c r="B9" t="s">
        <v>158</v>
      </c>
      <c r="C9" t="s">
        <v>62</v>
      </c>
      <c r="D9" t="s">
        <v>24</v>
      </c>
      <c r="E9" t="s">
        <v>209</v>
      </c>
      <c r="F9">
        <v>-28.656766143420999</v>
      </c>
      <c r="G9">
        <v>-29.075388542094601</v>
      </c>
      <c r="H9">
        <v>3.8694337390445099E-3</v>
      </c>
      <c r="I9">
        <v>-53.5053238611697</v>
      </c>
      <c r="J9">
        <v>-54.989933343948401</v>
      </c>
      <c r="K9">
        <v>3.0917854199842298E-3</v>
      </c>
      <c r="L9">
        <v>-4.0703736489827502E-2</v>
      </c>
      <c r="M9">
        <v>3.5503891959012498E-3</v>
      </c>
      <c r="N9">
        <v>-38.559602240345399</v>
      </c>
      <c r="O9">
        <v>3.8299848946314898E-3</v>
      </c>
      <c r="P9">
        <v>-72.336885093766199</v>
      </c>
      <c r="Q9">
        <v>3.0302709203011298E-3</v>
      </c>
      <c r="R9">
        <v>-105.97248368702</v>
      </c>
      <c r="S9">
        <v>0.15498859003448501</v>
      </c>
      <c r="T9">
        <v>713.36035953360101</v>
      </c>
      <c r="U9">
        <v>0.13188567421269901</v>
      </c>
      <c r="V9" s="14">
        <v>44267.86755787037</v>
      </c>
      <c r="W9">
        <v>2.4</v>
      </c>
      <c r="X9">
        <v>5.2496954871019297E-2</v>
      </c>
      <c r="Y9">
        <v>4.6877210924367398E-2</v>
      </c>
      <c r="Z9" s="72">
        <f>((((N9/1000)+1)/((SMOW!$Z$4/1000)+1))-1)*1000</f>
        <v>-28.593188506319311</v>
      </c>
      <c r="AA9" s="72">
        <f>((((P9/1000)+1)/((SMOW!$AA$4/1000)+1))-1)*1000</f>
        <v>-53.448637801409184</v>
      </c>
      <c r="AB9" s="72">
        <f>Z9*SMOW!$AN$6</f>
        <v>-30.092059953265395</v>
      </c>
      <c r="AC9" s="72">
        <f>AA9*SMOW!$AN$12</f>
        <v>-56.220587348189859</v>
      </c>
      <c r="AD9" s="72">
        <f t="shared" si="0"/>
        <v>-30.554119156993625</v>
      </c>
      <c r="AE9" s="72">
        <f t="shared" si="0"/>
        <v>-57.86281318077139</v>
      </c>
      <c r="AF9" s="44">
        <f>(AD9-SMOW!AN$14*AE9)</f>
        <v>-2.5537975463301166E-3</v>
      </c>
      <c r="AG9" s="45">
        <f t="shared" si="1"/>
        <v>-2.5537975463301166</v>
      </c>
      <c r="AH9" s="45"/>
      <c r="AI9" s="45"/>
      <c r="AK9" s="20"/>
      <c r="AL9" s="20"/>
      <c r="AM9" s="20"/>
      <c r="AN9" s="20"/>
    </row>
    <row r="10" spans="1:40" x14ac:dyDescent="0.2">
      <c r="A10">
        <v>2759</v>
      </c>
      <c r="B10" t="s">
        <v>158</v>
      </c>
      <c r="C10" t="s">
        <v>62</v>
      </c>
      <c r="D10" t="s">
        <v>24</v>
      </c>
      <c r="E10" t="s">
        <v>211</v>
      </c>
      <c r="F10">
        <v>-28.918097969954399</v>
      </c>
      <c r="G10">
        <v>-29.344466561608499</v>
      </c>
      <c r="H10">
        <v>4.6095592752895898E-3</v>
      </c>
      <c r="I10">
        <v>-53.991509469548802</v>
      </c>
      <c r="J10">
        <v>-55.503735835955197</v>
      </c>
      <c r="K10">
        <v>6.9620441081873997E-3</v>
      </c>
      <c r="L10">
        <v>-3.8494040224139603E-2</v>
      </c>
      <c r="M10">
        <v>4.2743005521664497E-3</v>
      </c>
      <c r="N10">
        <v>-38.818269791105998</v>
      </c>
      <c r="O10">
        <v>4.5625648572600796E-3</v>
      </c>
      <c r="P10">
        <v>-72.813397500292893</v>
      </c>
      <c r="Q10">
        <v>6.8235265198360404E-3</v>
      </c>
      <c r="R10">
        <v>-107.303387561916</v>
      </c>
      <c r="S10">
        <v>0.177859276625144</v>
      </c>
      <c r="T10">
        <v>546.75176919448097</v>
      </c>
      <c r="U10">
        <v>0.22701541632769101</v>
      </c>
      <c r="V10" s="14">
        <v>44268.44736111111</v>
      </c>
      <c r="W10">
        <v>2.4</v>
      </c>
      <c r="X10">
        <v>7.2250743883679996E-4</v>
      </c>
      <c r="Y10">
        <v>1.3459128123311499E-3</v>
      </c>
      <c r="Z10" s="72">
        <f>((((N10/1000)+1)/((SMOW!$Z$4/1000)+1))-1)*1000</f>
        <v>-28.854537437887906</v>
      </c>
      <c r="AA10" s="72">
        <f>((((P10/1000)+1)/((SMOW!$AA$4/1000)+1))-1)*1000</f>
        <v>-53.934852527698027</v>
      </c>
      <c r="AB10" s="72">
        <f>Z10*SMOW!$AN$6</f>
        <v>-30.367108946690731</v>
      </c>
      <c r="AC10" s="72">
        <f>AA10*SMOW!$AN$12</f>
        <v>-56.732018108892568</v>
      </c>
      <c r="AD10" s="72">
        <f t="shared" si="0"/>
        <v>-30.837741951480638</v>
      </c>
      <c r="AE10" s="72">
        <f t="shared" si="0"/>
        <v>-58.404856559971819</v>
      </c>
      <c r="AF10" s="44">
        <f>(AD10-SMOW!AN$14*AE10)</f>
        <v>2.2312184484007958E-5</v>
      </c>
      <c r="AG10" s="45">
        <f t="shared" si="1"/>
        <v>2.2312184484007958E-2</v>
      </c>
    </row>
    <row r="11" spans="1:40" x14ac:dyDescent="0.2">
      <c r="A11">
        <v>2760</v>
      </c>
      <c r="B11" t="s">
        <v>158</v>
      </c>
      <c r="C11" t="s">
        <v>62</v>
      </c>
      <c r="D11" t="s">
        <v>24</v>
      </c>
      <c r="E11" t="s">
        <v>212</v>
      </c>
      <c r="F11">
        <v>-28.854183219655098</v>
      </c>
      <c r="G11">
        <v>-29.278650617613302</v>
      </c>
      <c r="H11">
        <v>4.4724246401956396E-3</v>
      </c>
      <c r="I11">
        <v>-53.890507922528798</v>
      </c>
      <c r="J11">
        <v>-55.396974932066698</v>
      </c>
      <c r="K11">
        <v>4.5849850877129703E-3</v>
      </c>
      <c r="L11">
        <v>-2.9047853482046599E-2</v>
      </c>
      <c r="M11">
        <v>3.8706367177686499E-3</v>
      </c>
      <c r="N11">
        <v>-38.7550066511483</v>
      </c>
      <c r="O11">
        <v>4.4268283086172904E-3</v>
      </c>
      <c r="P11">
        <v>-72.714405491060305</v>
      </c>
      <c r="Q11">
        <v>4.4937617247019302E-3</v>
      </c>
      <c r="R11">
        <v>-106.834624377075</v>
      </c>
      <c r="S11">
        <v>0.15815587054904001</v>
      </c>
      <c r="T11">
        <v>609.12262214959003</v>
      </c>
      <c r="U11">
        <v>9.6307440398792493E-2</v>
      </c>
      <c r="V11" s="14">
        <v>44268.590358796297</v>
      </c>
      <c r="W11">
        <v>2.4</v>
      </c>
      <c r="X11">
        <v>7.3175225209827596E-2</v>
      </c>
      <c r="Y11">
        <v>8.4418866118914596E-2</v>
      </c>
      <c r="Z11" s="72">
        <f>((((N11/1000)+1)/((SMOW!$Z$4/1000)+1))-1)*1000</f>
        <v>-28.790618504156097</v>
      </c>
      <c r="AA11" s="72">
        <f>((((P11/1000)+1)/((SMOW!$AA$4/1000)+1))-1)*1000</f>
        <v>-53.833844931642673</v>
      </c>
      <c r="AB11" s="72">
        <f>Z11*SMOW!$AN$6</f>
        <v>-30.299839345555434</v>
      </c>
      <c r="AC11" s="72">
        <f>AA11*SMOW!$AN$12</f>
        <v>-56.625772063895866</v>
      </c>
      <c r="AD11" s="72">
        <f t="shared" si="0"/>
        <v>-30.768367997272023</v>
      </c>
      <c r="AE11" s="72">
        <f t="shared" si="0"/>
        <v>-58.29222678358321</v>
      </c>
      <c r="AF11" s="44">
        <f>(AD11-SMOW!AN$14*AE11)</f>
        <v>9.9277444599152886E-3</v>
      </c>
      <c r="AG11" s="45">
        <f t="shared" si="1"/>
        <v>9.9277444599152886</v>
      </c>
    </row>
    <row r="12" spans="1:40" x14ac:dyDescent="0.2">
      <c r="A12">
        <v>2761</v>
      </c>
      <c r="B12" t="s">
        <v>177</v>
      </c>
      <c r="C12" t="s">
        <v>62</v>
      </c>
      <c r="D12" t="s">
        <v>24</v>
      </c>
      <c r="E12" t="s">
        <v>213</v>
      </c>
      <c r="F12">
        <v>-28.757058363741798</v>
      </c>
      <c r="G12">
        <v>-29.1786449340416</v>
      </c>
      <c r="H12">
        <v>3.8648722749140599E-3</v>
      </c>
      <c r="I12">
        <v>-53.694247491740903</v>
      </c>
      <c r="J12">
        <v>-55.189556642887297</v>
      </c>
      <c r="K12">
        <v>2.1876365656340398E-3</v>
      </c>
      <c r="L12">
        <v>-3.8559026597062798E-2</v>
      </c>
      <c r="M12">
        <v>3.9782859098438997E-3</v>
      </c>
      <c r="N12">
        <v>-38.658871982323802</v>
      </c>
      <c r="O12">
        <v>3.8254699345877901E-3</v>
      </c>
      <c r="P12">
        <v>-72.522049879193304</v>
      </c>
      <c r="Q12">
        <v>2.1441111100983798E-3</v>
      </c>
      <c r="R12">
        <v>-106.712307951786</v>
      </c>
      <c r="S12">
        <v>0.11588664802274901</v>
      </c>
      <c r="T12">
        <v>719.45910855411296</v>
      </c>
      <c r="U12">
        <v>0.11166337263333399</v>
      </c>
      <c r="V12" s="14">
        <v>44268.686909722222</v>
      </c>
      <c r="W12">
        <v>2.4</v>
      </c>
      <c r="X12">
        <v>1.24312932966874E-2</v>
      </c>
      <c r="Y12">
        <v>1.0323402980191999E-2</v>
      </c>
      <c r="Z12" s="72">
        <f>((((N12/1000)+1)/((SMOW!$Z$4/1000)+1))-1)*1000</f>
        <v>-28.693487291098663</v>
      </c>
      <c r="AA12" s="72">
        <f>((((P12/1000)+1)/((SMOW!$AA$4/1000)+1))-1)*1000</f>
        <v>-53.637572746715215</v>
      </c>
      <c r="AB12" s="72">
        <f>Z12*SMOW!$AN$6</f>
        <v>-30.197616458240446</v>
      </c>
      <c r="AC12" s="72">
        <f>AA12*SMOW!$AN$12</f>
        <v>-56.419320824525961</v>
      </c>
      <c r="AD12" s="72">
        <f t="shared" si="0"/>
        <v>-30.662956547603621</v>
      </c>
      <c r="AE12" s="72">
        <f t="shared" si="0"/>
        <v>-58.073407309502926</v>
      </c>
      <c r="AF12" s="44">
        <f>(AD12-SMOW!AN$14*AE12)</f>
        <v>-1.9748818607467911E-4</v>
      </c>
      <c r="AG12" s="45">
        <f t="shared" si="1"/>
        <v>-0.19748818607467911</v>
      </c>
      <c r="AH12" s="2">
        <f>AVERAGE(AG9:AG12)</f>
        <v>1.7996927279986252</v>
      </c>
      <c r="AI12" s="19">
        <f>STDEV(AG9:AG12)</f>
        <v>5.5427404691599804</v>
      </c>
    </row>
    <row r="13" spans="1:40" x14ac:dyDescent="0.2">
      <c r="A13">
        <v>2841</v>
      </c>
      <c r="B13" t="s">
        <v>172</v>
      </c>
      <c r="C13" t="s">
        <v>62</v>
      </c>
      <c r="D13" t="s">
        <v>24</v>
      </c>
      <c r="E13" t="s">
        <v>321</v>
      </c>
      <c r="F13">
        <v>-28.128877452156299</v>
      </c>
      <c r="G13">
        <v>-28.5320736700079</v>
      </c>
      <c r="H13">
        <v>4.3247077738539199E-3</v>
      </c>
      <c r="I13">
        <v>-52.527648799684798</v>
      </c>
      <c r="J13">
        <v>-53.957523408914199</v>
      </c>
      <c r="K13">
        <v>2.7674531041948802E-3</v>
      </c>
      <c r="L13">
        <v>-4.2501310101178399E-2</v>
      </c>
      <c r="M13">
        <v>4.0830445797339996E-3</v>
      </c>
      <c r="N13">
        <v>-38.037095369846803</v>
      </c>
      <c r="O13">
        <v>4.2806174144836796E-3</v>
      </c>
      <c r="P13">
        <v>-71.378661961859095</v>
      </c>
      <c r="Q13">
        <v>2.7123915556149301E-3</v>
      </c>
      <c r="R13">
        <v>-109.552549007455</v>
      </c>
      <c r="S13">
        <v>0.18425007145622199</v>
      </c>
      <c r="T13">
        <v>813.72699593786103</v>
      </c>
      <c r="U13">
        <v>0.24951779188669199</v>
      </c>
      <c r="V13" s="14">
        <v>44291.556192129632</v>
      </c>
      <c r="W13">
        <v>2.4</v>
      </c>
      <c r="X13">
        <v>2.6938717814310599E-2</v>
      </c>
      <c r="Y13">
        <v>3.2412112494776602E-2</v>
      </c>
      <c r="Z13" s="72">
        <f>((((N13/1000)+1)/((SMOW!$Z$4/1000)+1))-1)*1000</f>
        <v>-28.065265262988468</v>
      </c>
      <c r="AA13" s="72">
        <f>((((P13/1000)+1)/((SMOW!$AA$4/1000)+1))-1)*1000</f>
        <v>-52.470904186455058</v>
      </c>
      <c r="AB13" s="72">
        <f>Z13*SMOW!$AN$6</f>
        <v>-29.536462668774963</v>
      </c>
      <c r="AC13" s="72">
        <f>AA13*SMOW!$AN$12</f>
        <v>-55.192146580306705</v>
      </c>
      <c r="AD13" s="72">
        <f t="shared" si="0"/>
        <v>-29.981448092558797</v>
      </c>
      <c r="AE13" s="44">
        <f t="shared" si="0"/>
        <v>-56.773701877293483</v>
      </c>
      <c r="AF13" s="44">
        <f>(AD13-SMOW!AN$14*AE13)</f>
        <v>-4.9335013478355449E-3</v>
      </c>
      <c r="AG13" s="45">
        <f t="shared" si="1"/>
        <v>-4.9335013478355449</v>
      </c>
      <c r="AK13" s="20">
        <v>17</v>
      </c>
      <c r="AL13" s="20">
        <v>0</v>
      </c>
      <c r="AM13" s="20">
        <v>0</v>
      </c>
      <c r="AN13" s="20">
        <v>0</v>
      </c>
    </row>
    <row r="14" spans="1:40" x14ac:dyDescent="0.2">
      <c r="A14">
        <v>2842</v>
      </c>
      <c r="B14" t="s">
        <v>172</v>
      </c>
      <c r="C14" t="s">
        <v>62</v>
      </c>
      <c r="D14" t="s">
        <v>24</v>
      </c>
      <c r="E14" t="s">
        <v>322</v>
      </c>
      <c r="F14">
        <v>-28.1783647804982</v>
      </c>
      <c r="G14">
        <v>-28.5829945860647</v>
      </c>
      <c r="H14">
        <v>4.2048776511691699E-3</v>
      </c>
      <c r="I14">
        <v>-52.607430572997998</v>
      </c>
      <c r="J14">
        <v>-54.041731719494003</v>
      </c>
      <c r="K14">
        <v>1.8589664934206701E-3</v>
      </c>
      <c r="L14">
        <v>-4.8960238171854499E-2</v>
      </c>
      <c r="M14">
        <v>4.4951886637335896E-3</v>
      </c>
      <c r="N14">
        <v>-38.086078175292698</v>
      </c>
      <c r="O14">
        <v>4.1620089588914897E-3</v>
      </c>
      <c r="P14">
        <v>-71.456856388315202</v>
      </c>
      <c r="Q14">
        <v>1.82198029346357E-3</v>
      </c>
      <c r="R14">
        <v>-104.35038556679601</v>
      </c>
      <c r="S14">
        <v>0.115154220382874</v>
      </c>
      <c r="T14">
        <v>690.47102963748296</v>
      </c>
      <c r="U14">
        <v>8.8136808410017503E-2</v>
      </c>
      <c r="V14" s="14">
        <v>44291.699479166666</v>
      </c>
      <c r="W14">
        <v>2.4</v>
      </c>
      <c r="X14">
        <v>2.13167105650349E-2</v>
      </c>
      <c r="Y14">
        <v>1.7111504962106901E-2</v>
      </c>
      <c r="Z14" s="72">
        <f>((((N14/1000)+1)/((SMOW!$Z$4/1000)+1))-1)*1000</f>
        <v>-28.11475583044043</v>
      </c>
      <c r="AA14" s="72">
        <f>((((P14/1000)+1)/((SMOW!$AA$4/1000)+1))-1)*1000</f>
        <v>-52.550690737940272</v>
      </c>
      <c r="AB14" s="72">
        <f>Z14*SMOW!$AN$6</f>
        <v>-29.588547560341233</v>
      </c>
      <c r="AC14" s="72">
        <f>AA14*SMOW!$AN$12</f>
        <v>-55.276071016391526</v>
      </c>
      <c r="AD14" s="72">
        <f t="shared" si="0"/>
        <v>-30.035119649823724</v>
      </c>
      <c r="AE14" s="44">
        <f t="shared" si="0"/>
        <v>-56.862532810884126</v>
      </c>
      <c r="AF14" s="44">
        <f>(AD14-SMOW!AN$14*AE14)</f>
        <v>-1.1702325676903769E-2</v>
      </c>
      <c r="AG14" s="45">
        <f t="shared" si="1"/>
        <v>-11.702325676903769</v>
      </c>
      <c r="AJ14" t="s">
        <v>323</v>
      </c>
      <c r="AK14" s="20">
        <v>17</v>
      </c>
      <c r="AL14" s="20">
        <v>0</v>
      </c>
      <c r="AM14" s="20">
        <v>0</v>
      </c>
      <c r="AN14" s="20">
        <v>0</v>
      </c>
    </row>
    <row r="15" spans="1:40" x14ac:dyDescent="0.2">
      <c r="A15">
        <v>2843</v>
      </c>
      <c r="B15" t="s">
        <v>177</v>
      </c>
      <c r="C15" t="s">
        <v>62</v>
      </c>
      <c r="D15" t="s">
        <v>24</v>
      </c>
      <c r="E15" t="s">
        <v>324</v>
      </c>
      <c r="F15">
        <v>-28.319362375129302</v>
      </c>
      <c r="G15">
        <v>-28.728091050170899</v>
      </c>
      <c r="H15">
        <v>4.6615894878840403E-3</v>
      </c>
      <c r="I15">
        <v>-52.887397798093197</v>
      </c>
      <c r="J15">
        <v>-54.3372888168632</v>
      </c>
      <c r="K15">
        <v>1.8755826298464499E-3</v>
      </c>
      <c r="L15">
        <v>-3.8002554867108997E-2</v>
      </c>
      <c r="M15">
        <v>4.9909449894949501E-3</v>
      </c>
      <c r="N15">
        <v>-38.225638300632802</v>
      </c>
      <c r="O15">
        <v>4.6140646222758604E-3</v>
      </c>
      <c r="P15">
        <v>-71.731253354986904</v>
      </c>
      <c r="Q15">
        <v>1.8382658334289599E-3</v>
      </c>
      <c r="R15">
        <v>-104.306932598236</v>
      </c>
      <c r="S15">
        <v>0.14226994863009801</v>
      </c>
      <c r="T15">
        <v>617.03853984025602</v>
      </c>
      <c r="U15">
        <v>0.11406265864166</v>
      </c>
      <c r="V15" s="14">
        <v>44291.776493055557</v>
      </c>
      <c r="W15">
        <v>2.4</v>
      </c>
      <c r="X15">
        <v>0.22930117187681401</v>
      </c>
      <c r="Y15">
        <v>0.512075701538659</v>
      </c>
      <c r="Z15" s="72">
        <f>((((N15/1000)+1)/((SMOW!$Z$4/1000)+1))-1)*1000</f>
        <v>-28.255762653831674</v>
      </c>
      <c r="AA15" s="72">
        <f>((((P15/1000)+1)/((SMOW!$AA$4/1000)+1))-1)*1000</f>
        <v>-52.830674730418473</v>
      </c>
      <c r="AB15" s="72">
        <f>Z15*SMOW!$AN$6</f>
        <v>-29.736946042810967</v>
      </c>
      <c r="AC15" s="72">
        <f>AA15*SMOW!$AN$12</f>
        <v>-55.570575519269632</v>
      </c>
      <c r="AD15" s="72">
        <f t="shared" si="0"/>
        <v>-30.188054603387364</v>
      </c>
      <c r="AE15" s="44">
        <f t="shared" si="0"/>
        <v>-57.174317457401784</v>
      </c>
      <c r="AF15" s="44">
        <f>(AD15-SMOW!AN$14*AE15)</f>
        <v>-1.4985879221995901E-5</v>
      </c>
      <c r="AG15" s="45">
        <f t="shared" si="1"/>
        <v>-1.4985879221995901E-2</v>
      </c>
      <c r="AH15" s="2">
        <f>AVERAGE(AG13:AG15)</f>
        <v>-5.5502709679871032</v>
      </c>
      <c r="AI15" s="2">
        <f>STDEV(AG13:AG15)</f>
        <v>5.8680304583288816</v>
      </c>
      <c r="AK15" s="20">
        <v>17</v>
      </c>
      <c r="AL15" s="20">
        <v>0</v>
      </c>
      <c r="AM15" s="20">
        <v>0</v>
      </c>
      <c r="AN15" s="20">
        <v>0</v>
      </c>
    </row>
    <row r="16" spans="1:40" x14ac:dyDescent="0.2">
      <c r="A16">
        <v>2964</v>
      </c>
      <c r="B16" t="s">
        <v>112</v>
      </c>
      <c r="C16" t="s">
        <v>62</v>
      </c>
      <c r="D16" t="s">
        <v>24</v>
      </c>
      <c r="E16" t="s">
        <v>458</v>
      </c>
      <c r="F16">
        <v>-27.346446722004</v>
      </c>
      <c r="G16">
        <v>-27.727320885414802</v>
      </c>
      <c r="H16">
        <v>4.0209297956339297E-3</v>
      </c>
      <c r="I16">
        <v>-51.067416509519703</v>
      </c>
      <c r="J16">
        <v>-52.417522482666001</v>
      </c>
      <c r="K16">
        <v>1.6882103490733101E-3</v>
      </c>
      <c r="L16">
        <v>-5.0869014567125198E-2</v>
      </c>
      <c r="M16">
        <v>4.1307536697267099E-3</v>
      </c>
      <c r="N16">
        <v>-37.262641514405601</v>
      </c>
      <c r="O16">
        <v>3.9799364501974001E-3</v>
      </c>
      <c r="P16">
        <v>-69.947482612486297</v>
      </c>
      <c r="Q16">
        <v>1.6546215319741999E-3</v>
      </c>
      <c r="R16">
        <v>-104.505803682636</v>
      </c>
      <c r="S16">
        <v>0.14869597260546999</v>
      </c>
      <c r="T16">
        <v>518.21052739409799</v>
      </c>
      <c r="U16">
        <v>7.0686664691957099E-2</v>
      </c>
      <c r="V16" s="14">
        <v>44322.783912037034</v>
      </c>
      <c r="W16">
        <v>2.4</v>
      </c>
      <c r="X16">
        <v>1.4676387609386801E-2</v>
      </c>
      <c r="Y16">
        <v>1.8321697580404198E-2</v>
      </c>
      <c r="Z16" s="72">
        <f>((((N16/1000)+1)/((SMOW!$Z$4/1000)+1))-1)*1000</f>
        <v>-27.282783320149328</v>
      </c>
      <c r="AA16" s="72">
        <f>((((P16/1000)+1)/((SMOW!$AA$4/1000)+1))-1)*1000</f>
        <v>-51.010584442216626</v>
      </c>
      <c r="AB16" s="72">
        <f>Z16*SMOW!$AN$6</f>
        <v>-28.712962570803761</v>
      </c>
      <c r="AC16" s="72">
        <f>AA16*SMOW!$AN$12</f>
        <v>-53.656091834771573</v>
      </c>
      <c r="AD16" s="72">
        <f t="shared" si="0"/>
        <v>-29.133244252119599</v>
      </c>
      <c r="AE16" s="44">
        <f t="shared" si="0"/>
        <v>-55.149236707943636</v>
      </c>
      <c r="AF16" s="44">
        <f>(AD16-SMOW!AN$14*AE16)</f>
        <v>-1.4447270325359085E-2</v>
      </c>
      <c r="AG16" s="45">
        <f t="shared" si="1"/>
        <v>-14.447270325359085</v>
      </c>
    </row>
    <row r="17" spans="1:41" x14ac:dyDescent="0.2">
      <c r="A17">
        <v>2965</v>
      </c>
      <c r="B17" t="s">
        <v>431</v>
      </c>
      <c r="C17" t="s">
        <v>62</v>
      </c>
      <c r="D17" t="s">
        <v>24</v>
      </c>
      <c r="E17" t="s">
        <v>459</v>
      </c>
      <c r="F17">
        <v>-28.195833317288901</v>
      </c>
      <c r="G17">
        <v>-28.6009700428272</v>
      </c>
      <c r="H17">
        <v>5.6082613692697804E-3</v>
      </c>
      <c r="I17">
        <v>-52.662738427935899</v>
      </c>
      <c r="J17">
        <v>-54.1001134014329</v>
      </c>
      <c r="K17">
        <v>7.0596721315847599E-3</v>
      </c>
      <c r="L17">
        <v>-3.6110166870636499E-2</v>
      </c>
      <c r="M17">
        <v>4.6468206821022101E-3</v>
      </c>
      <c r="N17">
        <v>-38.103368620497697</v>
      </c>
      <c r="O17">
        <v>5.5510851917950996E-3</v>
      </c>
      <c r="P17">
        <v>-71.511063832143407</v>
      </c>
      <c r="Q17">
        <v>6.9192121254383898E-3</v>
      </c>
      <c r="R17">
        <v>-107.439726035806</v>
      </c>
      <c r="S17">
        <v>0.179184703237251</v>
      </c>
      <c r="T17">
        <v>461.62341608432303</v>
      </c>
      <c r="U17">
        <v>0.277553937969792</v>
      </c>
      <c r="V17" s="14">
        <v>44323.423611111109</v>
      </c>
      <c r="W17">
        <v>2.4</v>
      </c>
      <c r="X17">
        <v>0.110714281041127</v>
      </c>
      <c r="Y17">
        <v>0.23263000266931999</v>
      </c>
      <c r="Z17" s="72">
        <f>((((N17/1000)+1)/((SMOW!$Z$4/1000)+1))-1)*1000</f>
        <v>-28.13222551060457</v>
      </c>
      <c r="AA17" s="72">
        <f>((((P17/1000)+1)/((SMOW!$AA$4/1000)+1))-1)*1000</f>
        <v>-52.606001905294519</v>
      </c>
      <c r="AB17" s="72">
        <f>Z17*SMOW!$AN$6</f>
        <v>-29.606933011223965</v>
      </c>
      <c r="AC17" s="72">
        <f>AA17*SMOW!$AN$12</f>
        <v>-55.334250727671055</v>
      </c>
      <c r="AD17" s="72">
        <f t="shared" si="0"/>
        <v>-30.054065865889516</v>
      </c>
      <c r="AE17" s="44">
        <f t="shared" si="0"/>
        <v>-56.924118530301861</v>
      </c>
      <c r="AF17" s="44">
        <f>(AD17-SMOW!AN$14*AE17)</f>
        <v>1.8687181098684391E-3</v>
      </c>
      <c r="AG17" s="45">
        <f t="shared" si="1"/>
        <v>1.8687181098684391</v>
      </c>
    </row>
    <row r="18" spans="1:41" x14ac:dyDescent="0.2">
      <c r="A18">
        <v>2966</v>
      </c>
      <c r="B18" t="s">
        <v>431</v>
      </c>
      <c r="C18" t="s">
        <v>62</v>
      </c>
      <c r="D18" t="s">
        <v>24</v>
      </c>
      <c r="E18" t="s">
        <v>460</v>
      </c>
      <c r="F18">
        <v>-28.463755027810599</v>
      </c>
      <c r="G18">
        <v>-28.876703166778199</v>
      </c>
      <c r="H18">
        <v>5.2236916379603798E-3</v>
      </c>
      <c r="I18">
        <v>-53.195594637572597</v>
      </c>
      <c r="J18">
        <v>-54.662748604206399</v>
      </c>
      <c r="K18">
        <v>2.60481042848554E-3</v>
      </c>
      <c r="L18">
        <v>-1.4771903757191699E-2</v>
      </c>
      <c r="M18">
        <v>5.3301898343013996E-3</v>
      </c>
      <c r="N18">
        <v>-38.3685588714348</v>
      </c>
      <c r="O18">
        <v>5.1704361456606403E-3</v>
      </c>
      <c r="P18">
        <v>-72.033318276558404</v>
      </c>
      <c r="Q18">
        <v>2.55298483630841E-3</v>
      </c>
      <c r="R18">
        <v>-106.362637289087</v>
      </c>
      <c r="S18">
        <v>0.124039203921831</v>
      </c>
      <c r="T18">
        <v>432.25779758288297</v>
      </c>
      <c r="U18">
        <v>0.135797213234162</v>
      </c>
      <c r="V18" s="14">
        <v>44323.508587962962</v>
      </c>
      <c r="W18">
        <v>2.4</v>
      </c>
      <c r="X18">
        <v>1.5320868103454799E-3</v>
      </c>
      <c r="Y18">
        <v>2.6638522153821999E-3</v>
      </c>
      <c r="Z18" s="72">
        <f>((((N18/1000)+1)/((SMOW!$Z$4/1000)+1))-1)*1000</f>
        <v>-28.400164757491076</v>
      </c>
      <c r="AA18" s="72">
        <f>((((P18/1000)+1)/((SMOW!$AA$4/1000)+1))-1)*1000</f>
        <v>-53.138890027967342</v>
      </c>
      <c r="AB18" s="72">
        <f>Z18*SMOW!$AN$6</f>
        <v>-29.888917788100443</v>
      </c>
      <c r="AC18" s="72">
        <f>AA18*SMOW!$AN$12</f>
        <v>-55.89477545720402</v>
      </c>
      <c r="AD18" s="72">
        <f t="shared" si="0"/>
        <v>-30.344696297138494</v>
      </c>
      <c r="AE18" s="44">
        <f t="shared" si="0"/>
        <v>-57.517652371894087</v>
      </c>
      <c r="AF18" s="44">
        <f>(AD18-SMOW!AN$14*AE18)</f>
        <v>2.4624155221584232E-2</v>
      </c>
      <c r="AG18" s="45">
        <f t="shared" si="1"/>
        <v>24.624155221584232</v>
      </c>
    </row>
    <row r="19" spans="1:41" x14ac:dyDescent="0.2">
      <c r="A19">
        <v>2967</v>
      </c>
      <c r="B19" t="s">
        <v>431</v>
      </c>
      <c r="C19" t="s">
        <v>62</v>
      </c>
      <c r="D19" t="s">
        <v>24</v>
      </c>
      <c r="E19" t="s">
        <v>461</v>
      </c>
      <c r="F19">
        <v>-28.151308648166101</v>
      </c>
      <c r="G19">
        <v>-28.555154408212701</v>
      </c>
      <c r="H19">
        <v>4.5932936952590804E-3</v>
      </c>
      <c r="I19">
        <v>-52.597376918948399</v>
      </c>
      <c r="J19">
        <v>-54.031120218413299</v>
      </c>
      <c r="K19">
        <v>4.4878646328848802E-3</v>
      </c>
      <c r="L19">
        <v>-2.67229328905213E-2</v>
      </c>
      <c r="M19">
        <v>4.5834520677485299E-3</v>
      </c>
      <c r="N19">
        <v>-38.059297880001999</v>
      </c>
      <c r="O19">
        <v>4.5464651046799101E-3</v>
      </c>
      <c r="P19">
        <v>-71.447002762862297</v>
      </c>
      <c r="Q19">
        <v>4.3985735890275596E-3</v>
      </c>
      <c r="R19">
        <v>-105.113736973708</v>
      </c>
      <c r="S19">
        <v>0.13899899870742299</v>
      </c>
      <c r="T19">
        <v>599.73115883883997</v>
      </c>
      <c r="U19">
        <v>9.8565981598320598E-2</v>
      </c>
      <c r="V19" s="14">
        <v>44323.645787037036</v>
      </c>
      <c r="W19">
        <v>2.4</v>
      </c>
      <c r="X19">
        <v>2.23556998060035E-2</v>
      </c>
      <c r="Y19">
        <v>1.8897574093816101E-2</v>
      </c>
      <c r="Z19" s="72">
        <f>((((N19/1000)+1)/((SMOW!$Z$4/1000)+1))-1)*1000</f>
        <v>-28.087697927194455</v>
      </c>
      <c r="AA19" s="72">
        <f>((((P19/1000)+1)/((SMOW!$AA$4/1000)+1))-1)*1000</f>
        <v>-52.540636481772097</v>
      </c>
      <c r="AB19" s="72">
        <f>Z19*SMOW!$AN$6</f>
        <v>-29.560071266187904</v>
      </c>
      <c r="AC19" s="72">
        <f>AA19*SMOW!$AN$12</f>
        <v>-55.265495327087265</v>
      </c>
      <c r="AD19" s="72">
        <f t="shared" si="0"/>
        <v>-30.005775523393815</v>
      </c>
      <c r="AE19" s="44">
        <f t="shared" si="0"/>
        <v>-56.851338397589792</v>
      </c>
      <c r="AF19" s="44">
        <f>(AD19-SMOW!AN$14*AE19)</f>
        <v>1.1731150533595525E-2</v>
      </c>
      <c r="AG19" s="45">
        <f t="shared" si="1"/>
        <v>11.731150533595525</v>
      </c>
    </row>
    <row r="20" spans="1:41" x14ac:dyDescent="0.2">
      <c r="C20" s="64"/>
      <c r="D20" s="42"/>
      <c r="V20" s="14"/>
      <c r="Z20" s="16"/>
      <c r="AA20" s="16"/>
      <c r="AB20" s="16"/>
      <c r="AC20" s="16"/>
      <c r="AD20" s="16"/>
      <c r="AE20" s="16"/>
      <c r="AF20" s="15"/>
      <c r="AG20" s="2"/>
      <c r="AH20" s="67"/>
      <c r="AI20" s="67"/>
      <c r="AL20" s="20"/>
      <c r="AM20" s="20"/>
      <c r="AN20" s="20"/>
      <c r="AO20" s="20"/>
    </row>
    <row r="21" spans="1:41" x14ac:dyDescent="0.2">
      <c r="C21" s="64"/>
      <c r="D21" s="42"/>
      <c r="V21" s="14"/>
      <c r="X21" s="69"/>
      <c r="Y21" s="69"/>
      <c r="Z21" s="16"/>
      <c r="AA21" s="16"/>
      <c r="AB21" s="16"/>
      <c r="AC21" s="16"/>
      <c r="AD21" s="16"/>
      <c r="AE21" s="16"/>
      <c r="AF21" s="15"/>
      <c r="AG21" s="2"/>
      <c r="AL21" s="20"/>
      <c r="AM21" s="20"/>
      <c r="AN21" s="20"/>
    </row>
    <row r="22" spans="1:41" x14ac:dyDescent="0.2">
      <c r="B22" s="63"/>
      <c r="C22" s="64"/>
      <c r="D22" s="64"/>
      <c r="F22" s="15"/>
      <c r="G22" s="15"/>
      <c r="H22" s="15"/>
      <c r="I22" s="15"/>
      <c r="J22" s="15"/>
      <c r="K22" s="15"/>
      <c r="L22" s="15"/>
      <c r="M22" s="15"/>
      <c r="N22" s="15"/>
      <c r="O22" s="15"/>
      <c r="P22" s="15"/>
      <c r="Q22" s="15"/>
      <c r="R22" s="15"/>
      <c r="S22" s="15"/>
      <c r="T22" s="15"/>
      <c r="U22" s="15"/>
      <c r="V22" s="14"/>
      <c r="X22" s="15"/>
      <c r="Y22" s="15"/>
      <c r="Z22" s="37"/>
      <c r="AA22" s="37"/>
      <c r="AB22" s="37"/>
      <c r="AC22" s="37"/>
      <c r="AD22" s="37"/>
      <c r="AE22" s="37"/>
      <c r="AF22" s="38"/>
      <c r="AG22" s="2"/>
    </row>
    <row r="23" spans="1:41" x14ac:dyDescent="0.2">
      <c r="B23" s="20"/>
      <c r="C23" s="64"/>
      <c r="D23" s="64"/>
      <c r="F23" s="15"/>
      <c r="G23" s="15"/>
      <c r="H23" s="15"/>
      <c r="I23" s="15"/>
      <c r="J23" s="15"/>
      <c r="K23" s="15"/>
      <c r="L23" s="15"/>
      <c r="M23" s="15"/>
      <c r="N23" s="15"/>
      <c r="O23" s="15"/>
      <c r="P23" s="15"/>
      <c r="Q23" s="15"/>
      <c r="R23" s="15"/>
      <c r="S23" s="15"/>
      <c r="T23" s="15"/>
      <c r="U23" s="15"/>
      <c r="V23" s="14"/>
      <c r="X23" s="15"/>
      <c r="Y23" s="15"/>
      <c r="Z23" s="37"/>
      <c r="AA23" s="37"/>
      <c r="AB23" s="37"/>
      <c r="AC23" s="37"/>
      <c r="AD23" s="37"/>
      <c r="AE23" s="37"/>
      <c r="AF23" s="38"/>
      <c r="AG23" s="39"/>
      <c r="AH23" s="2"/>
      <c r="AI23" s="2"/>
    </row>
    <row r="24" spans="1:41" x14ac:dyDescent="0.2">
      <c r="B24" s="20"/>
      <c r="C24" s="64"/>
      <c r="D24" s="64"/>
      <c r="F24" s="15"/>
      <c r="G24" s="15"/>
      <c r="H24" s="15"/>
      <c r="I24" s="15"/>
      <c r="J24" s="15"/>
      <c r="K24" s="15"/>
      <c r="L24" s="15"/>
      <c r="M24" s="15"/>
      <c r="N24" s="15"/>
      <c r="O24" s="15"/>
      <c r="P24" s="15"/>
      <c r="Q24" s="15"/>
      <c r="R24" s="15"/>
      <c r="S24" s="15"/>
      <c r="T24" s="15"/>
      <c r="U24" s="15"/>
      <c r="V24" s="14"/>
      <c r="X24" s="15"/>
      <c r="Y24" s="15"/>
      <c r="Z24" s="37"/>
      <c r="AA24" s="37"/>
      <c r="AB24" s="37"/>
      <c r="AC24" s="37"/>
      <c r="AD24" s="37"/>
      <c r="AE24" s="37"/>
      <c r="AF24" s="38"/>
      <c r="AG24" s="39"/>
    </row>
    <row r="25" spans="1:41" x14ac:dyDescent="0.2">
      <c r="B25" s="20"/>
      <c r="C25" s="64"/>
      <c r="D25" s="64"/>
      <c r="F25" s="15"/>
      <c r="G25" s="15"/>
      <c r="H25" s="15"/>
      <c r="I25" s="15"/>
      <c r="J25" s="15"/>
      <c r="K25" s="15"/>
      <c r="L25" s="15"/>
      <c r="M25" s="15"/>
      <c r="N25" s="15"/>
      <c r="O25" s="15"/>
      <c r="P25" s="15"/>
      <c r="Q25" s="15"/>
      <c r="R25" s="15"/>
      <c r="S25" s="15"/>
      <c r="T25" s="15"/>
      <c r="U25" s="15"/>
      <c r="V25" s="14"/>
      <c r="X25" s="15"/>
      <c r="Y25" s="15"/>
      <c r="Z25" s="37"/>
      <c r="AA25" s="37"/>
      <c r="AB25" s="37"/>
      <c r="AC25" s="37"/>
      <c r="AD25" s="37"/>
      <c r="AE25" s="37"/>
      <c r="AF25" s="38"/>
      <c r="AG25" s="39"/>
      <c r="AH25" s="49"/>
      <c r="AI25" s="49"/>
      <c r="AJ25" s="42"/>
    </row>
    <row r="26" spans="1:41" x14ac:dyDescent="0.2">
      <c r="B26" s="20"/>
      <c r="C26" s="64"/>
      <c r="D26" s="64"/>
      <c r="F26" s="15"/>
      <c r="G26" s="15"/>
      <c r="H26" s="15"/>
      <c r="I26" s="15"/>
      <c r="J26" s="15"/>
      <c r="K26" s="15"/>
      <c r="L26" s="15"/>
      <c r="M26" s="15"/>
      <c r="N26" s="15"/>
      <c r="O26" s="15"/>
      <c r="P26" s="15"/>
      <c r="Q26" s="15"/>
      <c r="R26" s="15"/>
      <c r="S26" s="15"/>
      <c r="T26" s="15"/>
      <c r="U26" s="15"/>
      <c r="V26" s="14"/>
      <c r="X26" s="15"/>
      <c r="Y26" s="15"/>
      <c r="Z26" s="37"/>
      <c r="AA26" s="37"/>
      <c r="AB26" s="37"/>
      <c r="AC26" s="37"/>
      <c r="AD26" s="37"/>
      <c r="AE26" s="37"/>
      <c r="AF26" s="38"/>
      <c r="AG26" s="39"/>
    </row>
    <row r="27" spans="1:41" x14ac:dyDescent="0.2">
      <c r="B27" s="20"/>
      <c r="C27" s="42"/>
      <c r="D27" s="42"/>
      <c r="F27" s="15"/>
      <c r="G27" s="15"/>
      <c r="H27" s="15"/>
      <c r="I27" s="15"/>
      <c r="J27" s="15"/>
      <c r="K27" s="15"/>
      <c r="L27" s="15"/>
      <c r="M27" s="15"/>
      <c r="N27" s="15"/>
      <c r="O27" s="15"/>
      <c r="P27" s="15"/>
      <c r="Q27" s="15"/>
      <c r="R27" s="15"/>
      <c r="S27" s="15"/>
      <c r="T27" s="15"/>
      <c r="U27" s="15"/>
      <c r="V27" s="14"/>
      <c r="X27" s="15"/>
      <c r="Y27" s="15"/>
      <c r="Z27" s="16"/>
      <c r="AA27" s="16"/>
      <c r="AB27" s="16"/>
      <c r="AC27" s="16"/>
      <c r="AD27" s="16"/>
      <c r="AE27" s="16"/>
      <c r="AF27" s="15"/>
      <c r="AG27" s="2"/>
    </row>
    <row r="28" spans="1:41" x14ac:dyDescent="0.2">
      <c r="B28" s="20"/>
      <c r="F28" s="16"/>
      <c r="G28" s="16"/>
      <c r="H28" s="16"/>
      <c r="I28" s="16"/>
      <c r="J28" s="16"/>
      <c r="K28" s="16"/>
      <c r="L28" s="15"/>
      <c r="M28" s="15"/>
      <c r="X28" s="15"/>
      <c r="Y28" s="18" t="s">
        <v>35</v>
      </c>
      <c r="Z28" s="16">
        <f>AVERAGE(Z4:Z26)</f>
        <v>-28.219373167401621</v>
      </c>
      <c r="AA28" s="16">
        <f>AVERAGE(AA4:AA26)</f>
        <v>-52.763578928951098</v>
      </c>
      <c r="AB28" s="16">
        <f t="shared" ref="AB28:AF28" si="2">AVERAGE(AB4:AB26)</f>
        <v>-29.698648998496385</v>
      </c>
      <c r="AC28" s="16">
        <f>AVERAGE(AC4:AC26)</f>
        <v>-55.499999999999901</v>
      </c>
      <c r="AD28" s="16">
        <f t="shared" si="2"/>
        <v>-30.148678743393493</v>
      </c>
      <c r="AE28" s="16">
        <f>AVERAGE(AE4:AE26)</f>
        <v>-57.099934974615714</v>
      </c>
      <c r="AF28" s="15">
        <f t="shared" si="2"/>
        <v>8.6923203615141276E-5</v>
      </c>
      <c r="AG28" s="2">
        <f>AVERAGE(AG4:AG26)</f>
        <v>8.6923203615141276E-2</v>
      </c>
      <c r="AH28" s="18" t="s">
        <v>35</v>
      </c>
    </row>
    <row r="29" spans="1:41" x14ac:dyDescent="0.2">
      <c r="Y29" s="15"/>
      <c r="Z29" s="15"/>
      <c r="AA29" s="15"/>
      <c r="AB29" s="15"/>
      <c r="AC29" s="15"/>
      <c r="AF29" s="15"/>
      <c r="AG29" s="2">
        <f>STDEV(AG4:AG26)</f>
        <v>9.4724027897106637</v>
      </c>
      <c r="AH29" s="18" t="s">
        <v>74</v>
      </c>
    </row>
    <row r="30" spans="1:41" x14ac:dyDescent="0.2">
      <c r="A30" s="17"/>
    </row>
    <row r="31" spans="1:41" x14ac:dyDescent="0.2">
      <c r="A31" t="s">
        <v>82</v>
      </c>
    </row>
    <row r="32" spans="1:41" x14ac:dyDescent="0.2">
      <c r="B32" s="20"/>
      <c r="C32" s="64"/>
      <c r="D32" s="64"/>
      <c r="F32" s="15"/>
      <c r="G32" s="15"/>
      <c r="H32" s="15"/>
      <c r="I32" s="15"/>
      <c r="J32" s="15"/>
      <c r="K32" s="15"/>
      <c r="L32" s="15"/>
      <c r="M32" s="15"/>
      <c r="N32" s="15"/>
      <c r="O32" s="15"/>
      <c r="P32" s="15"/>
      <c r="Q32" s="15"/>
      <c r="R32" s="15"/>
      <c r="S32" s="15"/>
      <c r="T32" s="15"/>
      <c r="U32" s="15"/>
      <c r="V32" s="14"/>
      <c r="X32" s="15"/>
      <c r="Y32" s="15"/>
      <c r="Z32" s="37"/>
      <c r="AA32" s="37"/>
      <c r="AB32" s="37"/>
      <c r="AC32" s="37"/>
      <c r="AD32" s="37"/>
      <c r="AE32" s="37"/>
      <c r="AF32" s="38"/>
      <c r="AG32" s="39"/>
    </row>
    <row r="33" spans="1:37" x14ac:dyDescent="0.2">
      <c r="B33" s="20"/>
      <c r="C33" s="42"/>
      <c r="D33" s="42"/>
      <c r="F33" s="15"/>
      <c r="G33" s="15"/>
      <c r="H33" s="15"/>
      <c r="I33" s="15"/>
      <c r="J33" s="15"/>
      <c r="K33" s="15"/>
      <c r="L33" s="15"/>
      <c r="M33" s="15"/>
      <c r="N33" s="15"/>
      <c r="O33" s="15"/>
      <c r="P33" s="15"/>
      <c r="Q33" s="15"/>
      <c r="R33" s="15"/>
      <c r="S33" s="15"/>
      <c r="T33" s="15"/>
      <c r="U33" s="15"/>
      <c r="V33" s="14"/>
      <c r="W33" s="19"/>
      <c r="X33" s="15"/>
      <c r="Y33" s="15"/>
      <c r="Z33" s="16"/>
      <c r="AA33" s="16"/>
      <c r="AB33" s="16"/>
      <c r="AC33" s="16"/>
      <c r="AD33" s="16"/>
      <c r="AE33" s="16"/>
      <c r="AF33" s="15"/>
      <c r="AG33" s="2"/>
    </row>
    <row r="34" spans="1:37" x14ac:dyDescent="0.2">
      <c r="B34" s="20"/>
      <c r="C34" s="42"/>
      <c r="D34" s="42"/>
      <c r="F34" s="15"/>
      <c r="G34" s="15"/>
      <c r="H34" s="15"/>
      <c r="I34" s="15"/>
      <c r="J34" s="15"/>
      <c r="K34" s="15"/>
      <c r="L34" s="15"/>
      <c r="M34" s="15"/>
      <c r="N34" s="15"/>
      <c r="O34" s="15"/>
      <c r="P34" s="15"/>
      <c r="Q34" s="15"/>
      <c r="R34" s="15"/>
      <c r="S34" s="15"/>
      <c r="T34" s="15"/>
      <c r="U34" s="15"/>
      <c r="V34" s="14"/>
      <c r="X34" s="15"/>
      <c r="Y34" s="15"/>
      <c r="Z34" s="16"/>
      <c r="AA34" s="16"/>
      <c r="AB34" s="16"/>
      <c r="AC34" s="16"/>
      <c r="AD34" s="16"/>
      <c r="AE34" s="16"/>
      <c r="AF34" s="15"/>
      <c r="AG34" s="2"/>
    </row>
    <row r="35" spans="1:37" x14ac:dyDescent="0.2">
      <c r="B35" s="20"/>
      <c r="C35" s="42"/>
      <c r="D35" s="42"/>
      <c r="F35" s="15"/>
      <c r="G35" s="15"/>
      <c r="H35" s="15"/>
      <c r="I35" s="15"/>
      <c r="J35" s="15"/>
      <c r="K35" s="15"/>
      <c r="L35" s="15"/>
      <c r="M35" s="15"/>
      <c r="N35" s="15"/>
      <c r="O35" s="15"/>
      <c r="P35" s="15"/>
      <c r="Q35" s="15"/>
      <c r="R35" s="15"/>
      <c r="S35" s="15"/>
      <c r="T35" s="15"/>
      <c r="U35" s="15"/>
      <c r="V35" s="14"/>
      <c r="X35" s="15"/>
      <c r="Y35" s="15"/>
      <c r="Z35" s="16"/>
      <c r="AA35" s="16"/>
      <c r="AB35" s="16"/>
      <c r="AC35" s="16"/>
      <c r="AD35" s="16"/>
      <c r="AE35" s="16"/>
      <c r="AF35" s="15"/>
      <c r="AG35" s="2"/>
    </row>
    <row r="36" spans="1:37" x14ac:dyDescent="0.2">
      <c r="B36" s="20"/>
      <c r="C36" s="42"/>
      <c r="D36" s="42"/>
      <c r="F36" s="15"/>
      <c r="G36" s="15"/>
      <c r="H36" s="15"/>
      <c r="I36" s="15"/>
      <c r="J36" s="15"/>
      <c r="K36" s="15"/>
      <c r="L36" s="15"/>
      <c r="M36" s="15"/>
      <c r="N36" s="15"/>
      <c r="O36" s="15"/>
      <c r="P36" s="15"/>
      <c r="Q36" s="15"/>
      <c r="R36" s="15"/>
      <c r="S36" s="15"/>
      <c r="T36" s="15"/>
      <c r="U36" s="15"/>
      <c r="V36" s="14"/>
      <c r="X36" s="15"/>
      <c r="Y36" s="15"/>
      <c r="Z36" s="16"/>
      <c r="AA36" s="16"/>
      <c r="AB36" s="16"/>
      <c r="AC36" s="16"/>
      <c r="AD36" s="16"/>
      <c r="AE36" s="16"/>
      <c r="AF36" s="15"/>
      <c r="AG36" s="2"/>
      <c r="AH36" s="2"/>
      <c r="AI36" s="2"/>
    </row>
    <row r="37" spans="1:37" x14ac:dyDescent="0.2">
      <c r="B37" s="20"/>
      <c r="C37" s="42"/>
      <c r="D37" s="42"/>
      <c r="F37" s="15"/>
      <c r="G37" s="15"/>
      <c r="H37" s="15"/>
      <c r="I37" s="15"/>
      <c r="J37" s="15"/>
      <c r="K37" s="15"/>
      <c r="L37" s="15"/>
      <c r="M37" s="15"/>
      <c r="N37" s="15"/>
      <c r="O37" s="15"/>
      <c r="P37" s="15"/>
      <c r="Q37" s="15"/>
      <c r="R37" s="15"/>
      <c r="S37" s="15"/>
      <c r="T37" s="15"/>
      <c r="U37" s="15"/>
      <c r="V37" s="14"/>
      <c r="X37" s="15"/>
      <c r="Y37" s="15"/>
      <c r="Z37" s="16"/>
      <c r="AA37" s="16"/>
      <c r="AB37" s="16"/>
      <c r="AC37" s="16"/>
      <c r="AD37" s="16"/>
      <c r="AE37" s="16"/>
      <c r="AF37" s="15"/>
      <c r="AG37" s="2"/>
    </row>
    <row r="38" spans="1:37" x14ac:dyDescent="0.2">
      <c r="B38" s="20"/>
      <c r="C38" s="42"/>
      <c r="D38" s="42"/>
      <c r="F38" s="15"/>
      <c r="G38" s="15"/>
      <c r="H38" s="15"/>
      <c r="I38" s="15"/>
      <c r="J38" s="15"/>
      <c r="K38" s="15"/>
      <c r="L38" s="15"/>
      <c r="M38" s="15"/>
      <c r="N38" s="15"/>
      <c r="O38" s="15"/>
      <c r="P38" s="15"/>
      <c r="Q38" s="15"/>
      <c r="R38" s="15"/>
      <c r="S38" s="15"/>
      <c r="T38" s="15"/>
      <c r="U38" s="15"/>
      <c r="V38" s="14"/>
      <c r="X38" s="15"/>
      <c r="Y38" s="15"/>
      <c r="Z38" s="16"/>
      <c r="AA38" s="16"/>
      <c r="AB38" s="16"/>
      <c r="AC38" s="16"/>
      <c r="AD38" s="16"/>
      <c r="AE38" s="16"/>
      <c r="AF38" s="15"/>
      <c r="AG38" s="2"/>
    </row>
    <row r="39" spans="1:37" x14ac:dyDescent="0.2">
      <c r="B39" s="20"/>
      <c r="C39" s="42"/>
      <c r="D39" s="42"/>
      <c r="F39" s="15"/>
      <c r="G39" s="15"/>
      <c r="H39" s="15"/>
      <c r="I39" s="15"/>
      <c r="J39" s="15"/>
      <c r="K39" s="15"/>
      <c r="L39" s="15"/>
      <c r="M39" s="15"/>
      <c r="N39" s="15"/>
      <c r="O39" s="15"/>
      <c r="P39" s="15"/>
      <c r="Q39" s="15"/>
      <c r="R39" s="15"/>
      <c r="S39" s="15"/>
      <c r="T39" s="15"/>
      <c r="U39" s="15"/>
      <c r="V39" s="14"/>
      <c r="X39" s="15"/>
      <c r="Y39" s="15"/>
      <c r="Z39" s="16"/>
      <c r="AA39" s="16"/>
      <c r="AB39" s="16"/>
      <c r="AC39" s="16"/>
      <c r="AD39" s="16"/>
      <c r="AE39" s="16"/>
      <c r="AF39" s="15"/>
      <c r="AG39" s="2"/>
    </row>
    <row r="40" spans="1:37" s="20" customFormat="1" x14ac:dyDescent="0.2">
      <c r="A40" s="46"/>
      <c r="C40" s="42"/>
      <c r="D40" s="42"/>
      <c r="E40" s="42"/>
      <c r="F40" s="47"/>
      <c r="G40" s="47"/>
      <c r="H40" s="47"/>
      <c r="I40" s="47"/>
      <c r="J40" s="47"/>
      <c r="K40" s="47"/>
      <c r="L40" s="47"/>
      <c r="M40" s="47"/>
      <c r="N40" s="47"/>
      <c r="O40" s="47"/>
      <c r="P40" s="47"/>
      <c r="Q40" s="47"/>
      <c r="R40" s="47"/>
      <c r="S40" s="47"/>
      <c r="T40" s="47"/>
      <c r="U40" s="47"/>
      <c r="V40" s="14"/>
      <c r="W40" s="47"/>
      <c r="X40" s="47"/>
      <c r="Y40" s="47"/>
      <c r="Z40" s="48"/>
      <c r="AA40" s="48"/>
      <c r="AB40" s="48"/>
      <c r="AC40" s="48"/>
      <c r="AD40" s="48"/>
      <c r="AE40" s="48"/>
      <c r="AF40" s="47"/>
      <c r="AG40" s="49"/>
      <c r="AH40" s="45"/>
      <c r="AI40" s="45"/>
    </row>
    <row r="41" spans="1:37" s="20" customFormat="1" x14ac:dyDescent="0.2">
      <c r="A41" s="46"/>
      <c r="C41" s="42"/>
      <c r="D41" s="42"/>
      <c r="E41" s="42"/>
      <c r="F41" s="47"/>
      <c r="G41" s="47"/>
      <c r="H41" s="47"/>
      <c r="I41" s="47"/>
      <c r="J41" s="47"/>
      <c r="K41" s="47"/>
      <c r="L41" s="47"/>
      <c r="M41" s="47"/>
      <c r="N41" s="47"/>
      <c r="O41" s="47"/>
      <c r="P41" s="47"/>
      <c r="Q41" s="47"/>
      <c r="R41" s="47"/>
      <c r="S41" s="47"/>
      <c r="T41" s="47"/>
      <c r="U41" s="47"/>
      <c r="V41" s="14"/>
      <c r="W41" s="47"/>
      <c r="X41" s="47"/>
      <c r="Y41" s="47"/>
      <c r="Z41" s="48"/>
      <c r="AA41" s="48"/>
      <c r="AB41" s="48"/>
      <c r="AC41" s="48"/>
      <c r="AD41" s="48"/>
      <c r="AE41" s="48"/>
      <c r="AF41" s="47"/>
      <c r="AG41" s="49"/>
    </row>
    <row r="42" spans="1:37" s="20" customFormat="1" x14ac:dyDescent="0.2">
      <c r="A42" s="46"/>
      <c r="C42" s="42"/>
      <c r="D42" s="42"/>
      <c r="E42" s="42"/>
      <c r="F42" s="47"/>
      <c r="G42" s="47"/>
      <c r="H42" s="47"/>
      <c r="I42" s="47"/>
      <c r="J42" s="47"/>
      <c r="K42" s="47"/>
      <c r="L42" s="47"/>
      <c r="M42" s="47"/>
      <c r="N42" s="47"/>
      <c r="O42" s="47"/>
      <c r="P42" s="47"/>
      <c r="Q42" s="47"/>
      <c r="R42" s="47"/>
      <c r="S42" s="47"/>
      <c r="T42" s="47"/>
      <c r="U42" s="47"/>
      <c r="V42" s="14"/>
      <c r="W42" s="47"/>
      <c r="X42" s="47"/>
      <c r="Y42" s="47"/>
      <c r="Z42" s="48"/>
      <c r="AA42" s="48"/>
      <c r="AB42" s="48"/>
      <c r="AC42" s="48"/>
      <c r="AD42" s="48"/>
      <c r="AE42" s="48"/>
      <c r="AF42" s="47"/>
      <c r="AG42" s="49"/>
    </row>
    <row r="43" spans="1:37" s="20" customFormat="1" x14ac:dyDescent="0.2">
      <c r="A43" s="46"/>
      <c r="C43" s="42"/>
      <c r="D43" s="42"/>
      <c r="E43" s="42"/>
      <c r="F43" s="47"/>
      <c r="G43" s="47"/>
      <c r="H43" s="47"/>
      <c r="I43" s="47"/>
      <c r="J43" s="47"/>
      <c r="K43" s="47"/>
      <c r="L43" s="47"/>
      <c r="M43" s="47"/>
      <c r="N43" s="47"/>
      <c r="O43" s="47"/>
      <c r="P43" s="47"/>
      <c r="Q43" s="47"/>
      <c r="R43" s="47"/>
      <c r="S43" s="47"/>
      <c r="T43" s="47"/>
      <c r="U43" s="47"/>
      <c r="V43" s="14"/>
      <c r="W43" s="47"/>
      <c r="X43" s="47"/>
      <c r="Y43" s="47"/>
      <c r="Z43" s="48"/>
      <c r="AA43" s="48"/>
      <c r="AB43" s="48"/>
      <c r="AC43" s="48"/>
      <c r="AD43" s="48"/>
      <c r="AE43" s="48"/>
      <c r="AF43" s="47"/>
      <c r="AG43" s="49"/>
      <c r="AH43" s="44"/>
      <c r="AI43" s="45"/>
      <c r="AJ43" s="45"/>
      <c r="AK43" s="45"/>
    </row>
    <row r="44" spans="1:37" x14ac:dyDescent="0.2">
      <c r="B44" s="20"/>
      <c r="C44" s="42"/>
      <c r="D44" s="42"/>
      <c r="F44" s="15"/>
      <c r="G44" s="15"/>
      <c r="H44" s="15"/>
      <c r="I44" s="15"/>
      <c r="J44" s="15"/>
      <c r="K44" s="15"/>
      <c r="L44" s="15"/>
      <c r="M44" s="15"/>
      <c r="N44" s="15"/>
      <c r="O44" s="15"/>
      <c r="P44" s="15"/>
      <c r="Q44" s="15"/>
      <c r="R44" s="15"/>
      <c r="S44" s="15"/>
      <c r="T44" s="15"/>
      <c r="U44" s="15"/>
      <c r="V44" s="14"/>
      <c r="X44" s="15"/>
      <c r="Y44" s="15"/>
      <c r="Z44" s="16"/>
      <c r="AA44" s="16"/>
      <c r="AB44" s="16"/>
      <c r="AC44" s="16"/>
      <c r="AD44" s="16"/>
      <c r="AE44" s="16"/>
      <c r="AF44" s="15"/>
      <c r="AG44" s="2"/>
    </row>
    <row r="45" spans="1:37" x14ac:dyDescent="0.2">
      <c r="B45" s="20"/>
      <c r="C45" s="42"/>
      <c r="D45" s="42"/>
      <c r="F45" s="15"/>
      <c r="G45" s="15"/>
      <c r="H45" s="15"/>
      <c r="I45" s="15"/>
      <c r="J45" s="15"/>
      <c r="K45" s="15"/>
      <c r="L45" s="15"/>
      <c r="M45" s="15"/>
      <c r="N45" s="15"/>
      <c r="O45" s="15"/>
      <c r="P45" s="15"/>
      <c r="Q45" s="15"/>
      <c r="R45" s="15"/>
      <c r="S45" s="15"/>
      <c r="T45" s="15"/>
      <c r="U45" s="15"/>
      <c r="V45" s="14"/>
      <c r="X45" s="15"/>
      <c r="Y45" s="15"/>
      <c r="Z45" s="16"/>
      <c r="AA45" s="16"/>
      <c r="AB45" s="16"/>
      <c r="AC45" s="16"/>
      <c r="AD45" s="16"/>
      <c r="AE45" s="16"/>
      <c r="AF45" s="15"/>
      <c r="AG45" s="2"/>
    </row>
    <row r="46" spans="1:37" x14ac:dyDescent="0.2">
      <c r="B46" s="20"/>
      <c r="C46" s="42"/>
      <c r="D46" s="42"/>
      <c r="F46" s="15"/>
      <c r="G46" s="15"/>
      <c r="H46" s="15"/>
      <c r="I46" s="15"/>
      <c r="J46" s="15"/>
      <c r="K46" s="15"/>
      <c r="L46" s="15"/>
      <c r="M46" s="15"/>
      <c r="N46" s="15"/>
      <c r="O46" s="15"/>
      <c r="P46" s="15"/>
      <c r="Q46" s="15"/>
      <c r="R46" s="15"/>
      <c r="S46" s="15"/>
      <c r="T46" s="15"/>
      <c r="U46" s="15"/>
      <c r="V46" s="14"/>
      <c r="X46" s="15"/>
      <c r="Y46" s="15"/>
      <c r="Z46" s="16"/>
      <c r="AA46" s="16"/>
      <c r="AB46" s="16"/>
      <c r="AC46" s="16"/>
      <c r="AD46" s="16"/>
      <c r="AE46" s="16"/>
      <c r="AF46" s="15"/>
      <c r="AG46" s="2"/>
    </row>
    <row r="47" spans="1:37" x14ac:dyDescent="0.2">
      <c r="B47" s="20"/>
      <c r="C47" s="42"/>
      <c r="D47" s="42"/>
      <c r="F47" s="15"/>
      <c r="G47" s="15"/>
      <c r="H47" s="15"/>
      <c r="I47" s="15"/>
      <c r="J47" s="15"/>
      <c r="K47" s="15"/>
      <c r="L47" s="15"/>
      <c r="M47" s="15"/>
      <c r="N47" s="15"/>
      <c r="O47" s="15"/>
      <c r="P47" s="15"/>
      <c r="Q47" s="15"/>
      <c r="R47" s="15"/>
      <c r="S47" s="15"/>
      <c r="T47" s="15"/>
      <c r="U47" s="15"/>
      <c r="V47" s="14"/>
      <c r="X47" s="15"/>
      <c r="Y47" s="15"/>
      <c r="Z47" s="16"/>
      <c r="AA47" s="16"/>
      <c r="AB47" s="16"/>
      <c r="AC47" s="16"/>
      <c r="AD47" s="16"/>
      <c r="AE47" s="16"/>
      <c r="AF47" s="15"/>
      <c r="AG47" s="2"/>
    </row>
    <row r="51" spans="1:35" x14ac:dyDescent="0.2">
      <c r="A51" t="s">
        <v>98</v>
      </c>
    </row>
    <row r="52" spans="1:35" x14ac:dyDescent="0.2">
      <c r="B52" s="20"/>
      <c r="C52" s="42"/>
      <c r="D52" s="42"/>
      <c r="F52" s="15"/>
      <c r="G52" s="15"/>
      <c r="H52" s="15"/>
      <c r="I52" s="15"/>
      <c r="J52" s="15"/>
      <c r="K52" s="15"/>
      <c r="L52" s="15"/>
      <c r="M52" s="15"/>
      <c r="N52" s="15"/>
      <c r="O52" s="15"/>
      <c r="P52" s="15"/>
      <c r="Q52" s="15"/>
      <c r="R52" s="15"/>
      <c r="S52" s="15"/>
      <c r="T52" s="15"/>
      <c r="U52" s="15"/>
      <c r="V52" s="14"/>
      <c r="X52" s="15"/>
      <c r="Y52" s="15"/>
      <c r="Z52" s="16"/>
      <c r="AA52" s="16"/>
      <c r="AB52" s="16"/>
      <c r="AC52" s="16"/>
      <c r="AD52" s="16"/>
      <c r="AE52" s="16"/>
      <c r="AF52" s="15"/>
      <c r="AG52" s="2"/>
      <c r="AH52" s="51"/>
      <c r="AI52" s="53"/>
    </row>
    <row r="53" spans="1:35" x14ac:dyDescent="0.2">
      <c r="B53" s="20"/>
      <c r="C53" s="42"/>
      <c r="D53" s="42"/>
      <c r="F53" s="15"/>
      <c r="G53" s="15"/>
      <c r="H53" s="15"/>
      <c r="I53" s="15"/>
      <c r="J53" s="15"/>
      <c r="K53" s="15"/>
      <c r="L53" s="15"/>
      <c r="M53" s="15"/>
      <c r="N53" s="15"/>
      <c r="O53" s="15"/>
      <c r="P53" s="15"/>
      <c r="Q53" s="15"/>
      <c r="R53" s="15"/>
      <c r="S53" s="15"/>
      <c r="T53" s="15"/>
      <c r="U53" s="15"/>
      <c r="V53" s="14"/>
      <c r="X53" s="15"/>
      <c r="Y53" s="15"/>
      <c r="Z53" s="16"/>
      <c r="AA53" s="16"/>
      <c r="AB53" s="16"/>
      <c r="AC53" s="16"/>
      <c r="AD53" s="16"/>
      <c r="AE53" s="16"/>
      <c r="AF53" s="15"/>
      <c r="AG53" s="2"/>
      <c r="AH53" s="54"/>
      <c r="AI53" s="39"/>
    </row>
    <row r="54" spans="1:35" x14ac:dyDescent="0.2">
      <c r="B54" s="20"/>
      <c r="C54" s="42"/>
      <c r="D54" s="42"/>
      <c r="F54" s="15"/>
      <c r="G54" s="15"/>
      <c r="H54" s="15"/>
      <c r="I54" s="15"/>
      <c r="J54" s="15"/>
      <c r="K54" s="15"/>
      <c r="L54" s="15"/>
      <c r="M54" s="15"/>
      <c r="N54" s="15"/>
      <c r="O54" s="15"/>
      <c r="P54" s="15"/>
      <c r="Q54" s="15"/>
      <c r="R54" s="15"/>
      <c r="S54" s="15"/>
      <c r="T54" s="15"/>
      <c r="U54" s="15"/>
      <c r="V54" s="14"/>
      <c r="X54" s="15"/>
      <c r="Y54" s="15"/>
      <c r="Z54" s="16"/>
      <c r="AA54" s="16"/>
      <c r="AB54" s="16"/>
      <c r="AC54" s="16"/>
      <c r="AD54" s="16"/>
      <c r="AE54" s="16"/>
      <c r="AF54" s="15"/>
      <c r="AG54" s="2"/>
    </row>
    <row r="55" spans="1:35" x14ac:dyDescent="0.2">
      <c r="B55" s="20"/>
      <c r="C55" s="42"/>
      <c r="D55" s="42"/>
      <c r="F55" s="15"/>
      <c r="G55" s="15"/>
      <c r="H55" s="15"/>
      <c r="I55" s="15"/>
      <c r="J55" s="15"/>
      <c r="K55" s="15"/>
      <c r="L55" s="15"/>
      <c r="M55" s="15"/>
      <c r="N55" s="15"/>
      <c r="O55" s="15"/>
      <c r="P55" s="15"/>
      <c r="Q55" s="15"/>
      <c r="R55" s="15"/>
      <c r="S55" s="15"/>
      <c r="T55" s="15"/>
      <c r="U55" s="15"/>
      <c r="V55" s="14"/>
      <c r="X55" s="15"/>
      <c r="Y55" s="15"/>
      <c r="Z55" s="16"/>
      <c r="AA55" s="16"/>
      <c r="AB55" s="16"/>
      <c r="AC55" s="16"/>
      <c r="AD55" s="16"/>
      <c r="AE55" s="16"/>
      <c r="AF55" s="15"/>
      <c r="AG55" s="2"/>
    </row>
    <row r="56" spans="1:35" x14ac:dyDescent="0.2">
      <c r="B56" s="20"/>
      <c r="C56" s="42"/>
      <c r="D56" s="42"/>
      <c r="F56" s="15"/>
      <c r="G56" s="15"/>
      <c r="H56" s="15"/>
      <c r="I56" s="15"/>
      <c r="J56" s="15"/>
      <c r="K56" s="15"/>
      <c r="L56" s="15"/>
      <c r="M56" s="15"/>
      <c r="N56" s="15"/>
      <c r="O56" s="15"/>
      <c r="P56" s="15"/>
      <c r="Q56" s="15"/>
      <c r="R56" s="15"/>
      <c r="S56" s="15"/>
      <c r="T56" s="15"/>
      <c r="U56" s="15"/>
      <c r="V56" s="14"/>
      <c r="X56" s="15"/>
      <c r="Y56" s="15"/>
      <c r="Z56" s="16"/>
      <c r="AA56" s="16"/>
      <c r="AB56" s="16"/>
      <c r="AC56" s="16"/>
      <c r="AD56" s="16"/>
      <c r="AE56" s="16"/>
      <c r="AF56" s="15"/>
      <c r="AG56" s="2"/>
    </row>
    <row r="57" spans="1:35" x14ac:dyDescent="0.2">
      <c r="B57" s="20"/>
      <c r="C57" s="42"/>
      <c r="D57" s="42"/>
      <c r="F57" s="15"/>
      <c r="G57" s="15"/>
      <c r="H57" s="15"/>
      <c r="I57" s="15"/>
      <c r="J57" s="15"/>
      <c r="K57" s="15"/>
      <c r="L57" s="15"/>
      <c r="M57" s="15"/>
      <c r="N57" s="15"/>
      <c r="O57" s="15"/>
      <c r="P57" s="15"/>
      <c r="Q57" s="15"/>
      <c r="R57" s="15"/>
      <c r="S57" s="15"/>
      <c r="T57" s="15"/>
      <c r="U57" s="15"/>
      <c r="V57" s="14"/>
      <c r="X57" s="15"/>
      <c r="Y57" s="15"/>
      <c r="Z57" s="16"/>
      <c r="AA57" s="16"/>
      <c r="AB57" s="16"/>
      <c r="AC57" s="16"/>
      <c r="AD57" s="16"/>
      <c r="AE57" s="16"/>
      <c r="AF57" s="15"/>
      <c r="AG57" s="2"/>
      <c r="AH57" s="55"/>
      <c r="AI57" s="55"/>
    </row>
    <row r="58" spans="1:35" x14ac:dyDescent="0.2">
      <c r="B58" s="20"/>
      <c r="C58" s="42"/>
      <c r="D58" s="42"/>
      <c r="F58" s="15"/>
      <c r="G58" s="15"/>
      <c r="H58" s="15"/>
      <c r="I58" s="15"/>
      <c r="J58" s="15"/>
      <c r="K58" s="15"/>
      <c r="L58" s="15"/>
      <c r="M58" s="15"/>
      <c r="N58" s="15"/>
      <c r="O58" s="15"/>
      <c r="P58" s="15"/>
      <c r="Q58" s="15"/>
      <c r="R58" s="15"/>
      <c r="S58" s="15"/>
      <c r="T58" s="15"/>
      <c r="U58" s="15"/>
      <c r="V58" s="14"/>
      <c r="W58" s="19"/>
      <c r="X58" s="15"/>
      <c r="Y58" s="15"/>
      <c r="Z58" s="16"/>
      <c r="AA58" s="16"/>
      <c r="AB58" s="16"/>
      <c r="AC58" s="16"/>
      <c r="AD58" s="16"/>
      <c r="AE58" s="16"/>
      <c r="AF58" s="15"/>
      <c r="AG58" s="2"/>
      <c r="AH58" s="56"/>
      <c r="AI58" s="56"/>
    </row>
    <row r="59" spans="1:35" x14ac:dyDescent="0.2">
      <c r="B59" s="20"/>
      <c r="C59" s="42"/>
      <c r="D59" s="42"/>
      <c r="F59" s="15"/>
      <c r="G59" s="15"/>
      <c r="H59" s="15"/>
      <c r="I59" s="15"/>
      <c r="J59" s="15"/>
      <c r="K59" s="15"/>
      <c r="L59" s="15"/>
      <c r="M59" s="15"/>
      <c r="N59" s="15"/>
      <c r="O59" s="15"/>
      <c r="P59" s="15"/>
      <c r="Q59" s="15"/>
      <c r="R59" s="15"/>
      <c r="S59" s="15"/>
      <c r="T59" s="15"/>
      <c r="U59" s="15"/>
      <c r="V59" s="14"/>
      <c r="W59" s="19"/>
      <c r="X59" s="15"/>
      <c r="Y59" s="15"/>
      <c r="Z59" s="16"/>
      <c r="AA59" s="16"/>
      <c r="AB59" s="16"/>
      <c r="AC59" s="16"/>
      <c r="AD59" s="16"/>
      <c r="AE59" s="16"/>
      <c r="AF59" s="15"/>
      <c r="AG59" s="2"/>
      <c r="AH59" s="2"/>
      <c r="AI59" s="2"/>
    </row>
    <row r="60" spans="1:35" x14ac:dyDescent="0.2">
      <c r="B60" s="20"/>
      <c r="C60" s="42"/>
      <c r="D60" s="42"/>
      <c r="F60" s="15"/>
      <c r="G60" s="15"/>
      <c r="H60" s="15"/>
      <c r="I60" s="15"/>
      <c r="J60" s="15"/>
      <c r="K60" s="15"/>
      <c r="L60" s="15"/>
      <c r="M60" s="15"/>
      <c r="N60" s="15"/>
      <c r="O60" s="15"/>
      <c r="P60" s="15"/>
      <c r="Q60" s="15"/>
      <c r="R60" s="15"/>
      <c r="S60" s="15"/>
      <c r="T60" s="15"/>
      <c r="U60" s="15"/>
      <c r="V60" s="14"/>
      <c r="W60" s="19"/>
      <c r="X60" s="15"/>
      <c r="Y60" s="15"/>
      <c r="Z60" s="16"/>
      <c r="AA60" s="16"/>
      <c r="AB60" s="16"/>
      <c r="AC60" s="16"/>
      <c r="AD60" s="16"/>
      <c r="AE60" s="16"/>
      <c r="AF60" s="15"/>
      <c r="AG60" s="2"/>
    </row>
  </sheetData>
  <dataValidations count="2">
    <dataValidation type="list" allowBlank="1" showInputMessage="1" showErrorMessage="1" sqref="D52:D60 F32 F23 D32:D47 D4:D12 D20:D27 D16" xr:uid="{00000000-0002-0000-0200-000000000000}">
      <formula1>INDIRECT(C4)</formula1>
    </dataValidation>
    <dataValidation type="list" allowBlank="1" showInputMessage="1" showErrorMessage="1" sqref="C52:C60 E23 C32:C47 C4:C9 C11:C12 C20:C27" xr:uid="{00000000-0002-0000-0200-000001000000}">
      <formula1>Type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56"/>
  <sheetViews>
    <sheetView workbookViewId="0">
      <pane xSplit="5" ySplit="1" topLeftCell="R2" activePane="bottomRight" state="frozen"/>
      <selection pane="topRight" activeCell="F1" sqref="F1"/>
      <selection pane="bottomLeft" activeCell="A2" sqref="A2"/>
      <selection pane="bottomRight" activeCell="T18" sqref="T18"/>
    </sheetView>
  </sheetViews>
  <sheetFormatPr baseColWidth="10" defaultColWidth="8.83203125" defaultRowHeight="15" x14ac:dyDescent="0.2"/>
  <cols>
    <col min="1" max="1" width="9.5" bestFit="1" customWidth="1"/>
    <col min="2" max="2" width="7" style="20" customWidth="1"/>
    <col min="3" max="3" width="13.5" style="42" customWidth="1"/>
    <col min="4" max="4" width="16.5" style="42" customWidth="1"/>
    <col min="5" max="5" width="52.6640625" customWidth="1"/>
    <col min="6" max="7" width="17" style="15" bestFit="1" customWidth="1"/>
    <col min="8" max="8" width="16.33203125" style="15" bestFit="1" customWidth="1"/>
    <col min="9" max="10" width="18.1640625" style="15" bestFit="1" customWidth="1"/>
    <col min="11" max="11" width="16.33203125" style="15" bestFit="1" customWidth="1"/>
    <col min="12" max="12" width="17" style="15" bestFit="1" customWidth="1"/>
    <col min="13" max="13" width="16.33203125" style="15" bestFit="1" customWidth="1"/>
    <col min="14" max="14" width="18.1640625" style="15" bestFit="1" customWidth="1"/>
    <col min="15" max="15" width="16.33203125" style="15" bestFit="1" customWidth="1"/>
    <col min="16" max="16" width="18.1640625" style="15" bestFit="1" customWidth="1"/>
    <col min="17" max="17" width="16.33203125" style="15" bestFit="1" customWidth="1"/>
    <col min="18" max="18" width="18.1640625" style="15" bestFit="1" customWidth="1"/>
    <col min="19" max="19" width="16.33203125" style="15" bestFit="1" customWidth="1"/>
    <col min="20" max="20" width="18.5" style="15" bestFit="1" customWidth="1"/>
    <col min="21" max="21" width="16.33203125" style="15" bestFit="1" customWidth="1"/>
    <col min="22" max="22" width="21.5" style="15" bestFit="1" customWidth="1"/>
    <col min="23" max="23" width="13.6640625" bestFit="1" customWidth="1"/>
    <col min="24" max="24" width="14.6640625" customWidth="1"/>
    <col min="25" max="25" width="14.5" customWidth="1"/>
    <col min="26" max="27" width="15.33203125" bestFit="1" customWidth="1"/>
    <col min="28" max="28" width="23.6640625" bestFit="1" customWidth="1"/>
    <col min="29" max="29" width="24.6640625" bestFit="1" customWidth="1"/>
    <col min="30" max="31" width="12.1640625" bestFit="1" customWidth="1"/>
    <col min="32" max="32" width="11.83203125" bestFit="1" customWidth="1"/>
    <col min="33" max="33" width="14.33203125" bestFit="1" customWidth="1"/>
    <col min="34" max="34" width="8.5" customWidth="1"/>
    <col min="35" max="35" width="7.6640625" bestFit="1" customWidth="1"/>
    <col min="36" max="36" width="13.5" customWidth="1"/>
    <col min="37" max="37" width="9.5" bestFit="1" customWidth="1"/>
    <col min="38" max="38" width="7.1640625" bestFit="1" customWidth="1"/>
    <col min="39" max="39" width="10" bestFit="1" customWidth="1"/>
    <col min="40" max="40" width="11.83203125" bestFit="1" customWidth="1"/>
  </cols>
  <sheetData>
    <row r="1" spans="1:40" s="18" customFormat="1" x14ac:dyDescent="0.2">
      <c r="A1" s="60" t="s">
        <v>0</v>
      </c>
      <c r="B1" s="61" t="s">
        <v>79</v>
      </c>
      <c r="C1" s="57" t="s">
        <v>65</v>
      </c>
      <c r="D1" s="57" t="s">
        <v>57</v>
      </c>
      <c r="E1" s="18" t="s">
        <v>1</v>
      </c>
      <c r="F1" s="41" t="s">
        <v>2</v>
      </c>
      <c r="G1" s="41" t="s">
        <v>3</v>
      </c>
      <c r="H1" s="41" t="s">
        <v>4</v>
      </c>
      <c r="I1" s="41" t="s">
        <v>5</v>
      </c>
      <c r="J1" s="41" t="s">
        <v>6</v>
      </c>
      <c r="K1" s="41" t="s">
        <v>7</v>
      </c>
      <c r="L1" s="41" t="s">
        <v>8</v>
      </c>
      <c r="M1" s="41" t="s">
        <v>9</v>
      </c>
      <c r="N1" s="41" t="s">
        <v>10</v>
      </c>
      <c r="O1" s="41" t="s">
        <v>11</v>
      </c>
      <c r="P1" s="41" t="s">
        <v>12</v>
      </c>
      <c r="Q1" s="41" t="s">
        <v>13</v>
      </c>
      <c r="R1" s="41" t="s">
        <v>14</v>
      </c>
      <c r="S1" s="41" t="s">
        <v>15</v>
      </c>
      <c r="T1" s="41" t="s">
        <v>16</v>
      </c>
      <c r="U1" s="41" t="s">
        <v>17</v>
      </c>
      <c r="V1" s="41" t="s">
        <v>18</v>
      </c>
      <c r="W1" s="52" t="s">
        <v>19</v>
      </c>
      <c r="X1" s="50" t="s">
        <v>20</v>
      </c>
      <c r="Y1" s="41" t="s">
        <v>21</v>
      </c>
      <c r="Z1" s="5" t="s">
        <v>42</v>
      </c>
      <c r="AA1" s="5" t="s">
        <v>43</v>
      </c>
      <c r="AB1" s="5" t="s">
        <v>113</v>
      </c>
      <c r="AC1" s="5" t="s">
        <v>93</v>
      </c>
      <c r="AD1" s="18" t="s">
        <v>31</v>
      </c>
      <c r="AE1" s="18" t="s">
        <v>32</v>
      </c>
      <c r="AF1" s="18" t="s">
        <v>33</v>
      </c>
      <c r="AG1" s="18" t="s">
        <v>34</v>
      </c>
      <c r="AH1" s="65" t="s">
        <v>73</v>
      </c>
      <c r="AI1" s="57" t="s">
        <v>74</v>
      </c>
      <c r="AJ1" s="57" t="s">
        <v>81</v>
      </c>
      <c r="AK1" s="18" t="s">
        <v>115</v>
      </c>
      <c r="AL1" s="22" t="s">
        <v>116</v>
      </c>
      <c r="AM1" s="22" t="s">
        <v>117</v>
      </c>
      <c r="AN1" s="22" t="s">
        <v>118</v>
      </c>
    </row>
    <row r="2" spans="1:40" x14ac:dyDescent="0.2">
      <c r="C2" s="64"/>
      <c r="V2" s="14"/>
      <c r="X2" s="15"/>
      <c r="Y2" s="15"/>
      <c r="Z2" s="16"/>
      <c r="AA2" s="16"/>
      <c r="AB2" s="16"/>
      <c r="AC2" s="16"/>
      <c r="AD2" s="16"/>
      <c r="AE2" s="16"/>
      <c r="AF2" s="15"/>
      <c r="AG2" s="2"/>
    </row>
    <row r="3" spans="1:40" x14ac:dyDescent="0.2">
      <c r="C3" s="64"/>
      <c r="V3" s="14"/>
      <c r="X3" s="15"/>
      <c r="Y3" s="15"/>
      <c r="Z3" s="16"/>
      <c r="AA3" s="16"/>
      <c r="AB3" s="16"/>
      <c r="AC3" s="16"/>
      <c r="AD3" s="16"/>
      <c r="AE3" s="16"/>
      <c r="AF3" s="15"/>
      <c r="AG3" s="2"/>
    </row>
    <row r="4" spans="1:40" x14ac:dyDescent="0.2">
      <c r="C4" s="64"/>
      <c r="V4" s="14"/>
      <c r="X4" s="15"/>
      <c r="Y4" s="15"/>
      <c r="Z4" s="16"/>
      <c r="AA4" s="16"/>
      <c r="AB4" s="16"/>
      <c r="AC4" s="16"/>
      <c r="AD4" s="16"/>
      <c r="AE4" s="16"/>
      <c r="AF4" s="15"/>
      <c r="AG4" s="2"/>
      <c r="AH4" s="67"/>
      <c r="AI4" s="67"/>
    </row>
    <row r="5" spans="1:40" x14ac:dyDescent="0.2">
      <c r="C5" s="64"/>
      <c r="V5" s="14"/>
      <c r="X5" s="15"/>
      <c r="Y5" s="15"/>
      <c r="Z5" s="16"/>
      <c r="AA5" s="16"/>
      <c r="AB5" s="16"/>
      <c r="AC5" s="16"/>
      <c r="AD5" s="16"/>
      <c r="AE5" s="16"/>
      <c r="AF5" s="15"/>
      <c r="AG5" s="2"/>
    </row>
    <row r="6" spans="1:40" x14ac:dyDescent="0.2">
      <c r="C6" s="64"/>
      <c r="V6" s="14"/>
      <c r="X6" s="15"/>
      <c r="Y6" s="15"/>
      <c r="Z6" s="16"/>
      <c r="AA6" s="16"/>
      <c r="AB6" s="16"/>
      <c r="AC6" s="16"/>
      <c r="AD6" s="16"/>
      <c r="AE6" s="16"/>
      <c r="AF6" s="15"/>
      <c r="AG6" s="2"/>
    </row>
    <row r="7" spans="1:40" x14ac:dyDescent="0.2">
      <c r="B7"/>
      <c r="C7" s="64"/>
      <c r="V7" s="14"/>
      <c r="X7" s="15"/>
      <c r="Y7" s="15"/>
      <c r="Z7" s="16"/>
      <c r="AA7" s="16"/>
      <c r="AB7" s="16"/>
      <c r="AC7" s="16"/>
      <c r="AD7" s="16"/>
      <c r="AE7" s="16"/>
      <c r="AF7" s="15"/>
      <c r="AG7" s="2"/>
      <c r="AH7" s="67"/>
      <c r="AI7" s="67"/>
    </row>
    <row r="8" spans="1:40" x14ac:dyDescent="0.2">
      <c r="B8"/>
      <c r="C8" s="64"/>
      <c r="V8" s="14"/>
      <c r="X8" s="15"/>
      <c r="Y8" s="15"/>
      <c r="Z8" s="16"/>
      <c r="AA8" s="16"/>
      <c r="AB8" s="16"/>
      <c r="AC8" s="16"/>
      <c r="AD8" s="16"/>
      <c r="AE8" s="16"/>
      <c r="AF8" s="15"/>
      <c r="AG8" s="2"/>
      <c r="AH8" s="67"/>
      <c r="AI8" s="67"/>
    </row>
    <row r="9" spans="1:40" x14ac:dyDescent="0.2">
      <c r="B9"/>
      <c r="C9" s="64"/>
      <c r="V9" s="14"/>
      <c r="X9" s="15"/>
      <c r="Y9" s="15"/>
      <c r="Z9" s="16"/>
      <c r="AA9" s="16"/>
      <c r="AB9" s="16"/>
      <c r="AC9" s="16"/>
      <c r="AD9" s="16"/>
      <c r="AE9" s="16"/>
      <c r="AF9" s="15"/>
      <c r="AG9" s="2"/>
    </row>
    <row r="10" spans="1:40" x14ac:dyDescent="0.2">
      <c r="B10"/>
      <c r="C10" s="64"/>
      <c r="V10" s="14"/>
      <c r="X10" s="15"/>
      <c r="Y10" s="15"/>
      <c r="Z10" s="16"/>
      <c r="AA10" s="16"/>
      <c r="AB10" s="16"/>
      <c r="AC10" s="16"/>
      <c r="AD10" s="16"/>
      <c r="AE10" s="16"/>
      <c r="AF10" s="15"/>
      <c r="AG10" s="2"/>
    </row>
    <row r="11" spans="1:40" x14ac:dyDescent="0.2">
      <c r="B11"/>
      <c r="C11" s="64"/>
      <c r="V11" s="14"/>
      <c r="X11" s="15"/>
      <c r="Y11" s="15"/>
      <c r="Z11" s="16"/>
      <c r="AA11" s="16"/>
      <c r="AB11" s="16"/>
      <c r="AC11" s="16"/>
      <c r="AD11" s="16"/>
      <c r="AE11" s="16"/>
      <c r="AF11" s="15"/>
      <c r="AG11" s="2"/>
    </row>
    <row r="12" spans="1:40" x14ac:dyDescent="0.2">
      <c r="C12" s="64"/>
      <c r="V12" s="14"/>
      <c r="X12" s="68"/>
      <c r="Y12" s="68"/>
      <c r="Z12" s="16"/>
      <c r="AA12" s="16"/>
      <c r="AB12" s="16"/>
      <c r="AC12" s="16"/>
      <c r="AD12" s="16"/>
      <c r="AE12" s="16"/>
      <c r="AF12" s="15"/>
      <c r="AG12" s="2"/>
      <c r="AH12" s="67"/>
      <c r="AI12" s="67"/>
    </row>
    <row r="13" spans="1:40" x14ac:dyDescent="0.2">
      <c r="C13" s="64"/>
      <c r="V13" s="14"/>
      <c r="X13" s="68"/>
      <c r="Y13" s="68"/>
      <c r="Z13" s="16"/>
      <c r="AA13" s="16"/>
      <c r="AB13" s="16"/>
      <c r="AC13" s="16"/>
      <c r="AD13" s="16"/>
      <c r="AE13" s="16"/>
      <c r="AF13" s="15"/>
      <c r="AG13" s="2"/>
    </row>
    <row r="14" spans="1:40" x14ac:dyDescent="0.2">
      <c r="C14" s="64"/>
      <c r="V14" s="14"/>
      <c r="X14" s="15"/>
      <c r="Y14" s="15"/>
      <c r="Z14" s="16"/>
      <c r="AA14" s="16"/>
      <c r="AB14" s="16"/>
      <c r="AC14" s="16"/>
      <c r="AD14" s="16"/>
      <c r="AE14" s="16"/>
      <c r="AF14" s="15"/>
      <c r="AG14" s="2"/>
    </row>
    <row r="15" spans="1:40" x14ac:dyDescent="0.2">
      <c r="C15" s="64"/>
      <c r="V15" s="14"/>
      <c r="X15" s="15"/>
      <c r="Y15" s="15"/>
      <c r="Z15" s="16"/>
      <c r="AA15" s="16"/>
      <c r="AB15" s="16"/>
      <c r="AC15" s="16"/>
      <c r="AD15" s="16"/>
      <c r="AE15" s="16"/>
      <c r="AF15" s="15"/>
      <c r="AG15" s="2"/>
      <c r="AH15" s="67"/>
      <c r="AI15" s="67"/>
    </row>
    <row r="16" spans="1:40" x14ac:dyDescent="0.2">
      <c r="C16" s="64"/>
      <c r="V16" s="14"/>
      <c r="X16" s="15"/>
      <c r="Y16" s="15"/>
      <c r="Z16" s="16"/>
      <c r="AA16" s="16"/>
      <c r="AB16" s="16"/>
      <c r="AC16" s="16"/>
      <c r="AD16" s="16"/>
      <c r="AE16" s="16"/>
      <c r="AF16" s="15"/>
      <c r="AG16" s="2"/>
    </row>
    <row r="17" spans="2:41" x14ac:dyDescent="0.2">
      <c r="B17"/>
      <c r="C17" s="64"/>
      <c r="V17" s="14"/>
      <c r="X17" s="15"/>
      <c r="Y17" s="15"/>
      <c r="Z17" s="16"/>
      <c r="AA17" s="16"/>
      <c r="AB17" s="16"/>
      <c r="AC17" s="16"/>
      <c r="AD17" s="16"/>
      <c r="AE17" s="16"/>
      <c r="AF17" s="15"/>
      <c r="AG17" s="2"/>
    </row>
    <row r="18" spans="2:41" x14ac:dyDescent="0.2">
      <c r="C18" s="64"/>
      <c r="V18" s="14"/>
      <c r="X18" s="15"/>
      <c r="Y18" s="15"/>
      <c r="Z18" s="16"/>
      <c r="AA18" s="16"/>
      <c r="AB18" s="16"/>
      <c r="AC18" s="16"/>
      <c r="AD18" s="16"/>
      <c r="AE18" s="16"/>
      <c r="AF18" s="15"/>
      <c r="AG18" s="2"/>
      <c r="AH18" s="67"/>
      <c r="AI18" s="67"/>
    </row>
    <row r="19" spans="2:41" x14ac:dyDescent="0.2">
      <c r="C19" s="64"/>
      <c r="V19" s="14"/>
      <c r="X19" s="15"/>
      <c r="Y19" s="15"/>
      <c r="Z19" s="16"/>
      <c r="AA19" s="16"/>
      <c r="AB19" s="16"/>
      <c r="AC19" s="16"/>
      <c r="AD19" s="16"/>
      <c r="AE19" s="16"/>
      <c r="AF19" s="15"/>
      <c r="AG19" s="2"/>
    </row>
    <row r="20" spans="2:41" x14ac:dyDescent="0.2">
      <c r="C20" s="64"/>
      <c r="V20" s="14"/>
      <c r="X20" s="15"/>
      <c r="Y20" s="15"/>
      <c r="Z20" s="16"/>
      <c r="AA20" s="16"/>
      <c r="AB20" s="16"/>
      <c r="AC20" s="16"/>
      <c r="AD20" s="16"/>
      <c r="AE20" s="16"/>
      <c r="AF20" s="15"/>
      <c r="AG20" s="2"/>
      <c r="AH20" s="67"/>
      <c r="AI20" s="67"/>
    </row>
    <row r="21" spans="2:41" x14ac:dyDescent="0.2">
      <c r="C21" s="64"/>
      <c r="V21" s="14"/>
      <c r="X21" s="15"/>
      <c r="Y21" s="15"/>
      <c r="Z21" s="16"/>
      <c r="AA21" s="16"/>
      <c r="AB21" s="16"/>
      <c r="AC21" s="16"/>
      <c r="AD21" s="16"/>
      <c r="AE21" s="16"/>
      <c r="AF21" s="15"/>
      <c r="AG21" s="2"/>
    </row>
    <row r="22" spans="2:41" x14ac:dyDescent="0.2">
      <c r="B22"/>
      <c r="C22" s="64"/>
      <c r="V22" s="14"/>
      <c r="X22" s="15"/>
      <c r="Y22" s="15"/>
      <c r="Z22" s="16"/>
      <c r="AA22" s="16"/>
      <c r="AB22" s="16"/>
      <c r="AC22" s="16"/>
      <c r="AD22" s="16"/>
      <c r="AE22" s="16"/>
      <c r="AF22" s="15"/>
      <c r="AG22" s="2"/>
    </row>
    <row r="23" spans="2:41" x14ac:dyDescent="0.2">
      <c r="C23" s="64"/>
      <c r="V23" s="14"/>
      <c r="X23" s="15"/>
      <c r="Y23" s="15"/>
      <c r="Z23" s="16"/>
      <c r="AA23" s="16"/>
      <c r="AB23" s="16"/>
      <c r="AC23" s="16"/>
      <c r="AD23" s="16"/>
      <c r="AE23" s="16"/>
      <c r="AF23" s="15"/>
      <c r="AG23" s="39"/>
      <c r="AH23" s="54"/>
      <c r="AI23" s="54"/>
      <c r="AL23" s="20"/>
      <c r="AM23" s="20"/>
      <c r="AN23" s="20"/>
      <c r="AO23" s="20"/>
    </row>
    <row r="24" spans="2:41" x14ac:dyDescent="0.2">
      <c r="C24" s="64"/>
      <c r="V24" s="14"/>
      <c r="X24" s="15"/>
      <c r="Y24" s="15"/>
      <c r="Z24" s="16"/>
      <c r="AA24" s="16"/>
      <c r="AB24" s="16"/>
      <c r="AC24" s="16"/>
      <c r="AD24" s="16"/>
      <c r="AE24" s="16"/>
      <c r="AF24" s="15"/>
      <c r="AG24" s="39"/>
      <c r="AH24" s="54"/>
      <c r="AI24" s="2"/>
      <c r="AL24" s="20"/>
      <c r="AM24" s="20"/>
      <c r="AN24" s="20"/>
    </row>
    <row r="25" spans="2:41" x14ac:dyDescent="0.2">
      <c r="C25" s="64"/>
      <c r="V25" s="14"/>
      <c r="X25" s="15"/>
      <c r="Y25" s="15"/>
      <c r="Z25" s="16"/>
      <c r="AA25" s="16"/>
      <c r="AB25" s="16"/>
      <c r="AC25" s="16"/>
      <c r="AD25" s="16"/>
      <c r="AE25" s="16"/>
      <c r="AF25" s="15"/>
      <c r="AG25" s="39"/>
      <c r="AL25" s="20"/>
      <c r="AM25" s="20"/>
      <c r="AN25" s="20"/>
    </row>
    <row r="26" spans="2:41" x14ac:dyDescent="0.2">
      <c r="C26" s="64"/>
      <c r="V26" s="14"/>
      <c r="X26" s="15"/>
      <c r="Y26" s="15"/>
      <c r="Z26" s="16"/>
      <c r="AA26" s="16"/>
      <c r="AB26" s="16"/>
      <c r="AC26" s="16"/>
      <c r="AD26" s="16"/>
      <c r="AE26" s="16"/>
      <c r="AF26" s="15"/>
      <c r="AG26" s="39"/>
      <c r="AL26" s="20"/>
      <c r="AM26" s="20"/>
      <c r="AN26" s="20"/>
    </row>
    <row r="27" spans="2:41" x14ac:dyDescent="0.2">
      <c r="C27" s="64"/>
      <c r="V27" s="14"/>
      <c r="X27" s="15"/>
      <c r="Y27" s="15"/>
      <c r="Z27" s="16"/>
      <c r="AA27" s="16"/>
      <c r="AB27" s="16"/>
      <c r="AC27" s="16"/>
      <c r="AD27" s="16"/>
      <c r="AE27" s="16"/>
      <c r="AF27" s="15"/>
      <c r="AG27" s="39"/>
      <c r="AL27" s="20"/>
      <c r="AM27" s="20"/>
      <c r="AN27" s="20"/>
    </row>
    <row r="28" spans="2:41" x14ac:dyDescent="0.2">
      <c r="C28" s="64"/>
      <c r="V28" s="14"/>
      <c r="X28" s="15"/>
      <c r="Y28" s="15"/>
      <c r="Z28" s="16"/>
      <c r="AA28" s="16"/>
      <c r="AB28" s="16"/>
      <c r="AC28" s="16"/>
      <c r="AD28" s="16"/>
      <c r="AE28" s="16"/>
      <c r="AF28" s="15"/>
      <c r="AG28" s="39"/>
      <c r="AH28" s="49"/>
      <c r="AI28" s="49"/>
      <c r="AL28" s="20"/>
      <c r="AM28" s="20"/>
      <c r="AN28" s="20"/>
    </row>
    <row r="29" spans="2:41" x14ac:dyDescent="0.2">
      <c r="C29" s="64"/>
      <c r="V29" s="14"/>
      <c r="X29" s="15"/>
      <c r="Y29" s="15"/>
      <c r="Z29" s="16"/>
      <c r="AA29" s="16"/>
      <c r="AB29" s="16"/>
      <c r="AC29" s="16"/>
      <c r="AD29" s="16"/>
      <c r="AE29" s="16"/>
      <c r="AF29" s="15"/>
      <c r="AG29" s="39"/>
      <c r="AL29" s="20"/>
      <c r="AM29" s="20"/>
      <c r="AN29" s="20"/>
    </row>
    <row r="30" spans="2:41" x14ac:dyDescent="0.2">
      <c r="C30" s="64"/>
      <c r="V30" s="14"/>
      <c r="X30" s="15"/>
      <c r="Y30" s="15"/>
      <c r="Z30" s="16"/>
      <c r="AA30" s="16"/>
      <c r="AB30" s="16"/>
      <c r="AC30" s="16"/>
      <c r="AD30" s="16"/>
      <c r="AE30" s="16"/>
      <c r="AF30" s="15"/>
      <c r="AG30" s="39"/>
      <c r="AH30" s="46"/>
      <c r="AI30" s="46"/>
      <c r="AL30" s="20"/>
      <c r="AM30" s="20"/>
      <c r="AN30" s="20"/>
      <c r="AO30" s="20"/>
    </row>
    <row r="31" spans="2:41" x14ac:dyDescent="0.2">
      <c r="C31" s="64"/>
      <c r="V31" s="14"/>
      <c r="X31" s="15"/>
      <c r="Y31" s="15"/>
      <c r="Z31" s="16"/>
      <c r="AA31" s="16"/>
      <c r="AB31" s="16"/>
      <c r="AC31" s="16"/>
      <c r="AD31" s="16"/>
      <c r="AE31" s="16"/>
      <c r="AF31" s="15"/>
      <c r="AG31" s="39"/>
      <c r="AH31" s="46"/>
      <c r="AI31" s="46"/>
      <c r="AL31" s="20"/>
      <c r="AM31" s="20"/>
      <c r="AN31" s="20"/>
      <c r="AO31" s="20"/>
    </row>
    <row r="32" spans="2:41" x14ac:dyDescent="0.2">
      <c r="C32" s="64"/>
      <c r="V32" s="14"/>
      <c r="X32" s="15"/>
      <c r="Y32" s="15"/>
      <c r="Z32" s="16"/>
      <c r="AA32" s="16"/>
      <c r="AB32" s="16"/>
      <c r="AC32" s="16"/>
      <c r="AD32" s="16"/>
      <c r="AE32" s="16"/>
      <c r="AF32" s="15"/>
      <c r="AG32" s="39"/>
      <c r="AH32" s="54"/>
      <c r="AI32" s="54"/>
    </row>
    <row r="33" spans="3:33" x14ac:dyDescent="0.2">
      <c r="C33" s="64"/>
      <c r="V33" s="14"/>
      <c r="X33" s="15"/>
      <c r="Y33" s="15"/>
      <c r="Z33" s="16"/>
      <c r="AA33" s="16"/>
      <c r="AB33" s="16"/>
      <c r="AC33" s="16"/>
      <c r="AD33" s="16"/>
      <c r="AE33" s="16"/>
      <c r="AF33" s="15"/>
      <c r="AG33" s="39"/>
    </row>
    <row r="53" spans="1:22" x14ac:dyDescent="0.2">
      <c r="A53" s="20"/>
      <c r="B53" s="42"/>
      <c r="D53"/>
      <c r="E53" s="15"/>
      <c r="V53"/>
    </row>
    <row r="54" spans="1:22" x14ac:dyDescent="0.2">
      <c r="A54" s="20"/>
      <c r="B54" s="42"/>
      <c r="D54"/>
      <c r="E54" s="15"/>
      <c r="V54"/>
    </row>
    <row r="55" spans="1:22" x14ac:dyDescent="0.2">
      <c r="A55" s="20"/>
      <c r="B55" s="42"/>
      <c r="D55"/>
      <c r="E55" s="15"/>
      <c r="V55"/>
    </row>
    <row r="56" spans="1:22" x14ac:dyDescent="0.2">
      <c r="A56" s="20"/>
      <c r="B56" s="42"/>
      <c r="D56"/>
      <c r="E56" s="15"/>
      <c r="V56"/>
    </row>
  </sheetData>
  <dataValidations count="2">
    <dataValidation type="list" allowBlank="1" showInputMessage="1" showErrorMessage="1" sqref="F23:F24 N2 J14 H17 D1:D33 F20 H21:H22" xr:uid="{00000000-0002-0000-0300-000000000000}">
      <formula1>INDIRECT(C1)</formula1>
    </dataValidation>
    <dataValidation type="list" allowBlank="1" showInputMessage="1" showErrorMessage="1" sqref="I14 C2:C33 E20" xr:uid="{00000000-0002-0000-0300-000001000000}">
      <formula1>Type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0"/>
  <sheetViews>
    <sheetView workbookViewId="0">
      <selection activeCell="G4" sqref="G4"/>
    </sheetView>
  </sheetViews>
  <sheetFormatPr baseColWidth="10" defaultColWidth="8.83203125" defaultRowHeight="15" x14ac:dyDescent="0.2"/>
  <cols>
    <col min="1" max="1" width="14.33203125" customWidth="1"/>
    <col min="2" max="2" width="13.5" customWidth="1"/>
    <col min="3" max="3" width="21.5" customWidth="1"/>
    <col min="4" max="4" width="15.5" customWidth="1"/>
    <col min="5" max="5" width="17.1640625" customWidth="1"/>
    <col min="6" max="6" width="13.5" customWidth="1"/>
    <col min="7" max="7" width="15.6640625" bestFit="1" customWidth="1"/>
  </cols>
  <sheetData>
    <row r="1" spans="1:8" x14ac:dyDescent="0.2">
      <c r="A1" t="s">
        <v>44</v>
      </c>
      <c r="B1" t="s">
        <v>62</v>
      </c>
      <c r="C1" t="s">
        <v>64</v>
      </c>
      <c r="D1" t="s">
        <v>63</v>
      </c>
      <c r="E1" t="s">
        <v>48</v>
      </c>
      <c r="F1" t="s">
        <v>253</v>
      </c>
      <c r="G1" t="s">
        <v>149</v>
      </c>
    </row>
    <row r="2" spans="1:8" x14ac:dyDescent="0.2">
      <c r="A2" t="s">
        <v>63</v>
      </c>
      <c r="B2" t="s">
        <v>22</v>
      </c>
      <c r="C2" t="s">
        <v>50</v>
      </c>
      <c r="D2" t="s">
        <v>72</v>
      </c>
      <c r="E2" t="s">
        <v>45</v>
      </c>
      <c r="F2" t="s">
        <v>103</v>
      </c>
      <c r="G2" t="s">
        <v>152</v>
      </c>
    </row>
    <row r="3" spans="1:8" x14ac:dyDescent="0.2">
      <c r="A3" t="s">
        <v>62</v>
      </c>
      <c r="B3" t="s">
        <v>24</v>
      </c>
      <c r="C3" t="s">
        <v>52</v>
      </c>
      <c r="D3" t="s">
        <v>78</v>
      </c>
      <c r="E3" t="s">
        <v>46</v>
      </c>
      <c r="F3" t="s">
        <v>104</v>
      </c>
      <c r="G3" t="s">
        <v>150</v>
      </c>
    </row>
    <row r="4" spans="1:8" x14ac:dyDescent="0.2">
      <c r="A4" t="s">
        <v>48</v>
      </c>
      <c r="B4" t="s">
        <v>58</v>
      </c>
      <c r="C4" t="s">
        <v>55</v>
      </c>
      <c r="D4" t="s">
        <v>47</v>
      </c>
      <c r="E4" t="s">
        <v>47</v>
      </c>
      <c r="F4" t="s">
        <v>254</v>
      </c>
      <c r="G4" t="s">
        <v>153</v>
      </c>
    </row>
    <row r="5" spans="1:8" x14ac:dyDescent="0.2">
      <c r="A5" t="s">
        <v>64</v>
      </c>
      <c r="B5" t="s">
        <v>59</v>
      </c>
      <c r="C5" t="s">
        <v>60</v>
      </c>
      <c r="D5" t="s">
        <v>49</v>
      </c>
      <c r="E5" t="s">
        <v>49</v>
      </c>
      <c r="G5" t="s">
        <v>248</v>
      </c>
    </row>
    <row r="6" spans="1:8" x14ac:dyDescent="0.2">
      <c r="A6" t="s">
        <v>90</v>
      </c>
      <c r="B6" t="s">
        <v>66</v>
      </c>
      <c r="C6" t="s">
        <v>88</v>
      </c>
      <c r="D6" t="s">
        <v>51</v>
      </c>
      <c r="E6" t="s">
        <v>51</v>
      </c>
      <c r="H6" t="s">
        <v>61</v>
      </c>
    </row>
    <row r="7" spans="1:8" x14ac:dyDescent="0.2">
      <c r="A7" t="s">
        <v>149</v>
      </c>
      <c r="B7" t="s">
        <v>67</v>
      </c>
      <c r="C7" t="s">
        <v>83</v>
      </c>
      <c r="D7" t="s">
        <v>53</v>
      </c>
      <c r="E7" t="s">
        <v>53</v>
      </c>
    </row>
    <row r="8" spans="1:8" x14ac:dyDescent="0.2">
      <c r="A8" t="s">
        <v>253</v>
      </c>
      <c r="B8" t="s">
        <v>68</v>
      </c>
      <c r="C8" t="s">
        <v>84</v>
      </c>
      <c r="D8" t="s">
        <v>54</v>
      </c>
      <c r="E8" t="s">
        <v>54</v>
      </c>
    </row>
    <row r="9" spans="1:8" x14ac:dyDescent="0.2">
      <c r="B9" t="s">
        <v>69</v>
      </c>
      <c r="C9" t="s">
        <v>85</v>
      </c>
      <c r="D9" t="s">
        <v>80</v>
      </c>
      <c r="E9" t="s">
        <v>89</v>
      </c>
    </row>
    <row r="10" spans="1:8" x14ac:dyDescent="0.2">
      <c r="B10" t="s">
        <v>70</v>
      </c>
      <c r="C10" t="s">
        <v>109</v>
      </c>
      <c r="D10" t="s">
        <v>87</v>
      </c>
      <c r="E10" t="s">
        <v>96</v>
      </c>
    </row>
    <row r="11" spans="1:8" x14ac:dyDescent="0.2">
      <c r="B11" t="s">
        <v>106</v>
      </c>
      <c r="C11" t="s">
        <v>91</v>
      </c>
      <c r="D11" t="s">
        <v>92</v>
      </c>
      <c r="E11" t="s">
        <v>99</v>
      </c>
    </row>
    <row r="12" spans="1:8" x14ac:dyDescent="0.2">
      <c r="B12" t="s">
        <v>71</v>
      </c>
      <c r="C12" t="s">
        <v>100</v>
      </c>
      <c r="D12" t="s">
        <v>94</v>
      </c>
      <c r="E12" t="s">
        <v>97</v>
      </c>
    </row>
    <row r="13" spans="1:8" x14ac:dyDescent="0.2">
      <c r="C13" t="s">
        <v>102</v>
      </c>
      <c r="D13" t="s">
        <v>95</v>
      </c>
      <c r="E13" t="s">
        <v>101</v>
      </c>
    </row>
    <row r="14" spans="1:8" x14ac:dyDescent="0.2">
      <c r="C14" t="s">
        <v>114</v>
      </c>
      <c r="D14" t="s">
        <v>97</v>
      </c>
      <c r="E14" t="s">
        <v>105</v>
      </c>
    </row>
    <row r="15" spans="1:8" x14ac:dyDescent="0.2">
      <c r="C15" t="s">
        <v>119</v>
      </c>
      <c r="D15" t="s">
        <v>107</v>
      </c>
      <c r="E15" t="s">
        <v>110</v>
      </c>
    </row>
    <row r="16" spans="1:8" x14ac:dyDescent="0.2">
      <c r="C16" t="s">
        <v>120</v>
      </c>
      <c r="D16" t="s">
        <v>108</v>
      </c>
      <c r="E16" t="s">
        <v>111</v>
      </c>
    </row>
    <row r="17" spans="1:5" x14ac:dyDescent="0.2">
      <c r="D17" t="s">
        <v>56</v>
      </c>
      <c r="E17" t="s">
        <v>56</v>
      </c>
    </row>
    <row r="18" spans="1:5" x14ac:dyDescent="0.2">
      <c r="D18" t="s">
        <v>121</v>
      </c>
      <c r="E18" t="s">
        <v>205</v>
      </c>
    </row>
    <row r="19" spans="1:5" x14ac:dyDescent="0.2">
      <c r="A19" t="s">
        <v>65</v>
      </c>
      <c r="B19" t="s">
        <v>57</v>
      </c>
      <c r="D19" t="s">
        <v>345</v>
      </c>
      <c r="E19" t="s">
        <v>161</v>
      </c>
    </row>
    <row r="20" spans="1:5" x14ac:dyDescent="0.2">
      <c r="A20" s="59" t="s">
        <v>63</v>
      </c>
      <c r="B20" s="59" t="s">
        <v>78</v>
      </c>
      <c r="E20" t="s">
        <v>426</v>
      </c>
    </row>
  </sheetData>
  <dataValidations count="2">
    <dataValidation type="list" allowBlank="1" showInputMessage="1" showErrorMessage="1" sqref="A20" xr:uid="{00000000-0002-0000-0400-000000000000}">
      <formula1>Type</formula1>
    </dataValidation>
    <dataValidation type="list" allowBlank="1" showInputMessage="1" showErrorMessage="1" sqref="B20" xr:uid="{00000000-0002-0000-0400-000001000000}">
      <formula1>INDIRECT(A20)</formula1>
    </dataValidation>
  </dataValidations>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All Data</vt:lpstr>
      <vt:lpstr>SMOW</vt:lpstr>
      <vt:lpstr>SLAP</vt:lpstr>
      <vt:lpstr>Standards</vt:lpstr>
      <vt:lpstr>Data sorting</vt:lpstr>
      <vt:lpstr>'All Data'!Carbonate</vt:lpstr>
      <vt:lpstr>Carbonate</vt:lpstr>
      <vt:lpstr>'All Data'!Carbonate_Standards</vt:lpstr>
      <vt:lpstr>Carbonate_Standards</vt:lpstr>
      <vt:lpstr>'All Data'!CarbonateStd</vt:lpstr>
      <vt:lpstr>CarbonateStd</vt:lpstr>
      <vt:lpstr>'All Data'!Project</vt:lpstr>
      <vt:lpstr>Project</vt:lpstr>
      <vt:lpstr>'All Data'!Type</vt:lpstr>
      <vt:lpstr>Type</vt:lpstr>
      <vt:lpstr>'All Data'!Water</vt:lpstr>
      <vt:lpstr>Water</vt:lpstr>
      <vt:lpstr>'All Data'!Water_Standards</vt:lpstr>
      <vt:lpstr>Water_Standards</vt:lpstr>
      <vt:lpstr>'All Data'!WaterStd</vt:lpstr>
      <vt:lpstr>WaterStd</vt:lpstr>
      <vt:lpstr>'All Data'!Waterstds</vt:lpstr>
      <vt:lpstr>Waterstds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geo-isopaleo</dc:creator>
  <cp:lastModifiedBy>Microsoft Office User</cp:lastModifiedBy>
  <cp:lastPrinted>2018-07-24T20:05:26Z</cp:lastPrinted>
  <dcterms:created xsi:type="dcterms:W3CDTF">2018-05-08T13:04:56Z</dcterms:created>
  <dcterms:modified xsi:type="dcterms:W3CDTF">2023-03-31T15:12:11Z</dcterms:modified>
</cp:coreProperties>
</file>