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-isopaleo\Documents\Reactor Spreadsheets For Updates\"/>
    </mc:Choice>
  </mc:AlternateContent>
  <bookViews>
    <workbookView xWindow="0" yWindow="0" windowWidth="28800" windowHeight="12225" tabRatio="521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0" l="1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3" i="10"/>
  <c r="Z155" i="10" l="1"/>
  <c r="Z4" i="7" l="1"/>
  <c r="AA4" i="7" l="1"/>
  <c r="AA142" i="10" l="1"/>
  <c r="AA155" i="10"/>
  <c r="AA154" i="10"/>
  <c r="AA149" i="10"/>
  <c r="AA151" i="10"/>
  <c r="AA152" i="10"/>
  <c r="Z142" i="10"/>
  <c r="Z154" i="10"/>
  <c r="Z149" i="10"/>
  <c r="Z151" i="10"/>
  <c r="Z152" i="10"/>
  <c r="Z44" i="7"/>
  <c r="AA150" i="10"/>
  <c r="Z47" i="7"/>
  <c r="AA153" i="10"/>
  <c r="AA44" i="7"/>
  <c r="Z150" i="10"/>
  <c r="AA47" i="7"/>
  <c r="Z153" i="10"/>
  <c r="Z144" i="10"/>
  <c r="Z146" i="10"/>
  <c r="Z38" i="9"/>
  <c r="Z40" i="9"/>
  <c r="AA43" i="7"/>
  <c r="Z145" i="10"/>
  <c r="Z147" i="10"/>
  <c r="AA140" i="10"/>
  <c r="AA37" i="9"/>
  <c r="Z39" i="9"/>
  <c r="AA143" i="10"/>
  <c r="Z143" i="10"/>
  <c r="AA38" i="9"/>
  <c r="AA39" i="9"/>
  <c r="AA40" i="9"/>
  <c r="AA148" i="10"/>
  <c r="Z43" i="7"/>
  <c r="Z37" i="9"/>
  <c r="AA144" i="10"/>
  <c r="AA145" i="10"/>
  <c r="AA146" i="10"/>
  <c r="AA147" i="10"/>
  <c r="Z148" i="10"/>
  <c r="AA28" i="9"/>
  <c r="AA135" i="10"/>
  <c r="AA132" i="10"/>
  <c r="AA32" i="9"/>
  <c r="AA36" i="9"/>
  <c r="AA134" i="10"/>
  <c r="AA136" i="10"/>
  <c r="AA138" i="10"/>
  <c r="AA35" i="9"/>
  <c r="AA131" i="10"/>
  <c r="AA31" i="9"/>
  <c r="AA139" i="10"/>
  <c r="AA141" i="10"/>
  <c r="AA26" i="9"/>
  <c r="AA27" i="9"/>
  <c r="AA29" i="9"/>
  <c r="AA137" i="10"/>
  <c r="AA34" i="9"/>
  <c r="Z133" i="10"/>
  <c r="Z29" i="9"/>
  <c r="Z31" i="9"/>
  <c r="Z32" i="9"/>
  <c r="Z34" i="9"/>
  <c r="Z35" i="9"/>
  <c r="Z27" i="9"/>
  <c r="Z136" i="10"/>
  <c r="Z138" i="10"/>
  <c r="Z141" i="10"/>
  <c r="Z131" i="10"/>
  <c r="Z132" i="10"/>
  <c r="Z134" i="10"/>
  <c r="Z30" i="9"/>
  <c r="Z33" i="9"/>
  <c r="Z36" i="9"/>
  <c r="Z26" i="9"/>
  <c r="AA133" i="10"/>
  <c r="Z28" i="9"/>
  <c r="Z135" i="10"/>
  <c r="AA30" i="9"/>
  <c r="Z137" i="10"/>
  <c r="AA33" i="9"/>
  <c r="Z139" i="10"/>
  <c r="Z140" i="10"/>
  <c r="AA25" i="9"/>
  <c r="Z25" i="9"/>
  <c r="Z130" i="10"/>
  <c r="AA130" i="10"/>
  <c r="AA24" i="9" l="1"/>
  <c r="Z24" i="9"/>
  <c r="Z129" i="10"/>
  <c r="AA129" i="10"/>
  <c r="AA23" i="9"/>
  <c r="Z23" i="9"/>
  <c r="Z128" i="10"/>
  <c r="AA128" i="10"/>
  <c r="AA22" i="9"/>
  <c r="Z22" i="9"/>
  <c r="Z127" i="10"/>
  <c r="AA127" i="10"/>
  <c r="AN11" i="7" l="1"/>
  <c r="AB4" i="7"/>
  <c r="AN4" i="7" s="1"/>
  <c r="AA42" i="7"/>
  <c r="Z42" i="7"/>
  <c r="AA126" i="10" l="1"/>
  <c r="AA21" i="9"/>
  <c r="AA18" i="9"/>
  <c r="AA15" i="9"/>
  <c r="AA13" i="9"/>
  <c r="AA10" i="9"/>
  <c r="AA8" i="9"/>
  <c r="AA4" i="9"/>
  <c r="AA2" i="9"/>
  <c r="AA13" i="10"/>
  <c r="AA15" i="10"/>
  <c r="AA17" i="10"/>
  <c r="AA19" i="10"/>
  <c r="AA22" i="10"/>
  <c r="AA24" i="10"/>
  <c r="AA26" i="10"/>
  <c r="AA28" i="10"/>
  <c r="AA30" i="10"/>
  <c r="AA32" i="10"/>
  <c r="AA34" i="10"/>
  <c r="AA36" i="10"/>
  <c r="AA38" i="10"/>
  <c r="AA40" i="10"/>
  <c r="AA42" i="10"/>
  <c r="AA44" i="10"/>
  <c r="AA46" i="10"/>
  <c r="AA79" i="10"/>
  <c r="AA81" i="10"/>
  <c r="AA83" i="10"/>
  <c r="AA85" i="10"/>
  <c r="AA87" i="10"/>
  <c r="AA89" i="10"/>
  <c r="AA92" i="10"/>
  <c r="AA94" i="10"/>
  <c r="AA96" i="10"/>
  <c r="AA98" i="10"/>
  <c r="AA100" i="10"/>
  <c r="AA102" i="10"/>
  <c r="AA3" i="10"/>
  <c r="AA18" i="10"/>
  <c r="AA25" i="10"/>
  <c r="AA31" i="10"/>
  <c r="AA37" i="10"/>
  <c r="AA41" i="10"/>
  <c r="AA16" i="9"/>
  <c r="AA11" i="9"/>
  <c r="AA5" i="9"/>
  <c r="AA12" i="10"/>
  <c r="AA48" i="10"/>
  <c r="AA50" i="10"/>
  <c r="AA52" i="10"/>
  <c r="AA54" i="10"/>
  <c r="AA56" i="10"/>
  <c r="AA58" i="10"/>
  <c r="AA60" i="10"/>
  <c r="AA62" i="10"/>
  <c r="AA64" i="10"/>
  <c r="AA66" i="10"/>
  <c r="AA68" i="10"/>
  <c r="AA70" i="10"/>
  <c r="AA72" i="10"/>
  <c r="AA74" i="10"/>
  <c r="AA76" i="10"/>
  <c r="AA104" i="10"/>
  <c r="AA106" i="10"/>
  <c r="AA108" i="10"/>
  <c r="AA110" i="10"/>
  <c r="AA112" i="10"/>
  <c r="AA115" i="10"/>
  <c r="AA117" i="10"/>
  <c r="AA119" i="10"/>
  <c r="AA121" i="10"/>
  <c r="AA124" i="10"/>
  <c r="AA4" i="10"/>
  <c r="AA6" i="10"/>
  <c r="AA8" i="10"/>
  <c r="AA19" i="9"/>
  <c r="AA14" i="9"/>
  <c r="AA9" i="9"/>
  <c r="AA6" i="9"/>
  <c r="AA16" i="10"/>
  <c r="AA23" i="10"/>
  <c r="AA29" i="10"/>
  <c r="AA35" i="10"/>
  <c r="AA43" i="10"/>
  <c r="AA20" i="9"/>
  <c r="AA12" i="9"/>
  <c r="AA7" i="9"/>
  <c r="AA11" i="10"/>
  <c r="AA47" i="10"/>
  <c r="AA49" i="10"/>
  <c r="AA51" i="10"/>
  <c r="AA53" i="10"/>
  <c r="AA55" i="10"/>
  <c r="AA57" i="10"/>
  <c r="AA59" i="10"/>
  <c r="AA61" i="10"/>
  <c r="AA63" i="10"/>
  <c r="AA65" i="10"/>
  <c r="AA67" i="10"/>
  <c r="AA69" i="10"/>
  <c r="AA71" i="10"/>
  <c r="AA73" i="10"/>
  <c r="AA75" i="10"/>
  <c r="AA77" i="10"/>
  <c r="AA105" i="10"/>
  <c r="AA107" i="10"/>
  <c r="AA109" i="10"/>
  <c r="AA111" i="10"/>
  <c r="AA113" i="10"/>
  <c r="AA116" i="10"/>
  <c r="AA118" i="10"/>
  <c r="AA120" i="10"/>
  <c r="AA122" i="10"/>
  <c r="AA125" i="10"/>
  <c r="AA5" i="10"/>
  <c r="AA7" i="10"/>
  <c r="AA10" i="10"/>
  <c r="AA17" i="9"/>
  <c r="AA3" i="9"/>
  <c r="AA14" i="10"/>
  <c r="AA21" i="10"/>
  <c r="AA27" i="10"/>
  <c r="AA33" i="10"/>
  <c r="AA39" i="10"/>
  <c r="AA45" i="10"/>
  <c r="AA84" i="10"/>
  <c r="AA93" i="10"/>
  <c r="AA101" i="10"/>
  <c r="AA97" i="10"/>
  <c r="AA78" i="10"/>
  <c r="AA86" i="10"/>
  <c r="AA95" i="10"/>
  <c r="AA103" i="10"/>
  <c r="AA80" i="10"/>
  <c r="AA82" i="10"/>
  <c r="AA91" i="10"/>
  <c r="AA99" i="10"/>
  <c r="AA88" i="10"/>
  <c r="Z126" i="10"/>
  <c r="Z20" i="9"/>
  <c r="Z12" i="9"/>
  <c r="Z7" i="9"/>
  <c r="Z12" i="10"/>
  <c r="Z48" i="10"/>
  <c r="Z50" i="10"/>
  <c r="Z52" i="10"/>
  <c r="Z54" i="10"/>
  <c r="Z56" i="10"/>
  <c r="Z58" i="10"/>
  <c r="Z60" i="10"/>
  <c r="Z62" i="10"/>
  <c r="Z64" i="10"/>
  <c r="Z66" i="10"/>
  <c r="Z68" i="10"/>
  <c r="Z70" i="10"/>
  <c r="Z72" i="10"/>
  <c r="Z74" i="10"/>
  <c r="Z76" i="10"/>
  <c r="Z104" i="10"/>
  <c r="Z106" i="10"/>
  <c r="Z108" i="10"/>
  <c r="Z110" i="10"/>
  <c r="Z112" i="10"/>
  <c r="Z115" i="10"/>
  <c r="Z117" i="10"/>
  <c r="Z119" i="10"/>
  <c r="Z121" i="10"/>
  <c r="Z124" i="10"/>
  <c r="Z4" i="10"/>
  <c r="Z6" i="10"/>
  <c r="Z8" i="10"/>
  <c r="Z16" i="9"/>
  <c r="Z11" i="9"/>
  <c r="Z5" i="9"/>
  <c r="Z51" i="10"/>
  <c r="Z57" i="10"/>
  <c r="Z21" i="9"/>
  <c r="Z18" i="9"/>
  <c r="Z15" i="9"/>
  <c r="Z13" i="9"/>
  <c r="Z10" i="9"/>
  <c r="Z8" i="9"/>
  <c r="Z4" i="9"/>
  <c r="Z2" i="9"/>
  <c r="Z14" i="10"/>
  <c r="Z16" i="10"/>
  <c r="Z18" i="10"/>
  <c r="Z21" i="10"/>
  <c r="Z23" i="10"/>
  <c r="Z25" i="10"/>
  <c r="Z27" i="10"/>
  <c r="Z29" i="10"/>
  <c r="Z31" i="10"/>
  <c r="Z33" i="10"/>
  <c r="Z35" i="10"/>
  <c r="Z37" i="10"/>
  <c r="Z39" i="10"/>
  <c r="Z41" i="10"/>
  <c r="Z43" i="10"/>
  <c r="Z45" i="10"/>
  <c r="Z78" i="10"/>
  <c r="Z80" i="10"/>
  <c r="Z82" i="10"/>
  <c r="Z84" i="10"/>
  <c r="Z86" i="10"/>
  <c r="Z88" i="10"/>
  <c r="Z91" i="10"/>
  <c r="Z93" i="10"/>
  <c r="Z95" i="10"/>
  <c r="Z97" i="10"/>
  <c r="Z99" i="10"/>
  <c r="Z101" i="10"/>
  <c r="Z103" i="10"/>
  <c r="Z3" i="10"/>
  <c r="Z11" i="10"/>
  <c r="Z47" i="10"/>
  <c r="Z55" i="10"/>
  <c r="Z19" i="9"/>
  <c r="Z17" i="9"/>
  <c r="Z14" i="9"/>
  <c r="Z9" i="9"/>
  <c r="Z6" i="9"/>
  <c r="Z3" i="9"/>
  <c r="Z13" i="10"/>
  <c r="Z15" i="10"/>
  <c r="Z17" i="10"/>
  <c r="Z19" i="10"/>
  <c r="Z22" i="10"/>
  <c r="Z24" i="10"/>
  <c r="Z26" i="10"/>
  <c r="Z28" i="10"/>
  <c r="Z30" i="10"/>
  <c r="Z32" i="10"/>
  <c r="Z34" i="10"/>
  <c r="Z36" i="10"/>
  <c r="Z38" i="10"/>
  <c r="Z40" i="10"/>
  <c r="Z42" i="10"/>
  <c r="Z44" i="10"/>
  <c r="Z46" i="10"/>
  <c r="Z79" i="10"/>
  <c r="Z81" i="10"/>
  <c r="Z83" i="10"/>
  <c r="Z85" i="10"/>
  <c r="Z87" i="10"/>
  <c r="Z89" i="10"/>
  <c r="Z92" i="10"/>
  <c r="Z94" i="10"/>
  <c r="Z96" i="10"/>
  <c r="Z98" i="10"/>
  <c r="Z100" i="10"/>
  <c r="Z102" i="10"/>
  <c r="Z49" i="10"/>
  <c r="Z53" i="10"/>
  <c r="Z59" i="10"/>
  <c r="Z61" i="10"/>
  <c r="Z69" i="10"/>
  <c r="Z77" i="10"/>
  <c r="Z109" i="10"/>
  <c r="Z118" i="10"/>
  <c r="Z73" i="10"/>
  <c r="Z122" i="10"/>
  <c r="Z63" i="10"/>
  <c r="Z71" i="10"/>
  <c r="Z111" i="10"/>
  <c r="Z120" i="10"/>
  <c r="Z7" i="10"/>
  <c r="Z105" i="10"/>
  <c r="Z10" i="10"/>
  <c r="Z67" i="10"/>
  <c r="Z75" i="10"/>
  <c r="Z107" i="10"/>
  <c r="Z116" i="10"/>
  <c r="Z125" i="10"/>
  <c r="Z5" i="10"/>
  <c r="Z65" i="10"/>
  <c r="Z113" i="10"/>
  <c r="AA14" i="7"/>
  <c r="AA16" i="7"/>
  <c r="AA18" i="7"/>
  <c r="AA20" i="7"/>
  <c r="AA22" i="7"/>
  <c r="AA8" i="7"/>
  <c r="AA10" i="7"/>
  <c r="AA40" i="7"/>
  <c r="AA38" i="7"/>
  <c r="AA13" i="7"/>
  <c r="AA15" i="7"/>
  <c r="AA19" i="7"/>
  <c r="AA41" i="7"/>
  <c r="AA12" i="7"/>
  <c r="AA7" i="7"/>
  <c r="AA17" i="7"/>
  <c r="AA21" i="7"/>
  <c r="AA9" i="7"/>
  <c r="Z12" i="7"/>
  <c r="Z17" i="7"/>
  <c r="Z21" i="7"/>
  <c r="Z9" i="7"/>
  <c r="Z38" i="7"/>
  <c r="Z14" i="7"/>
  <c r="Z16" i="7"/>
  <c r="Z18" i="7"/>
  <c r="Z20" i="7"/>
  <c r="Z22" i="7"/>
  <c r="Z8" i="7"/>
  <c r="Z10" i="7"/>
  <c r="Z40" i="7"/>
  <c r="Z13" i="7"/>
  <c r="Z15" i="7"/>
  <c r="Z19" i="7"/>
  <c r="Z41" i="7"/>
  <c r="Z7" i="7"/>
  <c r="Z9" i="8"/>
  <c r="Z10" i="8"/>
  <c r="Z6" i="8"/>
  <c r="AA9" i="8"/>
  <c r="AA4" i="8"/>
  <c r="Z3" i="8"/>
  <c r="AA3" i="8"/>
  <c r="AA8" i="8"/>
  <c r="Z11" i="8"/>
  <c r="Z7" i="8"/>
  <c r="AA10" i="8"/>
  <c r="AA6" i="8"/>
  <c r="Z4" i="8"/>
  <c r="Z8" i="8"/>
  <c r="AA11" i="8"/>
  <c r="AA7" i="8"/>
  <c r="Z34" i="7" l="1"/>
  <c r="Z16" i="8"/>
  <c r="AM4" i="7" s="1"/>
  <c r="AA16" i="8" l="1"/>
  <c r="AM11" i="7" s="1"/>
  <c r="AA34" i="7"/>
  <c r="AM10" i="7" s="1"/>
  <c r="AM3" i="7"/>
  <c r="AN6" i="7" s="1"/>
  <c r="AB48" i="10" l="1"/>
  <c r="AD48" i="10" s="1"/>
  <c r="AB154" i="10"/>
  <c r="AD154" i="10" s="1"/>
  <c r="AB155" i="10"/>
  <c r="AD155" i="10" s="1"/>
  <c r="AB47" i="7"/>
  <c r="AD47" i="7" s="1"/>
  <c r="AB44" i="7"/>
  <c r="AD44" i="7" s="1"/>
  <c r="AB150" i="10"/>
  <c r="AD150" i="10" s="1"/>
  <c r="AB153" i="10"/>
  <c r="AD153" i="10" s="1"/>
  <c r="AB149" i="10"/>
  <c r="AD149" i="10" s="1"/>
  <c r="AB151" i="10"/>
  <c r="AD151" i="10" s="1"/>
  <c r="AB152" i="10"/>
  <c r="AD152" i="10" s="1"/>
  <c r="AN12" i="7"/>
  <c r="AC3" i="8" s="1"/>
  <c r="AE3" i="8" s="1"/>
  <c r="AC127" i="10"/>
  <c r="AE127" i="10" s="1"/>
  <c r="AB4" i="9"/>
  <c r="AD4" i="9" s="1"/>
  <c r="AB67" i="10"/>
  <c r="AD67" i="10" s="1"/>
  <c r="AB113" i="10"/>
  <c r="AD113" i="10" s="1"/>
  <c r="AB18" i="9"/>
  <c r="AD18" i="9" s="1"/>
  <c r="AB120" i="10"/>
  <c r="AD120" i="10" s="1"/>
  <c r="AB60" i="10"/>
  <c r="AD60" i="10" s="1"/>
  <c r="AB11" i="8"/>
  <c r="AD11" i="8" s="1"/>
  <c r="AB14" i="7"/>
  <c r="AD14" i="7" s="1"/>
  <c r="AB77" i="10"/>
  <c r="AD77" i="10" s="1"/>
  <c r="AB89" i="10"/>
  <c r="AD89" i="10" s="1"/>
  <c r="AB32" i="10"/>
  <c r="AD32" i="10" s="1"/>
  <c r="AB111" i="10"/>
  <c r="AD111" i="10" s="1"/>
  <c r="AB19" i="9"/>
  <c r="AD19" i="9" s="1"/>
  <c r="AB29" i="9"/>
  <c r="AD29" i="9" s="1"/>
  <c r="AB5" i="10"/>
  <c r="AD5" i="10" s="1"/>
  <c r="AB118" i="10"/>
  <c r="AD118" i="10" s="1"/>
  <c r="AB140" i="10"/>
  <c r="AD140" i="10" s="1"/>
  <c r="AB80" i="10"/>
  <c r="AD80" i="10" s="1"/>
  <c r="AB31" i="10"/>
  <c r="AD31" i="10" s="1"/>
  <c r="AB86" i="10"/>
  <c r="AD86" i="10" s="1"/>
  <c r="AB34" i="9"/>
  <c r="AD34" i="9" s="1"/>
  <c r="AB95" i="10"/>
  <c r="AD95" i="10" s="1"/>
  <c r="AB65" i="10"/>
  <c r="AD65" i="10" s="1"/>
  <c r="AB17" i="7"/>
  <c r="AD17" i="7" s="1"/>
  <c r="AB63" i="10"/>
  <c r="AD63" i="10" s="1"/>
  <c r="AB100" i="10"/>
  <c r="AD100" i="10" s="1"/>
  <c r="AB12" i="7"/>
  <c r="AB37" i="9"/>
  <c r="AD37" i="9" s="1"/>
  <c r="AB21" i="7"/>
  <c r="AD21" i="7" s="1"/>
  <c r="AB148" i="10"/>
  <c r="AD148" i="10" s="1"/>
  <c r="AB9" i="7"/>
  <c r="AD9" i="7" s="1"/>
  <c r="AB110" i="10"/>
  <c r="AD110" i="10" s="1"/>
  <c r="AB43" i="7"/>
  <c r="AD43" i="7" s="1"/>
  <c r="AB134" i="10"/>
  <c r="AD134" i="10" s="1"/>
  <c r="AB32" i="9"/>
  <c r="AD32" i="9" s="1"/>
  <c r="AB79" i="10"/>
  <c r="AD79" i="10" s="1"/>
  <c r="AB17" i="10"/>
  <c r="AD17" i="10" s="1"/>
  <c r="AB22" i="9"/>
  <c r="AD22" i="9" s="1"/>
  <c r="AB28" i="9"/>
  <c r="AD28" i="9" s="1"/>
  <c r="AB51" i="10"/>
  <c r="AD51" i="10" s="1"/>
  <c r="AB15" i="10"/>
  <c r="AD15" i="10" s="1"/>
  <c r="AB129" i="10"/>
  <c r="AD129" i="10" s="1"/>
  <c r="AB116" i="10"/>
  <c r="AD116" i="10" s="1"/>
  <c r="AB133" i="10"/>
  <c r="AD133" i="10" s="1"/>
  <c r="AB88" i="10"/>
  <c r="AD88" i="10" s="1"/>
  <c r="AB132" i="10"/>
  <c r="AD132" i="10" s="1"/>
  <c r="AB42" i="10"/>
  <c r="AD42" i="10" s="1"/>
  <c r="AB141" i="10"/>
  <c r="AD141" i="10" s="1"/>
  <c r="AB10" i="7"/>
  <c r="AD10" i="7" s="1"/>
  <c r="AB147" i="10"/>
  <c r="AD147" i="10" s="1"/>
  <c r="AB38" i="9"/>
  <c r="AD38" i="9" s="1"/>
  <c r="AB121" i="10"/>
  <c r="AD121" i="10" s="1"/>
  <c r="AB18" i="7"/>
  <c r="AD18" i="7" s="1"/>
  <c r="AB35" i="9"/>
  <c r="AD35" i="9" s="1"/>
  <c r="AB38" i="10"/>
  <c r="AD38" i="10" s="1"/>
  <c r="AB14" i="10"/>
  <c r="AD14" i="10" s="1"/>
  <c r="AB16" i="7"/>
  <c r="AD16" i="7" s="1"/>
  <c r="AB144" i="10"/>
  <c r="AD144" i="10" s="1"/>
  <c r="AB72" i="10"/>
  <c r="AD72" i="10" s="1"/>
  <c r="AB24" i="10"/>
  <c r="AD24" i="10" s="1"/>
  <c r="AB112" i="10"/>
  <c r="AD112" i="10" s="1"/>
  <c r="AB26" i="10"/>
  <c r="AD26" i="10" s="1"/>
  <c r="AB8" i="7"/>
  <c r="AD8" i="7" s="1"/>
  <c r="AB143" i="10"/>
  <c r="AD143" i="10" s="1"/>
  <c r="AB33" i="9"/>
  <c r="AD33" i="9" s="1"/>
  <c r="AB50" i="10"/>
  <c r="AD50" i="10" s="1"/>
  <c r="AB19" i="10"/>
  <c r="AD19" i="10" s="1"/>
  <c r="AB122" i="10"/>
  <c r="AD122" i="10" s="1"/>
  <c r="AB3" i="8"/>
  <c r="AD3" i="8" s="1"/>
  <c r="AB40" i="10"/>
  <c r="AD40" i="10" s="1"/>
  <c r="AB9" i="9"/>
  <c r="AD9" i="9" s="1"/>
  <c r="AB99" i="10"/>
  <c r="AD99" i="10" s="1"/>
  <c r="AB14" i="9"/>
  <c r="AD14" i="9" s="1"/>
  <c r="AB37" i="10"/>
  <c r="AD37" i="10" s="1"/>
  <c r="AB75" i="10"/>
  <c r="AD75" i="10" s="1"/>
  <c r="AB21" i="9"/>
  <c r="AD21" i="9" s="1"/>
  <c r="AB3" i="9"/>
  <c r="AD3" i="9" s="1"/>
  <c r="AB39" i="10"/>
  <c r="AD39" i="10" s="1"/>
  <c r="AB119" i="10"/>
  <c r="AD119" i="10" s="1"/>
  <c r="AB54" i="10"/>
  <c r="AD54" i="10" s="1"/>
  <c r="AB105" i="10"/>
  <c r="AD105" i="10" s="1"/>
  <c r="AB10" i="8"/>
  <c r="AD10" i="8" s="1"/>
  <c r="AB94" i="10"/>
  <c r="AD94" i="10" s="1"/>
  <c r="AB10" i="10"/>
  <c r="AD10" i="10" s="1"/>
  <c r="AB139" i="10"/>
  <c r="AD139" i="10" s="1"/>
  <c r="AB42" i="7"/>
  <c r="AD42" i="7" s="1"/>
  <c r="AB145" i="10"/>
  <c r="AD145" i="10" s="1"/>
  <c r="AB142" i="10"/>
  <c r="AD142" i="10" s="1"/>
  <c r="AB38" i="7"/>
  <c r="AD38" i="7" s="1"/>
  <c r="AB74" i="10"/>
  <c r="AD74" i="10" s="1"/>
  <c r="AB8" i="8"/>
  <c r="AD8" i="8" s="1"/>
  <c r="AB126" i="10"/>
  <c r="AD126" i="10" s="1"/>
  <c r="AB104" i="10"/>
  <c r="AD104" i="10" s="1"/>
  <c r="AB40" i="7"/>
  <c r="AD40" i="7" s="1"/>
  <c r="AB46" i="10"/>
  <c r="AD46" i="10" s="1"/>
  <c r="AB20" i="7"/>
  <c r="AD20" i="7" s="1"/>
  <c r="AB102" i="10"/>
  <c r="AD102" i="10" s="1"/>
  <c r="AB28" i="10"/>
  <c r="AD28" i="10" s="1"/>
  <c r="AB84" i="10"/>
  <c r="AD84" i="10" s="1"/>
  <c r="AB25" i="10"/>
  <c r="AD25" i="10" s="1"/>
  <c r="AB66" i="10"/>
  <c r="AD66" i="10" s="1"/>
  <c r="AB70" i="10"/>
  <c r="AD70" i="10" s="1"/>
  <c r="AB18" i="10"/>
  <c r="AD18" i="10" s="1"/>
  <c r="AB20" i="9"/>
  <c r="AD20" i="9" s="1"/>
  <c r="AB31" i="9"/>
  <c r="AD31" i="9" s="1"/>
  <c r="AB23" i="10"/>
  <c r="AD23" i="10" s="1"/>
  <c r="AB11" i="10"/>
  <c r="AD11" i="10" s="1"/>
  <c r="AB52" i="10"/>
  <c r="AD52" i="10" s="1"/>
  <c r="AB101" i="10"/>
  <c r="AD101" i="10" s="1"/>
  <c r="AB62" i="10"/>
  <c r="AD62" i="10" s="1"/>
  <c r="AB56" i="10"/>
  <c r="AD56" i="10" s="1"/>
  <c r="AB127" i="10"/>
  <c r="AD127" i="10" s="1"/>
  <c r="AB81" i="10"/>
  <c r="AD81" i="10" s="1"/>
  <c r="AB10" i="9"/>
  <c r="AD10" i="9" s="1"/>
  <c r="AB27" i="10"/>
  <c r="AD27" i="10" s="1"/>
  <c r="AB11" i="9"/>
  <c r="AD11" i="9" s="1"/>
  <c r="AB107" i="10"/>
  <c r="AD107" i="10" s="1"/>
  <c r="AB12" i="9"/>
  <c r="AD12" i="9" s="1"/>
  <c r="AB97" i="10"/>
  <c r="AD97" i="10" s="1"/>
  <c r="AB53" i="10"/>
  <c r="AD53" i="10" s="1"/>
  <c r="AB27" i="9"/>
  <c r="AD27" i="9" s="1"/>
  <c r="AB73" i="10"/>
  <c r="AD73" i="10" s="1"/>
  <c r="AB30" i="9"/>
  <c r="AD30" i="9" s="1"/>
  <c r="AB7" i="8"/>
  <c r="AD7" i="8" s="1"/>
  <c r="AB9" i="8"/>
  <c r="AD9" i="8" s="1"/>
  <c r="AB22" i="7"/>
  <c r="AD22" i="7" s="1"/>
  <c r="AB146" i="10"/>
  <c r="AD146" i="10" s="1"/>
  <c r="AB93" i="10"/>
  <c r="AD93" i="10" s="1"/>
  <c r="AB125" i="10"/>
  <c r="AD125" i="10" s="1"/>
  <c r="AB4" i="8"/>
  <c r="AD4" i="8" s="1"/>
  <c r="AB25" i="9"/>
  <c r="AD25" i="9" s="1"/>
  <c r="AB128" i="10"/>
  <c r="AD128" i="10" s="1"/>
  <c r="AB69" i="10"/>
  <c r="AD69" i="10" s="1"/>
  <c r="AB106" i="10"/>
  <c r="AD106" i="10" s="1"/>
  <c r="AB98" i="10"/>
  <c r="AD98" i="10" s="1"/>
  <c r="AB30" i="10"/>
  <c r="AD30" i="10" s="1"/>
  <c r="AB117" i="10"/>
  <c r="AD117" i="10" s="1"/>
  <c r="AB41" i="7"/>
  <c r="AD41" i="7" s="1"/>
  <c r="AB57" i="10"/>
  <c r="AD57" i="10" s="1"/>
  <c r="AB55" i="10"/>
  <c r="AD55" i="10" s="1"/>
  <c r="AB92" i="10"/>
  <c r="AD92" i="10" s="1"/>
  <c r="AB45" i="10"/>
  <c r="AD45" i="10" s="1"/>
  <c r="AB2" i="9"/>
  <c r="AD2" i="9" s="1"/>
  <c r="AB103" i="10"/>
  <c r="AD103" i="10" s="1"/>
  <c r="AB16" i="10"/>
  <c r="AD16" i="10" s="1"/>
  <c r="AB35" i="10"/>
  <c r="AD35" i="10" s="1"/>
  <c r="AB13" i="9"/>
  <c r="AD13" i="9" s="1"/>
  <c r="AB49" i="10"/>
  <c r="AD49" i="10" s="1"/>
  <c r="AB91" i="10"/>
  <c r="AD91" i="10" s="1"/>
  <c r="AB59" i="10"/>
  <c r="AD59" i="10" s="1"/>
  <c r="AB6" i="8"/>
  <c r="AB7" i="10"/>
  <c r="AD7" i="10" s="1"/>
  <c r="AB13" i="10"/>
  <c r="AD13" i="10" s="1"/>
  <c r="AB15" i="7"/>
  <c r="AD15" i="7" s="1"/>
  <c r="AB130" i="10"/>
  <c r="AD130" i="10" s="1"/>
  <c r="AB13" i="7"/>
  <c r="AD13" i="7" s="1"/>
  <c r="AB78" i="10"/>
  <c r="AD78" i="10" s="1"/>
  <c r="AB33" i="10"/>
  <c r="AD33" i="10" s="1"/>
  <c r="AB22" i="10"/>
  <c r="AD22" i="10" s="1"/>
  <c r="AB7" i="7"/>
  <c r="AD7" i="7" s="1"/>
  <c r="AB68" i="10"/>
  <c r="AD68" i="10" s="1"/>
  <c r="AB85" i="10"/>
  <c r="AD85" i="10" s="1"/>
  <c r="AB96" i="10"/>
  <c r="AD96" i="10" s="1"/>
  <c r="AB135" i="10"/>
  <c r="AD135" i="10" s="1"/>
  <c r="AB138" i="10"/>
  <c r="AD138" i="10" s="1"/>
  <c r="AB8" i="10"/>
  <c r="AD8" i="10" s="1"/>
  <c r="AB3" i="10"/>
  <c r="AD3" i="10" s="1"/>
  <c r="AB71" i="10"/>
  <c r="AD71" i="10" s="1"/>
  <c r="AB44" i="10"/>
  <c r="AD44" i="10" s="1"/>
  <c r="AB58" i="10"/>
  <c r="AD58" i="10" s="1"/>
  <c r="AB21" i="10"/>
  <c r="AD21" i="10" s="1"/>
  <c r="AB12" i="10"/>
  <c r="AD12" i="10" s="1"/>
  <c r="AB36" i="10"/>
  <c r="AD36" i="10" s="1"/>
  <c r="AB87" i="10"/>
  <c r="AD87" i="10" s="1"/>
  <c r="AB16" i="9"/>
  <c r="AD16" i="9" s="1"/>
  <c r="AB82" i="10"/>
  <c r="AD82" i="10" s="1"/>
  <c r="AB34" i="10"/>
  <c r="AD34" i="10" s="1"/>
  <c r="AB115" i="10"/>
  <c r="AD115" i="10" s="1"/>
  <c r="AB8" i="9"/>
  <c r="AD8" i="9" s="1"/>
  <c r="AB6" i="10"/>
  <c r="AD6" i="10" s="1"/>
  <c r="AB124" i="10"/>
  <c r="AD124" i="10" s="1"/>
  <c r="AB39" i="9"/>
  <c r="AD39" i="9" s="1"/>
  <c r="AB61" i="10"/>
  <c r="AD61" i="10" s="1"/>
  <c r="AB36" i="9"/>
  <c r="AD36" i="9" s="1"/>
  <c r="AB4" i="10"/>
  <c r="AD4" i="10" s="1"/>
  <c r="AB108" i="10"/>
  <c r="AD108" i="10" s="1"/>
  <c r="AB83" i="10"/>
  <c r="AD83" i="10" s="1"/>
  <c r="AB26" i="9"/>
  <c r="AD26" i="9" s="1"/>
  <c r="AB76" i="10"/>
  <c r="AD76" i="10" s="1"/>
  <c r="AB137" i="10"/>
  <c r="AD137" i="10" s="1"/>
  <c r="AB47" i="10"/>
  <c r="AD47" i="10" s="1"/>
  <c r="AB7" i="9"/>
  <c r="AD7" i="9" s="1"/>
  <c r="AB40" i="9"/>
  <c r="AD40" i="9" s="1"/>
  <c r="AB19" i="7"/>
  <c r="AD19" i="7" s="1"/>
  <c r="AB43" i="10"/>
  <c r="AD43" i="10" s="1"/>
  <c r="AB109" i="10"/>
  <c r="AD109" i="10" s="1"/>
  <c r="AB23" i="9"/>
  <c r="AD23" i="9" s="1"/>
  <c r="AB17" i="9"/>
  <c r="AD17" i="9" s="1"/>
  <c r="AB24" i="9"/>
  <c r="AD24" i="9" s="1"/>
  <c r="AB136" i="10"/>
  <c r="AD136" i="10" s="1"/>
  <c r="AB6" i="9"/>
  <c r="AD6" i="9" s="1"/>
  <c r="AB29" i="10"/>
  <c r="AD29" i="10" s="1"/>
  <c r="AB131" i="10"/>
  <c r="AD131" i="10" s="1"/>
  <c r="AB64" i="10"/>
  <c r="AD64" i="10" s="1"/>
  <c r="AB15" i="9"/>
  <c r="AD15" i="9" s="1"/>
  <c r="AB41" i="10"/>
  <c r="AD41" i="10" s="1"/>
  <c r="AB5" i="9"/>
  <c r="AD5" i="9" s="1"/>
  <c r="AC92" i="10"/>
  <c r="AE92" i="10" s="1"/>
  <c r="AC58" i="10"/>
  <c r="AE58" i="10" s="1"/>
  <c r="AC4" i="10"/>
  <c r="AE4" i="10" s="1"/>
  <c r="AC12" i="7"/>
  <c r="AC143" i="10"/>
  <c r="AE143" i="10" s="1"/>
  <c r="AC34" i="9"/>
  <c r="AE34" i="9" s="1"/>
  <c r="AC11" i="9"/>
  <c r="AE11" i="9" s="1"/>
  <c r="AC62" i="10"/>
  <c r="AE62" i="10" s="1"/>
  <c r="AC55" i="10"/>
  <c r="AE55" i="10" s="1"/>
  <c r="AC91" i="10"/>
  <c r="AE91" i="10" s="1"/>
  <c r="AC136" i="10"/>
  <c r="AE136" i="10" s="1"/>
  <c r="AC7" i="10"/>
  <c r="AE7" i="10" s="1"/>
  <c r="AC111" i="10"/>
  <c r="AE111" i="10" s="1"/>
  <c r="AC8" i="8"/>
  <c r="AE8" i="8" s="1"/>
  <c r="AC13" i="10"/>
  <c r="AE13" i="10" s="1"/>
  <c r="AC53" i="10"/>
  <c r="AE53" i="10" s="1"/>
  <c r="AC17" i="9" l="1"/>
  <c r="AE17" i="9" s="1"/>
  <c r="AC15" i="7"/>
  <c r="AE15" i="7" s="1"/>
  <c r="AC12" i="10"/>
  <c r="AE12" i="10" s="1"/>
  <c r="AF12" i="10" s="1"/>
  <c r="AG12" i="10" s="1"/>
  <c r="AC109" i="10"/>
  <c r="AE109" i="10" s="1"/>
  <c r="AF109" i="10" s="1"/>
  <c r="AG109" i="10" s="1"/>
  <c r="AC19" i="10"/>
  <c r="AE19" i="10" s="1"/>
  <c r="AC21" i="7"/>
  <c r="AE21" i="7" s="1"/>
  <c r="AC36" i="9"/>
  <c r="AE36" i="9" s="1"/>
  <c r="AF36" i="9" s="1"/>
  <c r="AG36" i="9" s="1"/>
  <c r="AC17" i="10"/>
  <c r="AE17" i="10" s="1"/>
  <c r="AF17" i="10" s="1"/>
  <c r="AG17" i="10" s="1"/>
  <c r="AC142" i="10"/>
  <c r="AE142" i="10" s="1"/>
  <c r="AC61" i="10"/>
  <c r="AE61" i="10" s="1"/>
  <c r="AF61" i="10" s="1"/>
  <c r="AG61" i="10" s="1"/>
  <c r="AC11" i="8"/>
  <c r="AE11" i="8" s="1"/>
  <c r="AC22" i="7"/>
  <c r="AE22" i="7" s="1"/>
  <c r="AC85" i="10"/>
  <c r="AE85" i="10" s="1"/>
  <c r="AC26" i="10"/>
  <c r="AE26" i="10" s="1"/>
  <c r="AC106" i="10"/>
  <c r="AE106" i="10" s="1"/>
  <c r="AF106" i="10" s="1"/>
  <c r="AG106" i="10" s="1"/>
  <c r="AC51" i="10"/>
  <c r="AE51" i="10" s="1"/>
  <c r="AF51" i="10" s="1"/>
  <c r="AG51" i="10" s="1"/>
  <c r="AC97" i="10"/>
  <c r="AE97" i="10" s="1"/>
  <c r="AC15" i="9"/>
  <c r="AE15" i="9" s="1"/>
  <c r="AC14" i="10"/>
  <c r="AE14" i="10" s="1"/>
  <c r="AF14" i="10" s="1"/>
  <c r="AG14" i="10" s="1"/>
  <c r="AC75" i="10"/>
  <c r="AE75" i="10" s="1"/>
  <c r="AF75" i="10" s="1"/>
  <c r="AG75" i="10" s="1"/>
  <c r="AC81" i="10"/>
  <c r="AE81" i="10" s="1"/>
  <c r="AF81" i="10" s="1"/>
  <c r="AG81" i="10" s="1"/>
  <c r="AC9" i="9"/>
  <c r="AE9" i="9" s="1"/>
  <c r="AC19" i="7"/>
  <c r="AE19" i="7" s="1"/>
  <c r="AF19" i="7" s="1"/>
  <c r="AG19" i="7" s="1"/>
  <c r="AC30" i="10"/>
  <c r="AE30" i="10" s="1"/>
  <c r="AF30" i="10" s="1"/>
  <c r="AG30" i="10" s="1"/>
  <c r="AC73" i="10"/>
  <c r="AE73" i="10" s="1"/>
  <c r="AC147" i="10"/>
  <c r="AE147" i="10" s="1"/>
  <c r="AC21" i="10"/>
  <c r="AE21" i="10" s="1"/>
  <c r="AF21" i="10" s="1"/>
  <c r="AG21" i="10" s="1"/>
  <c r="AC141" i="10"/>
  <c r="AE141" i="10" s="1"/>
  <c r="AF141" i="10" s="1"/>
  <c r="AG141" i="10" s="1"/>
  <c r="AC16" i="10"/>
  <c r="AE16" i="10" s="1"/>
  <c r="AC63" i="10"/>
  <c r="AE63" i="10" s="1"/>
  <c r="AC107" i="10"/>
  <c r="AE107" i="10" s="1"/>
  <c r="AF107" i="10" s="1"/>
  <c r="AG107" i="10" s="1"/>
  <c r="AC108" i="10"/>
  <c r="AE108" i="10" s="1"/>
  <c r="AF108" i="10" s="1"/>
  <c r="AG108" i="10" s="1"/>
  <c r="AC41" i="10"/>
  <c r="AE41" i="10" s="1"/>
  <c r="AF41" i="10" s="1"/>
  <c r="AG41" i="10" s="1"/>
  <c r="AC31" i="9"/>
  <c r="AE31" i="9" s="1"/>
  <c r="AC125" i="10"/>
  <c r="AE125" i="10" s="1"/>
  <c r="AF125" i="10" s="1"/>
  <c r="AG125" i="10" s="1"/>
  <c r="AC146" i="10"/>
  <c r="AE146" i="10" s="1"/>
  <c r="AF146" i="10" s="1"/>
  <c r="AG146" i="10" s="1"/>
  <c r="AC25" i="9"/>
  <c r="AE25" i="9" s="1"/>
  <c r="AC40" i="7"/>
  <c r="AE40" i="7" s="1"/>
  <c r="AC47" i="10"/>
  <c r="AE47" i="10" s="1"/>
  <c r="AF47" i="10" s="1"/>
  <c r="AG47" i="10" s="1"/>
  <c r="AC80" i="10"/>
  <c r="AE80" i="10" s="1"/>
  <c r="AF80" i="10" s="1"/>
  <c r="AG80" i="10" s="1"/>
  <c r="AC43" i="10"/>
  <c r="AE43" i="10" s="1"/>
  <c r="AC105" i="10"/>
  <c r="AE105" i="10" s="1"/>
  <c r="AF105" i="10" s="1"/>
  <c r="AG105" i="10" s="1"/>
  <c r="AC27" i="10"/>
  <c r="AE27" i="10" s="1"/>
  <c r="AF27" i="10" s="1"/>
  <c r="AG27" i="10" s="1"/>
  <c r="AC46" i="10"/>
  <c r="AE46" i="10" s="1"/>
  <c r="AF46" i="10" s="1"/>
  <c r="AG46" i="10" s="1"/>
  <c r="AC137" i="10"/>
  <c r="AE137" i="10" s="1"/>
  <c r="AC10" i="8"/>
  <c r="AE10" i="8" s="1"/>
  <c r="AF10" i="8" s="1"/>
  <c r="AG10" i="8" s="1"/>
  <c r="AC37" i="9"/>
  <c r="AE37" i="9" s="1"/>
  <c r="AC25" i="10"/>
  <c r="AE25" i="10" s="1"/>
  <c r="AF25" i="10" s="1"/>
  <c r="AG25" i="10" s="1"/>
  <c r="AC134" i="10"/>
  <c r="AE134" i="10" s="1"/>
  <c r="AC33" i="10"/>
  <c r="AE33" i="10" s="1"/>
  <c r="AC116" i="10"/>
  <c r="AE116" i="10" s="1"/>
  <c r="AF116" i="10" s="1"/>
  <c r="AG116" i="10" s="1"/>
  <c r="AC32" i="10"/>
  <c r="AE32" i="10" s="1"/>
  <c r="AF32" i="10" s="1"/>
  <c r="AG32" i="10" s="1"/>
  <c r="AC43" i="7"/>
  <c r="AE43" i="7" s="1"/>
  <c r="AF43" i="7" s="1"/>
  <c r="AG43" i="7" s="1"/>
  <c r="AC10" i="9"/>
  <c r="AE10" i="9" s="1"/>
  <c r="AC3" i="9"/>
  <c r="AE3" i="9" s="1"/>
  <c r="AF3" i="9" s="1"/>
  <c r="AG3" i="9" s="1"/>
  <c r="AC11" i="10"/>
  <c r="AE11" i="10" s="1"/>
  <c r="AF11" i="10" s="1"/>
  <c r="AG11" i="10" s="1"/>
  <c r="AC140" i="10"/>
  <c r="AE140" i="10" s="1"/>
  <c r="AF140" i="10" s="1"/>
  <c r="AG140" i="10" s="1"/>
  <c r="AC76" i="10"/>
  <c r="AE76" i="10" s="1"/>
  <c r="AC67" i="10"/>
  <c r="AE67" i="10" s="1"/>
  <c r="AF67" i="10" s="1"/>
  <c r="AG67" i="10" s="1"/>
  <c r="AC135" i="10"/>
  <c r="AE135" i="10" s="1"/>
  <c r="AF135" i="10" s="1"/>
  <c r="AG135" i="10" s="1"/>
  <c r="AC39" i="10"/>
  <c r="AE39" i="10" s="1"/>
  <c r="AF39" i="10" s="1"/>
  <c r="AG39" i="10" s="1"/>
  <c r="AC24" i="9"/>
  <c r="AE24" i="9" s="1"/>
  <c r="AC10" i="7"/>
  <c r="AE10" i="7" s="1"/>
  <c r="AF10" i="7" s="1"/>
  <c r="AG10" i="7" s="1"/>
  <c r="AC6" i="10"/>
  <c r="AE6" i="10" s="1"/>
  <c r="AF6" i="10" s="1"/>
  <c r="AG6" i="10" s="1"/>
  <c r="AC128" i="10"/>
  <c r="AE128" i="10" s="1"/>
  <c r="AF128" i="10" s="1"/>
  <c r="AG128" i="10" s="1"/>
  <c r="AC3" i="10"/>
  <c r="AE3" i="10" s="1"/>
  <c r="AC78" i="10"/>
  <c r="AE78" i="10" s="1"/>
  <c r="AF78" i="10" s="1"/>
  <c r="AG78" i="10" s="1"/>
  <c r="AC110" i="10"/>
  <c r="AE110" i="10" s="1"/>
  <c r="AF110" i="10" s="1"/>
  <c r="AG110" i="10" s="1"/>
  <c r="AC15" i="10"/>
  <c r="AE15" i="10" s="1"/>
  <c r="AC37" i="10"/>
  <c r="AE37" i="10" s="1"/>
  <c r="AF37" i="10" s="1"/>
  <c r="AG37" i="10" s="1"/>
  <c r="AC72" i="10"/>
  <c r="AE72" i="10" s="1"/>
  <c r="AF72" i="10" s="1"/>
  <c r="AG72" i="10" s="1"/>
  <c r="AC117" i="10"/>
  <c r="AE117" i="10" s="1"/>
  <c r="AF117" i="10" s="1"/>
  <c r="AG117" i="10" s="1"/>
  <c r="AC31" i="10"/>
  <c r="AE31" i="10" s="1"/>
  <c r="AF31" i="10" s="1"/>
  <c r="AG31" i="10" s="1"/>
  <c r="AC21" i="9"/>
  <c r="AE21" i="9" s="1"/>
  <c r="AC98" i="10"/>
  <c r="AE98" i="10" s="1"/>
  <c r="AF98" i="10" s="1"/>
  <c r="AG98" i="10" s="1"/>
  <c r="AC34" i="10"/>
  <c r="AE34" i="10" s="1"/>
  <c r="AF34" i="10" s="1"/>
  <c r="AG34" i="10" s="1"/>
  <c r="AC17" i="7"/>
  <c r="AE17" i="7" s="1"/>
  <c r="AF17" i="7" s="1"/>
  <c r="AG17" i="7" s="1"/>
  <c r="AC95" i="10"/>
  <c r="AE95" i="10" s="1"/>
  <c r="AC28" i="9"/>
  <c r="AE28" i="9" s="1"/>
  <c r="AF28" i="9" s="1"/>
  <c r="AG28" i="9" s="1"/>
  <c r="AC52" i="10"/>
  <c r="AE52" i="10" s="1"/>
  <c r="AF52" i="10" s="1"/>
  <c r="AG52" i="10" s="1"/>
  <c r="AC14" i="9"/>
  <c r="AE14" i="9" s="1"/>
  <c r="AF14" i="9" s="1"/>
  <c r="AG14" i="9" s="1"/>
  <c r="AC36" i="10"/>
  <c r="AE36" i="10" s="1"/>
  <c r="AF36" i="10" s="1"/>
  <c r="AG36" i="10" s="1"/>
  <c r="AC82" i="10"/>
  <c r="AE82" i="10" s="1"/>
  <c r="AF82" i="10" s="1"/>
  <c r="AG82" i="10" s="1"/>
  <c r="AC138" i="10"/>
  <c r="AE138" i="10" s="1"/>
  <c r="AF138" i="10" s="1"/>
  <c r="AG138" i="10" s="1"/>
  <c r="AC133" i="10"/>
  <c r="AE133" i="10" s="1"/>
  <c r="AC68" i="10"/>
  <c r="AE68" i="10" s="1"/>
  <c r="AF68" i="10" s="1"/>
  <c r="AG68" i="10" s="1"/>
  <c r="AC121" i="10"/>
  <c r="AE121" i="10" s="1"/>
  <c r="AF121" i="10" s="1"/>
  <c r="AG121" i="10" s="1"/>
  <c r="AC89" i="10"/>
  <c r="AE89" i="10" s="1"/>
  <c r="AF89" i="10" s="1"/>
  <c r="AG89" i="10" s="1"/>
  <c r="AC69" i="10"/>
  <c r="AE69" i="10" s="1"/>
  <c r="AC35" i="9"/>
  <c r="AE35" i="9" s="1"/>
  <c r="AC79" i="10"/>
  <c r="AE79" i="10" s="1"/>
  <c r="AF79" i="10" s="1"/>
  <c r="AG79" i="10" s="1"/>
  <c r="AC59" i="10"/>
  <c r="AE59" i="10" s="1"/>
  <c r="AF59" i="10" s="1"/>
  <c r="AG59" i="10" s="1"/>
  <c r="AC7" i="7"/>
  <c r="AE7" i="7" s="1"/>
  <c r="AC41" i="7"/>
  <c r="AE41" i="7" s="1"/>
  <c r="AF41" i="7" s="1"/>
  <c r="AG41" i="7" s="1"/>
  <c r="AC35" i="10"/>
  <c r="AE35" i="10" s="1"/>
  <c r="AF35" i="10" s="1"/>
  <c r="AG35" i="10" s="1"/>
  <c r="AC49" i="10"/>
  <c r="AE49" i="10" s="1"/>
  <c r="AF49" i="10" s="1"/>
  <c r="AG49" i="10" s="1"/>
  <c r="AC45" i="10"/>
  <c r="AE45" i="10" s="1"/>
  <c r="AC19" i="9"/>
  <c r="AE19" i="9" s="1"/>
  <c r="AF19" i="9" s="1"/>
  <c r="AG19" i="9" s="1"/>
  <c r="AC28" i="10"/>
  <c r="AE28" i="10" s="1"/>
  <c r="AF28" i="10" s="1"/>
  <c r="AG28" i="10" s="1"/>
  <c r="AC84" i="10"/>
  <c r="AE84" i="10" s="1"/>
  <c r="AF84" i="10" s="1"/>
  <c r="AG84" i="10" s="1"/>
  <c r="AC74" i="10"/>
  <c r="AE74" i="10" s="1"/>
  <c r="AC77" i="10"/>
  <c r="AE77" i="10" s="1"/>
  <c r="AC139" i="10"/>
  <c r="AE139" i="10" s="1"/>
  <c r="AF139" i="10" s="1"/>
  <c r="AG139" i="10" s="1"/>
  <c r="AC32" i="9"/>
  <c r="AE32" i="9" s="1"/>
  <c r="AC38" i="10"/>
  <c r="AE38" i="10" s="1"/>
  <c r="AF38" i="10" s="1"/>
  <c r="AG38" i="10" s="1"/>
  <c r="AC9" i="7"/>
  <c r="AE9" i="7" s="1"/>
  <c r="AF9" i="7" s="1"/>
  <c r="AG9" i="7" s="1"/>
  <c r="AC132" i="10"/>
  <c r="AE132" i="10" s="1"/>
  <c r="AF132" i="10" s="1"/>
  <c r="AG132" i="10" s="1"/>
  <c r="AC120" i="10"/>
  <c r="AE120" i="10" s="1"/>
  <c r="AF120" i="10" s="1"/>
  <c r="AG120" i="10" s="1"/>
  <c r="AC6" i="9"/>
  <c r="AE6" i="9" s="1"/>
  <c r="AC5" i="10"/>
  <c r="AE5" i="10" s="1"/>
  <c r="AF5" i="10" s="1"/>
  <c r="AG5" i="10" s="1"/>
  <c r="AC13" i="9"/>
  <c r="AE13" i="9" s="1"/>
  <c r="AF13" i="9" s="1"/>
  <c r="AG13" i="9" s="1"/>
  <c r="AC39" i="9"/>
  <c r="AE39" i="9" s="1"/>
  <c r="AF39" i="9" s="1"/>
  <c r="AG39" i="9" s="1"/>
  <c r="AC144" i="10"/>
  <c r="AE144" i="10" s="1"/>
  <c r="AC5" i="9"/>
  <c r="AE5" i="9" s="1"/>
  <c r="AF5" i="9" s="1"/>
  <c r="AG5" i="9" s="1"/>
  <c r="AC40" i="9"/>
  <c r="AE40" i="9" s="1"/>
  <c r="AF40" i="9" s="1"/>
  <c r="AG40" i="9" s="1"/>
  <c r="AC13" i="7"/>
  <c r="AE13" i="7" s="1"/>
  <c r="AC40" i="10"/>
  <c r="AE40" i="10" s="1"/>
  <c r="AC129" i="10"/>
  <c r="AE129" i="10" s="1"/>
  <c r="AF129" i="10" s="1"/>
  <c r="AG129" i="10" s="1"/>
  <c r="AC7" i="8"/>
  <c r="AE7" i="8" s="1"/>
  <c r="AC70" i="10"/>
  <c r="AE70" i="10" s="1"/>
  <c r="AF70" i="10" s="1"/>
  <c r="AG70" i="10" s="1"/>
  <c r="AC38" i="7"/>
  <c r="AE38" i="7" s="1"/>
  <c r="AC23" i="10"/>
  <c r="AE23" i="10" s="1"/>
  <c r="AF23" i="10" s="1"/>
  <c r="AG23" i="10" s="1"/>
  <c r="AC131" i="10"/>
  <c r="AE131" i="10" s="1"/>
  <c r="AF131" i="10" s="1"/>
  <c r="AG131" i="10" s="1"/>
  <c r="AC104" i="10"/>
  <c r="AE104" i="10" s="1"/>
  <c r="AF104" i="10" s="1"/>
  <c r="AG104" i="10" s="1"/>
  <c r="AC54" i="10"/>
  <c r="AE54" i="10" s="1"/>
  <c r="AC56" i="10"/>
  <c r="AE56" i="10" s="1"/>
  <c r="AF56" i="10" s="1"/>
  <c r="AG56" i="10" s="1"/>
  <c r="AC113" i="10"/>
  <c r="AE113" i="10" s="1"/>
  <c r="AF113" i="10" s="1"/>
  <c r="AG113" i="10" s="1"/>
  <c r="AC148" i="10"/>
  <c r="AE148" i="10" s="1"/>
  <c r="AF148" i="10" s="1"/>
  <c r="AG148" i="10" s="1"/>
  <c r="AC124" i="10"/>
  <c r="AE124" i="10" s="1"/>
  <c r="AC145" i="10"/>
  <c r="AE145" i="10" s="1"/>
  <c r="AF145" i="10" s="1"/>
  <c r="AG145" i="10" s="1"/>
  <c r="AC126" i="10"/>
  <c r="AE126" i="10" s="1"/>
  <c r="AF126" i="10" s="1"/>
  <c r="AG126" i="10" s="1"/>
  <c r="AC16" i="7"/>
  <c r="AE16" i="7" s="1"/>
  <c r="AC38" i="9"/>
  <c r="AE38" i="9" s="1"/>
  <c r="AC154" i="10"/>
  <c r="AE154" i="10" s="1"/>
  <c r="AF154" i="10" s="1"/>
  <c r="AG154" i="10" s="1"/>
  <c r="AC155" i="10"/>
  <c r="AE155" i="10" s="1"/>
  <c r="AF155" i="10" s="1"/>
  <c r="AG155" i="10" s="1"/>
  <c r="AC151" i="10"/>
  <c r="AE151" i="10" s="1"/>
  <c r="AF151" i="10" s="1"/>
  <c r="AG151" i="10" s="1"/>
  <c r="AC152" i="10"/>
  <c r="AE152" i="10" s="1"/>
  <c r="AF152" i="10" s="1"/>
  <c r="AG152" i="10" s="1"/>
  <c r="AC44" i="7"/>
  <c r="AE44" i="7" s="1"/>
  <c r="AF44" i="7" s="1"/>
  <c r="AG44" i="7" s="1"/>
  <c r="AC153" i="10"/>
  <c r="AE153" i="10" s="1"/>
  <c r="AF153" i="10" s="1"/>
  <c r="AG153" i="10" s="1"/>
  <c r="AC150" i="10"/>
  <c r="AE150" i="10" s="1"/>
  <c r="AF150" i="10" s="1"/>
  <c r="AG150" i="10" s="1"/>
  <c r="AC47" i="7"/>
  <c r="AE47" i="7" s="1"/>
  <c r="AF47" i="7" s="1"/>
  <c r="AG47" i="7" s="1"/>
  <c r="AC149" i="10"/>
  <c r="AE149" i="10" s="1"/>
  <c r="AF149" i="10" s="1"/>
  <c r="AG149" i="10" s="1"/>
  <c r="AC96" i="10"/>
  <c r="AE96" i="10" s="1"/>
  <c r="AF96" i="10" s="1"/>
  <c r="AG96" i="10" s="1"/>
  <c r="AC66" i="10"/>
  <c r="AE66" i="10" s="1"/>
  <c r="AF66" i="10" s="1"/>
  <c r="AG66" i="10" s="1"/>
  <c r="AC18" i="7"/>
  <c r="AE18" i="7" s="1"/>
  <c r="AF18" i="7" s="1"/>
  <c r="AG18" i="7" s="1"/>
  <c r="AC93" i="10"/>
  <c r="AE93" i="10" s="1"/>
  <c r="AF93" i="10" s="1"/>
  <c r="AG93" i="10" s="1"/>
  <c r="AC103" i="10"/>
  <c r="AE103" i="10" s="1"/>
  <c r="AF103" i="10" s="1"/>
  <c r="AG103" i="10" s="1"/>
  <c r="AC16" i="9"/>
  <c r="AE16" i="9" s="1"/>
  <c r="AF16" i="9" s="1"/>
  <c r="AG16" i="9" s="1"/>
  <c r="AC18" i="9"/>
  <c r="AE18" i="9" s="1"/>
  <c r="AF18" i="9" s="1"/>
  <c r="AG18" i="9" s="1"/>
  <c r="AC57" i="10"/>
  <c r="AE57" i="10" s="1"/>
  <c r="AF57" i="10" s="1"/>
  <c r="AG57" i="10" s="1"/>
  <c r="AC8" i="9"/>
  <c r="AE8" i="9" s="1"/>
  <c r="AF8" i="9" s="1"/>
  <c r="AG8" i="9" s="1"/>
  <c r="AC112" i="10"/>
  <c r="AE112" i="10" s="1"/>
  <c r="AF112" i="10" s="1"/>
  <c r="AG112" i="10" s="1"/>
  <c r="AC22" i="9"/>
  <c r="AE22" i="9" s="1"/>
  <c r="AF22" i="9" s="1"/>
  <c r="AG22" i="9" s="1"/>
  <c r="AC27" i="9"/>
  <c r="AE27" i="9" s="1"/>
  <c r="AC119" i="10"/>
  <c r="AE119" i="10" s="1"/>
  <c r="AF119" i="10" s="1"/>
  <c r="AG119" i="10" s="1"/>
  <c r="AC86" i="10"/>
  <c r="AE86" i="10" s="1"/>
  <c r="AF86" i="10" s="1"/>
  <c r="AG86" i="10" s="1"/>
  <c r="AC99" i="10"/>
  <c r="AE99" i="10" s="1"/>
  <c r="AF99" i="10" s="1"/>
  <c r="AG99" i="10" s="1"/>
  <c r="AC14" i="7"/>
  <c r="AE14" i="7" s="1"/>
  <c r="AC48" i="10"/>
  <c r="AE48" i="10" s="1"/>
  <c r="AF48" i="10" s="1"/>
  <c r="AG48" i="10" s="1"/>
  <c r="AC50" i="10"/>
  <c r="AE50" i="10" s="1"/>
  <c r="AF50" i="10" s="1"/>
  <c r="AG50" i="10" s="1"/>
  <c r="AC122" i="10"/>
  <c r="AE122" i="10" s="1"/>
  <c r="AF122" i="10" s="1"/>
  <c r="AG122" i="10" s="1"/>
  <c r="AC87" i="10"/>
  <c r="AE87" i="10" s="1"/>
  <c r="AF87" i="10" s="1"/>
  <c r="AG87" i="10" s="1"/>
  <c r="AC29" i="9"/>
  <c r="AE29" i="9" s="1"/>
  <c r="AF29" i="9" s="1"/>
  <c r="AG29" i="9" s="1"/>
  <c r="AC26" i="9"/>
  <c r="AE26" i="9" s="1"/>
  <c r="AF26" i="9" s="1"/>
  <c r="AG26" i="9" s="1"/>
  <c r="AC64" i="10"/>
  <c r="AE64" i="10" s="1"/>
  <c r="AF64" i="10" s="1"/>
  <c r="AG64" i="10" s="1"/>
  <c r="AC115" i="10"/>
  <c r="AE115" i="10" s="1"/>
  <c r="AF115" i="10" s="1"/>
  <c r="AG115" i="10" s="1"/>
  <c r="AC4" i="8"/>
  <c r="AE4" i="8" s="1"/>
  <c r="AF4" i="8" s="1"/>
  <c r="AG4" i="8" s="1"/>
  <c r="AC30" i="9"/>
  <c r="AE30" i="9" s="1"/>
  <c r="AF30" i="9" s="1"/>
  <c r="AG30" i="9" s="1"/>
  <c r="AC8" i="10"/>
  <c r="AE8" i="10" s="1"/>
  <c r="AF8" i="10" s="1"/>
  <c r="AG8" i="10" s="1"/>
  <c r="AC83" i="10"/>
  <c r="AE83" i="10" s="1"/>
  <c r="AF83" i="10" s="1"/>
  <c r="AG83" i="10" s="1"/>
  <c r="AC12" i="9"/>
  <c r="AE12" i="9" s="1"/>
  <c r="AF12" i="9" s="1"/>
  <c r="AG12" i="9" s="1"/>
  <c r="AC10" i="10"/>
  <c r="AE10" i="10" s="1"/>
  <c r="AF10" i="10" s="1"/>
  <c r="AG10" i="10" s="1"/>
  <c r="AC4" i="9"/>
  <c r="AE4" i="9" s="1"/>
  <c r="AF4" i="9" s="1"/>
  <c r="AG4" i="9" s="1"/>
  <c r="AC29" i="10"/>
  <c r="AE29" i="10" s="1"/>
  <c r="AF29" i="10" s="1"/>
  <c r="AG29" i="10" s="1"/>
  <c r="AC65" i="10"/>
  <c r="AE65" i="10" s="1"/>
  <c r="AF65" i="10" s="1"/>
  <c r="AG65" i="10" s="1"/>
  <c r="AC100" i="10"/>
  <c r="AE100" i="10" s="1"/>
  <c r="AF100" i="10" s="1"/>
  <c r="AG100" i="10" s="1"/>
  <c r="AC2" i="9"/>
  <c r="AE2" i="9" s="1"/>
  <c r="AF2" i="9" s="1"/>
  <c r="AG2" i="9" s="1"/>
  <c r="AC118" i="10"/>
  <c r="AE118" i="10" s="1"/>
  <c r="AF118" i="10" s="1"/>
  <c r="AG118" i="10" s="1"/>
  <c r="AC18" i="10"/>
  <c r="AE18" i="10" s="1"/>
  <c r="AF18" i="10" s="1"/>
  <c r="AG18" i="10" s="1"/>
  <c r="AC7" i="9"/>
  <c r="AE7" i="9" s="1"/>
  <c r="AF7" i="9" s="1"/>
  <c r="AG7" i="9" s="1"/>
  <c r="AC94" i="10"/>
  <c r="AE94" i="10" s="1"/>
  <c r="AF94" i="10" s="1"/>
  <c r="AG94" i="10" s="1"/>
  <c r="AC42" i="7"/>
  <c r="AE42" i="7" s="1"/>
  <c r="AF42" i="7" s="1"/>
  <c r="AG42" i="7" s="1"/>
  <c r="AC71" i="10"/>
  <c r="AE71" i="10" s="1"/>
  <c r="AF71" i="10" s="1"/>
  <c r="AG71" i="10" s="1"/>
  <c r="AC42" i="10"/>
  <c r="AE42" i="10" s="1"/>
  <c r="AF42" i="10" s="1"/>
  <c r="AG42" i="10" s="1"/>
  <c r="AC24" i="10"/>
  <c r="AE24" i="10" s="1"/>
  <c r="AF24" i="10" s="1"/>
  <c r="AG24" i="10" s="1"/>
  <c r="AC60" i="10"/>
  <c r="AE60" i="10" s="1"/>
  <c r="AF60" i="10" s="1"/>
  <c r="AG60" i="10" s="1"/>
  <c r="AC8" i="7"/>
  <c r="AE8" i="7" s="1"/>
  <c r="AC88" i="10"/>
  <c r="AE88" i="10" s="1"/>
  <c r="AC20" i="7"/>
  <c r="AE20" i="7" s="1"/>
  <c r="AF20" i="7" s="1"/>
  <c r="AG20" i="7" s="1"/>
  <c r="AC23" i="9"/>
  <c r="AE23" i="9" s="1"/>
  <c r="AF23" i="9" s="1"/>
  <c r="AG23" i="9" s="1"/>
  <c r="AC102" i="10"/>
  <c r="AE102" i="10" s="1"/>
  <c r="AF102" i="10" s="1"/>
  <c r="AG102" i="10" s="1"/>
  <c r="AC33" i="9"/>
  <c r="AE33" i="9" s="1"/>
  <c r="AF33" i="9" s="1"/>
  <c r="AG33" i="9" s="1"/>
  <c r="AC101" i="10"/>
  <c r="AE101" i="10" s="1"/>
  <c r="AF101" i="10" s="1"/>
  <c r="AG101" i="10" s="1"/>
  <c r="AC44" i="10"/>
  <c r="AE44" i="10" s="1"/>
  <c r="AF44" i="10" s="1"/>
  <c r="AG44" i="10" s="1"/>
  <c r="AC22" i="10"/>
  <c r="AE22" i="10" s="1"/>
  <c r="AF22" i="10" s="1"/>
  <c r="AG22" i="10" s="1"/>
  <c r="AC6" i="8"/>
  <c r="AE6" i="8" s="1"/>
  <c r="AC9" i="8"/>
  <c r="AE9" i="8" s="1"/>
  <c r="AF9" i="8" s="1"/>
  <c r="AG9" i="8" s="1"/>
  <c r="AC20" i="9"/>
  <c r="AE20" i="9" s="1"/>
  <c r="AF20" i="9" s="1"/>
  <c r="AG20" i="9" s="1"/>
  <c r="AC130" i="10"/>
  <c r="AE130" i="10" s="1"/>
  <c r="AF130" i="10" s="1"/>
  <c r="AG130" i="10" s="1"/>
  <c r="AF38" i="9"/>
  <c r="AG38" i="9" s="1"/>
  <c r="AF77" i="10"/>
  <c r="AG77" i="10" s="1"/>
  <c r="AF11" i="8"/>
  <c r="AG11" i="8" s="1"/>
  <c r="AF16" i="10"/>
  <c r="AG16" i="10" s="1"/>
  <c r="AF92" i="10"/>
  <c r="AG92" i="10" s="1"/>
  <c r="AF31" i="9"/>
  <c r="AG31" i="9" s="1"/>
  <c r="AF26" i="10"/>
  <c r="AG26" i="10" s="1"/>
  <c r="AF147" i="10"/>
  <c r="AG147" i="10" s="1"/>
  <c r="AF134" i="10"/>
  <c r="AG134" i="10" s="1"/>
  <c r="AF127" i="10"/>
  <c r="AG127" i="10" s="1"/>
  <c r="AF16" i="7"/>
  <c r="AG16" i="7" s="1"/>
  <c r="AF137" i="10"/>
  <c r="AG137" i="10" s="1"/>
  <c r="AF58" i="10"/>
  <c r="AG58" i="10" s="1"/>
  <c r="AF85" i="10"/>
  <c r="AG85" i="10" s="1"/>
  <c r="AF15" i="7"/>
  <c r="AG15" i="7" s="1"/>
  <c r="AF73" i="10"/>
  <c r="AG73" i="10" s="1"/>
  <c r="AF10" i="9"/>
  <c r="AG10" i="9" s="1"/>
  <c r="AF62" i="10"/>
  <c r="AG62" i="10" s="1"/>
  <c r="AF40" i="7"/>
  <c r="AG40" i="7" s="1"/>
  <c r="AF8" i="8"/>
  <c r="AG8" i="8" s="1"/>
  <c r="AF19" i="10"/>
  <c r="AG19" i="10" s="1"/>
  <c r="AF8" i="7"/>
  <c r="AG8" i="7" s="1"/>
  <c r="AF33" i="10"/>
  <c r="AG33" i="10" s="1"/>
  <c r="AF22" i="7"/>
  <c r="AG22" i="7" s="1"/>
  <c r="AF15" i="9"/>
  <c r="AG15" i="9" s="1"/>
  <c r="AF4" i="10"/>
  <c r="AG4" i="10" s="1"/>
  <c r="AF13" i="10"/>
  <c r="AG13" i="10" s="1"/>
  <c r="AF91" i="10"/>
  <c r="AG91" i="10" s="1"/>
  <c r="AF95" i="10"/>
  <c r="AG95" i="10" s="1"/>
  <c r="AF55" i="10"/>
  <c r="AG55" i="10" s="1"/>
  <c r="AF3" i="8"/>
  <c r="AG3" i="8" s="1"/>
  <c r="AF15" i="10"/>
  <c r="AG15" i="10" s="1"/>
  <c r="AF21" i="7"/>
  <c r="AG21" i="7" s="1"/>
  <c r="AF63" i="10"/>
  <c r="AG63" i="10" s="1"/>
  <c r="AF111" i="10"/>
  <c r="AG111" i="10" s="1"/>
  <c r="AF14" i="7"/>
  <c r="AG14" i="7" s="1"/>
  <c r="AF17" i="9"/>
  <c r="AG17" i="9" s="1"/>
  <c r="AF45" i="10"/>
  <c r="AG45" i="10" s="1"/>
  <c r="AF9" i="9"/>
  <c r="AG9" i="9" s="1"/>
  <c r="AF32" i="9"/>
  <c r="AG32" i="9" s="1"/>
  <c r="AB34" i="7"/>
  <c r="AD12" i="7"/>
  <c r="AF6" i="9"/>
  <c r="AG6" i="9" s="1"/>
  <c r="AF76" i="10"/>
  <c r="AG76" i="10" s="1"/>
  <c r="AF124" i="10"/>
  <c r="AG124" i="10" s="1"/>
  <c r="AF69" i="10"/>
  <c r="AG69" i="10" s="1"/>
  <c r="AF27" i="9"/>
  <c r="AG27" i="9" s="1"/>
  <c r="AF74" i="10"/>
  <c r="AG74" i="10" s="1"/>
  <c r="AF40" i="10"/>
  <c r="AG40" i="10" s="1"/>
  <c r="AF144" i="10"/>
  <c r="AG144" i="10" s="1"/>
  <c r="AF35" i="9"/>
  <c r="AG35" i="9" s="1"/>
  <c r="AF136" i="10"/>
  <c r="AG136" i="10" s="1"/>
  <c r="AF7" i="7"/>
  <c r="AG7" i="7" s="1"/>
  <c r="AF13" i="7"/>
  <c r="AG13" i="7" s="1"/>
  <c r="AF7" i="10"/>
  <c r="AG7" i="10" s="1"/>
  <c r="AF7" i="8"/>
  <c r="AG7" i="8" s="1"/>
  <c r="AF53" i="10"/>
  <c r="AG53" i="10" s="1"/>
  <c r="AF11" i="9"/>
  <c r="AG11" i="9" s="1"/>
  <c r="AF38" i="7"/>
  <c r="AG38" i="7" s="1"/>
  <c r="AF88" i="10"/>
  <c r="AG88" i="10" s="1"/>
  <c r="AF34" i="9"/>
  <c r="AG34" i="9" s="1"/>
  <c r="AE12" i="7"/>
  <c r="AF24" i="9"/>
  <c r="AG24" i="9" s="1"/>
  <c r="AF43" i="10"/>
  <c r="AG43" i="10" s="1"/>
  <c r="AF3" i="10"/>
  <c r="AG3" i="10" s="1"/>
  <c r="AD6" i="8"/>
  <c r="AB16" i="8"/>
  <c r="AF25" i="9"/>
  <c r="AG25" i="9" s="1"/>
  <c r="AF97" i="10"/>
  <c r="AG97" i="10" s="1"/>
  <c r="AF142" i="10"/>
  <c r="AG142" i="10" s="1"/>
  <c r="AF54" i="10"/>
  <c r="AG54" i="10" s="1"/>
  <c r="AF21" i="9"/>
  <c r="AG21" i="9" s="1"/>
  <c r="AF143" i="10"/>
  <c r="AG143" i="10" s="1"/>
  <c r="AF133" i="10"/>
  <c r="AG133" i="10" s="1"/>
  <c r="AF37" i="9"/>
  <c r="AG37" i="9" s="1"/>
  <c r="AI75" i="10" l="1"/>
  <c r="AH138" i="10"/>
  <c r="AH66" i="10"/>
  <c r="AI118" i="10"/>
  <c r="AH144" i="10"/>
  <c r="AH89" i="10"/>
  <c r="AE34" i="7"/>
  <c r="AE16" i="8"/>
  <c r="AC34" i="7"/>
  <c r="AH9" i="8"/>
  <c r="AH19" i="9"/>
  <c r="AC16" i="8"/>
  <c r="AI87" i="10"/>
  <c r="AH19" i="7"/>
  <c r="AH58" i="10"/>
  <c r="AI9" i="8"/>
  <c r="AH18" i="9"/>
  <c r="AH92" i="10"/>
  <c r="AH60" i="10"/>
  <c r="AI14" i="10"/>
  <c r="AI115" i="10"/>
  <c r="AH94" i="10"/>
  <c r="AI16" i="7"/>
  <c r="AI77" i="10"/>
  <c r="AI41" i="10"/>
  <c r="AH107" i="10"/>
  <c r="AI32" i="10"/>
  <c r="AH14" i="9"/>
  <c r="AH77" i="10"/>
  <c r="AH16" i="9"/>
  <c r="AH21" i="9"/>
  <c r="AH13" i="9"/>
  <c r="AI16" i="10"/>
  <c r="AI66" i="10"/>
  <c r="AH41" i="10"/>
  <c r="AI94" i="10"/>
  <c r="AI107" i="10"/>
  <c r="AH5" i="9"/>
  <c r="AH111" i="10"/>
  <c r="AH52" i="10"/>
  <c r="AH9" i="9"/>
  <c r="AH14" i="10"/>
  <c r="AI19" i="7"/>
  <c r="AH115" i="10"/>
  <c r="AH85" i="10"/>
  <c r="AH11" i="9"/>
  <c r="AI39" i="10"/>
  <c r="AH118" i="10"/>
  <c r="AI92" i="10"/>
  <c r="AH3" i="9"/>
  <c r="AI101" i="10"/>
  <c r="AH72" i="10"/>
  <c r="AI68" i="10"/>
  <c r="AI62" i="10"/>
  <c r="AH29" i="10"/>
  <c r="AI37" i="10"/>
  <c r="AH5" i="10"/>
  <c r="AI89" i="10"/>
  <c r="AH17" i="9"/>
  <c r="AH62" i="10"/>
  <c r="AI29" i="10"/>
  <c r="AH32" i="10"/>
  <c r="AH101" i="10"/>
  <c r="AH37" i="10"/>
  <c r="AI135" i="10"/>
  <c r="AH10" i="9"/>
  <c r="AI85" i="10"/>
  <c r="AI58" i="10"/>
  <c r="AI120" i="10"/>
  <c r="AH7" i="9"/>
  <c r="AH39" i="10"/>
  <c r="AI72" i="10"/>
  <c r="AH87" i="10"/>
  <c r="AI24" i="10"/>
  <c r="AH24" i="10"/>
  <c r="AH27" i="10"/>
  <c r="AI27" i="10"/>
  <c r="AH20" i="9"/>
  <c r="AH135" i="10"/>
  <c r="AH16" i="10"/>
  <c r="AH75" i="10"/>
  <c r="AI5" i="10"/>
  <c r="AI79" i="10"/>
  <c r="AH79" i="10"/>
  <c r="AH54" i="10"/>
  <c r="AI54" i="10"/>
  <c r="AI21" i="10"/>
  <c r="AH21" i="10"/>
  <c r="AI52" i="10"/>
  <c r="AI109" i="10"/>
  <c r="AH109" i="10"/>
  <c r="AI111" i="10"/>
  <c r="AH68" i="10"/>
  <c r="AH120" i="10"/>
  <c r="AH45" i="10"/>
  <c r="AI45" i="10"/>
  <c r="AI10" i="10"/>
  <c r="AH10" i="10"/>
  <c r="AH18" i="10"/>
  <c r="AI18" i="10"/>
  <c r="AF6" i="8"/>
  <c r="AD16" i="8"/>
  <c r="AI47" i="10"/>
  <c r="AH47" i="10"/>
  <c r="AH16" i="7"/>
  <c r="AH136" i="10"/>
  <c r="AI136" i="10"/>
  <c r="AH81" i="10"/>
  <c r="AI81" i="10"/>
  <c r="AH6" i="9"/>
  <c r="AH70" i="10"/>
  <c r="AI70" i="10"/>
  <c r="AI35" i="10"/>
  <c r="AH35" i="10"/>
  <c r="AI60" i="10"/>
  <c r="AH4" i="9"/>
  <c r="AI99" i="10"/>
  <c r="AH99" i="10"/>
  <c r="AH56" i="10"/>
  <c r="AI56" i="10"/>
  <c r="AH2" i="9"/>
  <c r="AI96" i="10"/>
  <c r="AH96" i="10"/>
  <c r="AH8" i="9"/>
  <c r="AI43" i="10"/>
  <c r="AH43" i="10"/>
  <c r="AI105" i="10"/>
  <c r="AH105" i="10"/>
  <c r="AI49" i="10"/>
  <c r="AH49" i="10"/>
  <c r="AI64" i="10"/>
  <c r="AH64" i="10"/>
  <c r="AH15" i="9"/>
  <c r="AD34" i="7"/>
  <c r="AF12" i="7"/>
  <c r="AF34" i="7" s="1"/>
  <c r="AH12" i="9"/>
  <c r="AF16" i="8" l="1"/>
  <c r="AG6" i="8"/>
  <c r="AG12" i="7"/>
  <c r="AI12" i="7" l="1"/>
  <c r="AH12" i="7"/>
  <c r="AG34" i="7"/>
  <c r="AG35" i="7"/>
  <c r="AI6" i="8"/>
  <c r="AG17" i="8"/>
  <c r="AG16" i="8"/>
  <c r="AH6" i="8"/>
</calcChain>
</file>

<file path=xl/sharedStrings.xml><?xml version="1.0" encoding="utf-8"?>
<sst xmlns="http://schemas.openxmlformats.org/spreadsheetml/2006/main" count="1138" uniqueCount="285">
  <si>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</si>
  <si>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</si>
  <si>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</si>
  <si>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</si>
  <si>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</si>
  <si>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</si>
  <si>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</si>
  <si>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</si>
  <si>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</si>
  <si>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</si>
  <si>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</si>
  <si>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</si>
  <si>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</si>
  <si>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</si>
  <si>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</si>
  <si>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</si>
  <si>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</si>
  <si>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</si>
  <si>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</si>
  <si>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</si>
  <si>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</si>
  <si>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</si>
  <si>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</si>
  <si>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</si>
  <si>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</si>
  <si>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</si>
  <si>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</si>
  <si>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</si>
  <si>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</si>
  <si>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</si>
  <si>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</si>
  <si>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</si>
  <si>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</si>
  <si>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</si>
  <si>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</si>
  <si>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</si>
  <si>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</si>
  <si>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</si>
  <si>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</si>
  <si>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</si>
  <si>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</si>
  <si>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</si>
  <si>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</si>
  <si>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</si>
  <si>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</si>
  <si>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</si>
  <si>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</si>
  <si>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</si>
  <si>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</si>
  <si>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</si>
  <si>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</si>
  <si>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</si>
  <si>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</si>
  <si>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</si>
  <si>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</si>
  <si>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</si>
  <si>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</si>
  <si>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</si>
  <si>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</si>
  <si>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</si>
  <si>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</si>
  <si>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</si>
  <si>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</si>
  <si>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</si>
  <si>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</si>
  <si>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</si>
  <si>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</si>
  <si>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Data_567 IPL-17O-582 SMOW2-A1-70</t>
  </si>
  <si>
    <t>Data_568 IPL-17O-583 SMOW2-A1-71</t>
  </si>
  <si>
    <t>Data_569 IPL-17O-584 SMOW2-A1-72</t>
  </si>
  <si>
    <t>Data_570 IPL-17O-585 SMOW2-A1-73</t>
  </si>
  <si>
    <t>Data_571 IPL-17O-586 VSMOW2-B1-1</t>
  </si>
  <si>
    <t>Data_572 IPL-17O-587 VSMOW2-B1-2</t>
  </si>
  <si>
    <t>Data_573 IPL-17O-588 VSMOW2-B1-3</t>
  </si>
  <si>
    <t>Data_574 IPL-17O-589 VSMOW2-B1-4</t>
  </si>
  <si>
    <t>Data_575 IPL-17O-590 USGS45-R6-1</t>
  </si>
  <si>
    <t>USGS45</t>
  </si>
  <si>
    <t>USGS46</t>
  </si>
  <si>
    <t>USGS47</t>
  </si>
  <si>
    <t>USGS48</t>
  </si>
  <si>
    <t>USGS50</t>
  </si>
  <si>
    <t>Data_576 IPL-17O-591 USGS45-R6-2</t>
  </si>
  <si>
    <t>Data_577 IPL-17O-592 USGS47-R6-1</t>
  </si>
  <si>
    <t>Data_578 IPL-17O-593 USGS47-R6-2</t>
  </si>
  <si>
    <t>Data_579 IPL-17O-594 SLAP2-A1-R6-1</t>
  </si>
  <si>
    <t>Data_580 IPL-17O-595 SLAP2-A1-R6-2</t>
  </si>
  <si>
    <t>Data_581 IPL-17O-596 SLAP2-B1-R6-1</t>
  </si>
  <si>
    <t>Data_582 IPL-17O-597 SLAP2-B1-R6-2</t>
  </si>
  <si>
    <t>Data_583 IPL-17O-598 SLAP2-B1-R6-3</t>
  </si>
  <si>
    <t>Crowdsource</t>
  </si>
  <si>
    <t>Average</t>
  </si>
  <si>
    <t>Stdev</t>
  </si>
  <si>
    <t>Data_586 IPL-17O-601 GISP-A1-R6-1</t>
  </si>
  <si>
    <t>Data_587 IPL-17O-602 USGS45-R6-3</t>
  </si>
  <si>
    <t>Data_588 IPL-17O-603 USGS45-R6-4</t>
  </si>
  <si>
    <t>Data_589 IPL-17O-604 VSMOW2-B1-R6-5</t>
  </si>
  <si>
    <t>Data_590 IPL-17O-605 VSMOW2-B1-R6-6</t>
  </si>
  <si>
    <t>Data_592 IPL-17O-60 USGS50-A1-R6-1</t>
  </si>
  <si>
    <t>Data_593 IPL-17O-608 USGS50-A1-R6-2</t>
  </si>
  <si>
    <t>Data_584 IPL-17O-599 IPL-18W-290-R6-1</t>
  </si>
  <si>
    <t>Data_585 IPL-17O-600 IPL-18W-290-R6-2</t>
  </si>
  <si>
    <t>Data_594 IPL-17O-609 USGS50-A1-R6-3</t>
  </si>
  <si>
    <t>DO NOT PASTE OVER OR IT WILL MESS UP CALCULATIONS!!</t>
  </si>
  <si>
    <t>*should equal zero</t>
  </si>
  <si>
    <t>slope MWL</t>
  </si>
  <si>
    <t>Data_595 IPL-17O-610 IPL-18W-421-R6-1</t>
  </si>
  <si>
    <t>Serengeti Waters</t>
  </si>
  <si>
    <t>Data_596 IPL-17O-611 IPL-18W-421-R6-2</t>
  </si>
  <si>
    <t>Data_597 IPL-17O-612 IPL-18W-403-R6-1</t>
  </si>
  <si>
    <t>Data_598 IPL-17O-613 IPL-18W-403-R6-2</t>
  </si>
  <si>
    <t>Data_599 IPL-17O-614 IPL-18W-400-R6-1</t>
  </si>
  <si>
    <t>Data_600 IPL-17O-615 IPL-18W-400-R6-2</t>
  </si>
  <si>
    <t>Data_601 IPL-17O-616 IPL-18W-326-R6-1</t>
  </si>
  <si>
    <t>Data_602 IPL-17O-617 IPL-18W-326-R6-2</t>
  </si>
  <si>
    <t>User</t>
  </si>
  <si>
    <t>ejb</t>
  </si>
  <si>
    <t>day</t>
  </si>
  <si>
    <t>Data_603 IPL-17O-618 IPL-18W-318-R6-1</t>
  </si>
  <si>
    <t>Data_604 IPL-17O-619 IPL-18W-318-R6-2</t>
  </si>
  <si>
    <t>Data_605 IPL-17O-620 A70-R6-1</t>
  </si>
  <si>
    <t>sak</t>
  </si>
  <si>
    <t>Sarah's Waters</t>
  </si>
  <si>
    <t xml:space="preserve">Data_591 IPL-17O-606 VSMOW2-B1-R6-7 </t>
  </si>
  <si>
    <t>Data_606 IPL-17O-621 A70-R6-2</t>
  </si>
  <si>
    <t xml:space="preserve">Data_607 IPL-17O-622 VSMOW2-B1-R6-8 </t>
  </si>
  <si>
    <t>Data_608 IPL-17O-623 VSMOW2-B1-R6-9</t>
  </si>
  <si>
    <t>Data_609 IPL-17O-624 IPL-18W-322-R6-1</t>
  </si>
  <si>
    <t>Data_610 IPL-17O-625 IPL-18W-322-R6-2</t>
  </si>
  <si>
    <t>Data_611 IPL-17O-626 IPL-18W-410-R6-1</t>
  </si>
  <si>
    <t>Data_612 IPL-17O-627 IPL-18W-321-R6-1</t>
  </si>
  <si>
    <t>Data_613 IPL-17O-628 IPL-18W-321-R6-2</t>
  </si>
  <si>
    <t>Data_614 IPL-17O-629 IPL-18W-325-R6-1</t>
  </si>
  <si>
    <t>Data_615 IPL-17O-630 IPL-18W-325-R6-2</t>
  </si>
  <si>
    <t>Data_616 IPL-17O-631 IPL-18W-103-R6-1</t>
  </si>
  <si>
    <t>Data_617 IPL-17O-632 IPL-18W-103-R6-2</t>
  </si>
  <si>
    <t>corrected only using new VSMOW2-B1 and SLAP2B1</t>
  </si>
  <si>
    <t>Data_618 IPL-17O-633 IPL-18W-410-R6-2</t>
  </si>
  <si>
    <t>Data_619 IPL-17O-634 IPL-18W-410-R6-3</t>
  </si>
  <si>
    <t>Data_620 IPL-17O-635 IPL-18W-110-R6-1</t>
  </si>
  <si>
    <t>Data_621 IPL-17O-636 IPL-18W-110-R6-2</t>
  </si>
  <si>
    <t>Data_622 IPL-17O-637 IPL-18W-410-R6-4</t>
  </si>
  <si>
    <t>Data_623 IPL-17O-638 IPL-18W-410-R6-5</t>
  </si>
  <si>
    <t>Data_624 IPL-17O-639 IPL-18W-105-R6-1</t>
  </si>
  <si>
    <t>Data_625 IPL-17O-640 IPL-18W-105-R6-2</t>
  </si>
  <si>
    <t>Data_626 IPL-17O-641 J3(15_10_16)-R6-1</t>
  </si>
  <si>
    <t>Data_627 IPL-17O-642 J3(15_10_16)-R6-2</t>
  </si>
  <si>
    <t>Data_628 IPL-17O-643 J8(15_04_17)-R6-1</t>
  </si>
  <si>
    <t>Data_629 IPL-17O-644 J8(15_04_17)-R6-2</t>
  </si>
  <si>
    <t>rth</t>
  </si>
  <si>
    <t>Data_630 IPL-17O-645 J1(15_06_16)-R6-1</t>
  </si>
  <si>
    <t>Data_631 IPL-17O-646 J1(15_06_16)-R6-2</t>
  </si>
  <si>
    <t>Data_632 IPL-17O-647 SLAP2 B1-R6-4</t>
  </si>
  <si>
    <t>Data_633 IPL-17O-648 SLAP2 B1-R6-5</t>
  </si>
  <si>
    <t>Data_634 IPL-17O-649 SLAP2 B1-R6-6</t>
  </si>
  <si>
    <t>Data_635 IPL-17O-650 T5-R6-1</t>
  </si>
  <si>
    <t>Data_636 IPL-17O-651 T5-R6-2</t>
  </si>
  <si>
    <t>Data_637 IPL-17O-652 18-SS-24-2-R6-1</t>
  </si>
  <si>
    <t>Data_638 IPL-17O-653 18-SS-24-2-R6-2</t>
  </si>
  <si>
    <t>Data_591 IPL-17O-606 VSMOW2-B1-R6-7</t>
  </si>
  <si>
    <t>Data_639 IPL-17O-654 18-SS-20-R6-1</t>
  </si>
  <si>
    <t>Data_640 IPL-17O-655 18-SS-20-R6-2</t>
  </si>
  <si>
    <t>Data_641 IPL-17O-656 18-SS-14-1-R6-1</t>
  </si>
  <si>
    <t>Data_642 IPL-17O-657 18-SS-14-1-R6-2</t>
  </si>
  <si>
    <t>Data_643 IPL-17O-658 18-SS-20-R6-3</t>
  </si>
  <si>
    <t>Data_644 IPL-17O-659 18-SS-20-R6-4</t>
  </si>
  <si>
    <t>Comments</t>
  </si>
  <si>
    <t>Something happened during the analysis w/ the reference bellows. ~Cycle 32 ref bellows closed fully for no aparent reason, then took a few cycles to open up and get the current back to 20nA</t>
  </si>
  <si>
    <t>high d17O error</t>
  </si>
  <si>
    <t>Data_645 IPL-17O-660 IPL-18W-422-R6-1</t>
  </si>
  <si>
    <t>Data_646 IPL-17O-661 IPL-18W-422-R6-2</t>
  </si>
  <si>
    <t>Data_647 IPL-17O-662 USGS45-R6-5</t>
  </si>
  <si>
    <t>high d17O error, rejected, and Ben Passey quote "1st 20 cycles are shit"</t>
  </si>
  <si>
    <t>Data_648 IPL-17O-663 USGS45-R6-6</t>
  </si>
  <si>
    <t>Data_649 IPL-17O-664 T2-R6-1</t>
  </si>
  <si>
    <t>Data_650 IPL-17O-665 T2-R6-2</t>
  </si>
  <si>
    <t>Data_651 IPL-17O-666 18-SS-27-R6-1</t>
  </si>
  <si>
    <t>Data_652 IPL-17O-667 18-SS-27-R6-2</t>
  </si>
  <si>
    <t>Data_653 IPL-17O-668 18-SS-42-R6-1</t>
  </si>
  <si>
    <t>Data_654 IPL-17O-669 18-SS-42-R6-2 1</t>
  </si>
  <si>
    <t>Data_655 IPL-17O-670 VSMOW2-B1-R6-10</t>
  </si>
  <si>
    <t>Data_656 IPL-17O-671 VSMOW2-B1-R6-11</t>
  </si>
  <si>
    <t>Data_657 IPL-17O-672 VSMOW2-B1-R6-12</t>
  </si>
  <si>
    <t>Data_658 IPL-17O-673 18-SS-23-R6-1</t>
  </si>
  <si>
    <t>Data_660 IPL-17O-674 18-SS-23-R6-2</t>
  </si>
  <si>
    <t>Rejected</t>
  </si>
  <si>
    <t xml:space="preserve">ref gas mismatch, removed because having major effect on correction, need to evaluate others with mismatch/apply correction that talked with Naomi about </t>
  </si>
  <si>
    <t>Data_661 IPL-17O-675 18-SS-25-R6-1</t>
  </si>
  <si>
    <t>high 17O error and mismatch error and last 20 cycles the bellows donot seem to be balancing properly, rerunning same gas, a second time</t>
  </si>
  <si>
    <t>Data_665 IPL-17O-676 18-SS-25-R6-2</t>
  </si>
  <si>
    <t>**new bottle SLAP**</t>
  </si>
  <si>
    <t>Data_666 IPL-17O-677 18-SS-25-R6-3</t>
  </si>
  <si>
    <t>ran after sitting in heated for 2 hours</t>
  </si>
  <si>
    <t>reran same gas leftover from previous run</t>
  </si>
  <si>
    <t>run as normal</t>
  </si>
  <si>
    <t>Data_667 IPL-17O-678 18-SS-26-R6-1</t>
  </si>
  <si>
    <t>Data_668 IPL-17O-679 18-SS-26-R6-2</t>
  </si>
  <si>
    <t>Data_669 IPL-17O-680 18-SS-21-R6-1</t>
  </si>
  <si>
    <t>Data_670 IPL-17O-681 18-SS-21-R6-2</t>
  </si>
  <si>
    <t>Data_671 IPL-17O-682 18-SS-22-R6-1</t>
  </si>
  <si>
    <t>Data_672 IPL-17O-683 18-SS-22-R6-2</t>
  </si>
  <si>
    <t>Data_673 IPL-17O-684 18-SS-19-R6-1</t>
  </si>
  <si>
    <t>Data_674 IPL-17O-685 18-SS-19-R6-2</t>
  </si>
  <si>
    <t>Data_675 IPL-17O-0686 18-SS-21-R6-3</t>
  </si>
  <si>
    <t>Data_676 IPL-17O-687 NBS-18-R6-1</t>
  </si>
  <si>
    <t>Data_677 IPL-17O-688 NBS-18-R6-2</t>
  </si>
  <si>
    <t>***switched to testing carbonate line***</t>
  </si>
  <si>
    <t>Data_678 IPL-17O-689 NBS-18-R6-3</t>
  </si>
  <si>
    <t>Data_679 IPL-17O-690 NBS-19-R6-1</t>
  </si>
  <si>
    <t>Data_681 IPL-17O-692 IPL Laser CO2-R6-2 (1.5mL)</t>
  </si>
  <si>
    <t xml:space="preserve">Data_682 IPL-17O-0693 IPL Laser CO2-R6-3 (2mL) </t>
  </si>
  <si>
    <t>Data_683 IPL-17O-0694 IPL Laser CO2-R6-4 (2.5mL) 1</t>
  </si>
  <si>
    <t>Data_680 IPL-17O-691 IPL Laser CO2-R6-1</t>
  </si>
  <si>
    <t>IPL Laser CO2</t>
  </si>
  <si>
    <t>Data_684 IPL-17O-0695 VSMOW2-B1-R6-13</t>
  </si>
  <si>
    <t>Data_685 IPL-17O-0696 VSMOW2-B1-R6-14</t>
  </si>
  <si>
    <t>ref gas mismatch and high Cap17O error, also first analysis after shutdown</t>
  </si>
  <si>
    <t>***new bottle of SMOW***</t>
  </si>
  <si>
    <t>***power shutdown to entire building, new syringe***</t>
  </si>
  <si>
    <t>***New bottle of SMOW***</t>
  </si>
  <si>
    <t>***tuned mass spec***</t>
  </si>
  <si>
    <t>***power shutdown for entire building, new syringe***</t>
  </si>
  <si>
    <t>***New bottle of SLAP***</t>
  </si>
  <si>
    <t>ref gas mismatch and high Cap17O error, also first analysis after shutdown, removed from SMOW-SLAP correction</t>
  </si>
  <si>
    <t>Data_686 IPL-17O-697 VSMOW2-B1-R6-15</t>
  </si>
  <si>
    <t xml:space="preserve">Data_687 IPL-17O-698 IPL Laser CO2-R6-5 (2mL Injection) </t>
  </si>
  <si>
    <t xml:space="preserve">Data_690 IPL-17O-699 IPL Laser CO2-R6-6 (2mL Injection) </t>
  </si>
  <si>
    <t>Data_683 IPL-17O-0694 IPL Laser CO2-R6-4 (2.5mL)</t>
  </si>
  <si>
    <t xml:space="preserve">Data_691 IPL-17O-700 IPL-Laser-CO2-R6-7 (2mL) </t>
  </si>
  <si>
    <t>Data_691 IPL-17O-700 IPL-Laser-CO2-R6-7 (2mL)</t>
  </si>
  <si>
    <t>Data_692 IPL-17O-701 IPL Laser CO2-R6-8 (2mL)</t>
  </si>
  <si>
    <t>Data_693 IPL-17O-702 IPL Laser CO2-R6-9 (2mL)</t>
  </si>
  <si>
    <t>Data_694 IPL-17O-703 IPL Laser CO2-R6-10 (2mL)</t>
  </si>
  <si>
    <t>Data_695 IPL-17O-704 IPL Laser CO2-R6-11 (2mL)</t>
  </si>
  <si>
    <t>Data_696 IPL-17O-705 NBS-19-R6-2</t>
  </si>
  <si>
    <t>Data_697 IPL-17O-706 O2 Injection into T6-R6-1 (2mL)</t>
  </si>
  <si>
    <t>O2 Injection</t>
  </si>
  <si>
    <t>Data_699 IPL-17O-708 O2 Injection into CoF3 Reactor-R6-2 (2mL)</t>
  </si>
  <si>
    <t>Data_700 IPL-17O-709 O2 Injection into CoF3 Reactor-R6-3 (2mL)</t>
  </si>
  <si>
    <t>Data_698 IPL-17O-707 O2 Injection into CoF3 Reactor-R6-1 (2mL)</t>
  </si>
  <si>
    <t>Data_701 IPL-17O-710 O2 Injection into T6-R6-2 (2mL)</t>
  </si>
  <si>
    <t>Data_702 IPL-17O-711 O2 Injection into T6-R6-3 (2mL)</t>
  </si>
  <si>
    <t>Data_703 IPL-17O-712 O2 Reduction-R6-1 (2mL)</t>
  </si>
  <si>
    <t>O2 Reduction</t>
  </si>
  <si>
    <t>Data_704 IPL-17O-713 VSMOW2-B1-R6-16</t>
  </si>
  <si>
    <t>Data_705 IPL-17O-714 IPL-LaserCO2-R6-12 (2 mL)</t>
  </si>
  <si>
    <t>Data_706 IPL-17O-715 IPL-Laser CO2-R6-13 (2 mL)</t>
  </si>
  <si>
    <t>Data_705 IPL-17O-714 IPL Laser CO2-R6-12 (2 mL)</t>
  </si>
  <si>
    <t>Data_706 IPL-17O-715 IPL Laser CO2-R6-13 (2 mL)</t>
  </si>
  <si>
    <t>Data_707 IPL-17O-716 IPL Laser CO2-R6-14 (2 mL)</t>
  </si>
  <si>
    <t>Data_708 IPL-17O-717 IPL Laser CO2-R6-15 (2 mL)</t>
  </si>
  <si>
    <t>Data_709 IPL-17O-718 IPL Laser CO2-R6-16 (2 mL)</t>
  </si>
  <si>
    <t>Data_710 IPL-17O-719 VSMOW2-B1 into T6 to CoF3-R6-1 (3 uL)</t>
  </si>
  <si>
    <t>Data_711 IPL-17O-720 VSMOW2-B1 into T6 to CoF3-R6-2 (3 uL)</t>
  </si>
  <si>
    <t>Data_712 IPL-17O-721 VSMOW2-B1 into T6 to CoF3-R6-3 (3 uL)</t>
  </si>
  <si>
    <t>Data_713 IPL-17O-722 VSMOW2-B1 into T6 to CoF3-R6-4 (3 uL)</t>
  </si>
  <si>
    <t>Data_714 IPL-17O-723 IPL Laser CO2-R6-17 (2 mL)</t>
  </si>
  <si>
    <t>something happened after 20 cycles that affected 17O</t>
  </si>
  <si>
    <t>high d33 and cap17O error, been increasing over last two samples, fuzzy peak top issues, may need to retune mass spec on Monday</t>
  </si>
  <si>
    <t>Data_715 IPL-17O-724 IPL Laser CO2-R6-18 (2 mL) 1</t>
  </si>
  <si>
    <t>Data_716 IPL-17O-725 IPL Laser CO2-R6-19 (2 mL)</t>
  </si>
  <si>
    <t>Data_717 IPL-17O-725 IPL Laser CO2-R6-19-2 (2 mL)</t>
  </si>
  <si>
    <t>very high 17O errors still, needs tuning, bellows issues</t>
  </si>
  <si>
    <t>9 outliers, from testing of Carbonate line</t>
  </si>
  <si>
    <t>10 outliers, from testing of Carbonate line</t>
  </si>
  <si>
    <t>From testing of Carbonate line</t>
  </si>
  <si>
    <t>possible fractionation because injected into the Reduction line</t>
  </si>
  <si>
    <t>Counter</t>
  </si>
  <si>
    <t>Data_592 IPL-17O-607 USGS50-A1-R6-1</t>
  </si>
  <si>
    <t>Data_571 IPL-17O-586 VSMOW2-B1-R6-1</t>
  </si>
  <si>
    <t>Data_572 IPL-17O-587 VSMOW2-B1-R6-2</t>
  </si>
  <si>
    <t>Data_573 IPL-17O-588 VSMOW2-B1-R6-3</t>
  </si>
  <si>
    <t>Data_574 IPL-17O-589 VSMOW2-B1-R6-4</t>
  </si>
  <si>
    <t>Data_566 IPL-17O-581 House DI-R6-1</t>
  </si>
  <si>
    <t>Data_557 IPL-17O-580 Furnace water-R6-1</t>
  </si>
  <si>
    <t>Data_567 IPL-17O-582 SMOW2-A1-70-R6-1</t>
  </si>
  <si>
    <t>Data_568 IPL-17O-583 SMOW2-A1-71-R6-2</t>
  </si>
  <si>
    <t>Data_569 IPL-17O-584 SMOW2-A1-72-R6-3</t>
  </si>
  <si>
    <t>Data_570 IPL-17O-585 SMOW2-A1-73-R6-4</t>
  </si>
  <si>
    <t>ReactorID</t>
  </si>
  <si>
    <t>Data_664 IPL-17O-675 18-SS-25-R6-1.2</t>
  </si>
  <si>
    <t>First SMOW</t>
  </si>
  <si>
    <t>primes</t>
  </si>
  <si>
    <t>flag.major</t>
  </si>
  <si>
    <t>flag.analysis</t>
  </si>
  <si>
    <t>***Changed CoF3 reactor, new filament***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</si>
</sst>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0.0E+0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0" fontId="0" fillId="0" borderId="0" xfId="0" applyFill="1"/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49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applyFont="1" applyFill="1"/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4" fillId="0" borderId="0" xfId="0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167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155" totalsRowShown="0">
  <autoFilter ref="C1:D155"/>
  <tableColumns count="2">
    <tableColumn id="1" name="Type 1 " dataDxfId="1"/>
    <tableColumn id="2" name="Type 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5" totalsRowShown="0">
  <autoFilter ref="A1:A5"/>
  <tableColumns count="1">
    <tableColumn id="1" name="Type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:B11" totalsRowShown="0">
  <autoFilter ref="B1:B11"/>
  <tableColumns count="1">
    <tableColumn id="1" name="Water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1:C8" totalsRowShown="0">
  <autoFilter ref="C1:C8"/>
  <tableColumns count="1">
    <tableColumn id="1" name="CarbonateStd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D1:D10" totalsRowShown="0">
  <autoFilter ref="D1:D10"/>
  <tableColumns count="1">
    <tableColumn id="1" name="Water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E1:E9" totalsRowShown="0">
  <autoFilter ref="E1:E9"/>
  <tableColumns count="1">
    <tableColumn id="1" name="Carbonate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5:B16" totalsRowShown="0">
  <autoFilter ref="A15:B16"/>
  <tableColumns count="2">
    <tableColumn id="1" name="Type 1 "/>
    <tableColumn id="2" name="Type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6"/>
  <sheetViews>
    <sheetView tabSelected="1" zoomScaleNormal="100" workbookViewId="0">
      <pane xSplit="5" ySplit="1" topLeftCell="AA2" activePane="bottomRight" state="frozen"/>
      <selection pane="topRight" activeCell="C1" sqref="C1"/>
      <selection pane="bottomLeft" activeCell="A2" sqref="A2"/>
      <selection pane="bottomRight" activeCell="AR6" sqref="AR6"/>
    </sheetView>
  </sheetViews>
  <sheetFormatPr defaultRowHeight="15" x14ac:dyDescent="0.25"/>
  <cols>
    <col min="1" max="1" width="9.28515625" style="50" bestFit="1" customWidth="1"/>
    <col min="2" max="2" width="7" style="23" customWidth="1"/>
    <col min="3" max="3" width="13.5703125" style="52" customWidth="1"/>
    <col min="4" max="4" width="16.5703125" style="52" customWidth="1"/>
    <col min="5" max="5" width="42.28515625" style="50" customWidth="1"/>
    <col min="6" max="7" width="10.28515625" style="50" bestFit="1" customWidth="1"/>
    <col min="8" max="8" width="9.85546875" style="50" bestFit="1" customWidth="1"/>
    <col min="9" max="10" width="10.28515625" style="50" bestFit="1" customWidth="1"/>
    <col min="11" max="11" width="9.85546875" style="50" bestFit="1" customWidth="1"/>
    <col min="12" max="12" width="10.28515625" style="50" bestFit="1" customWidth="1"/>
    <col min="13" max="13" width="10.140625" style="50" bestFit="1" customWidth="1"/>
    <col min="14" max="14" width="11.28515625" style="50" bestFit="1" customWidth="1"/>
    <col min="15" max="15" width="9.85546875" style="50" bestFit="1" customWidth="1"/>
    <col min="16" max="16" width="11.28515625" style="50" bestFit="1" customWidth="1"/>
    <col min="17" max="17" width="9.85546875" style="50" bestFit="1" customWidth="1"/>
    <col min="18" max="18" width="11.28515625" style="50" bestFit="1" customWidth="1"/>
    <col min="19" max="19" width="9.85546875" style="50" bestFit="1" customWidth="1"/>
    <col min="20" max="20" width="12.5703125" style="50" bestFit="1" customWidth="1"/>
    <col min="21" max="21" width="9.85546875" style="50" bestFit="1" customWidth="1"/>
    <col min="22" max="22" width="15.85546875" style="50" bestFit="1" customWidth="1"/>
    <col min="23" max="23" width="9.28515625" style="50" bestFit="1" customWidth="1"/>
    <col min="24" max="24" width="14.7109375" style="50" customWidth="1"/>
    <col min="25" max="25" width="14.42578125" style="50" customWidth="1"/>
    <col min="26" max="27" width="15.140625" style="50" bestFit="1" customWidth="1"/>
    <col min="28" max="29" width="11.140625" style="50" bestFit="1" customWidth="1"/>
    <col min="30" max="31" width="10.85546875" style="50" bestFit="1" customWidth="1"/>
    <col min="32" max="32" width="10.42578125" style="50" bestFit="1" customWidth="1"/>
    <col min="33" max="33" width="13.5703125" style="50" bestFit="1" customWidth="1"/>
    <col min="34" max="34" width="8.28515625" style="50" bestFit="1" customWidth="1"/>
    <col min="35" max="35" width="7.7109375" style="56" bestFit="1" customWidth="1"/>
    <col min="36" max="16384" width="9.140625" style="50"/>
  </cols>
  <sheetData>
    <row r="1" spans="1:40" s="20" customFormat="1" x14ac:dyDescent="0.25">
      <c r="A1" s="20" t="s">
        <v>266</v>
      </c>
      <c r="B1" s="25" t="s">
        <v>114</v>
      </c>
      <c r="C1" s="52" t="s">
        <v>65</v>
      </c>
      <c r="D1" s="52" t="s">
        <v>57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20" t="s">
        <v>31</v>
      </c>
      <c r="AE1" s="20" t="s">
        <v>32</v>
      </c>
      <c r="AF1" s="20" t="s">
        <v>33</v>
      </c>
      <c r="AG1" s="20" t="s">
        <v>34</v>
      </c>
      <c r="AH1" s="24" t="s">
        <v>90</v>
      </c>
      <c r="AI1" s="55" t="s">
        <v>91</v>
      </c>
      <c r="AJ1" s="20" t="s">
        <v>165</v>
      </c>
      <c r="AK1" s="20" t="s">
        <v>278</v>
      </c>
      <c r="AL1" s="20" t="s">
        <v>281</v>
      </c>
      <c r="AM1" s="20" t="s">
        <v>282</v>
      </c>
      <c r="AN1" s="20" t="s">
        <v>283</v>
      </c>
    </row>
    <row r="2" spans="1:40" s="20" customFormat="1" x14ac:dyDescent="0.25">
      <c r="A2" s="62" t="s">
        <v>284</v>
      </c>
      <c r="B2" s="25"/>
      <c r="C2" s="52"/>
      <c r="D2" s="52"/>
      <c r="Z2" s="5"/>
      <c r="AA2" s="5"/>
      <c r="AB2" s="5"/>
      <c r="AC2" s="5"/>
      <c r="AH2" s="24"/>
      <c r="AI2" s="55"/>
    </row>
    <row r="3" spans="1:40" x14ac:dyDescent="0.25">
      <c r="A3" s="50">
        <v>580</v>
      </c>
      <c r="B3" s="23" t="s">
        <v>116</v>
      </c>
      <c r="C3" s="52" t="s">
        <v>62</v>
      </c>
      <c r="D3" s="52" t="s">
        <v>58</v>
      </c>
      <c r="E3" s="21" t="s">
        <v>273</v>
      </c>
      <c r="F3" s="17">
        <v>11.400723203181601</v>
      </c>
      <c r="G3" s="17">
        <v>11.3362244221975</v>
      </c>
      <c r="H3" s="17">
        <v>3.9197034411137203E-3</v>
      </c>
      <c r="I3" s="17">
        <v>22.484098019054699</v>
      </c>
      <c r="J3" s="17">
        <v>22.2350567066159</v>
      </c>
      <c r="K3" s="17">
        <v>1.59859159244425E-3</v>
      </c>
      <c r="L3" s="17">
        <v>-0.40388551889566499</v>
      </c>
      <c r="M3" s="17">
        <v>3.8136295701494899E-3</v>
      </c>
      <c r="N3" s="17">
        <v>1.08950133938598</v>
      </c>
      <c r="O3" s="17">
        <v>3.8797420975103299E-3</v>
      </c>
      <c r="P3" s="17">
        <v>2.1406429668281399</v>
      </c>
      <c r="Q3" s="17">
        <v>1.566785839893E-3</v>
      </c>
      <c r="R3" s="17">
        <v>0.17385992788089899</v>
      </c>
      <c r="S3" s="17">
        <v>9.6236059924436596E-2</v>
      </c>
      <c r="T3" s="17">
        <v>461.09512184332601</v>
      </c>
      <c r="U3" s="17">
        <v>0.66224520324593406</v>
      </c>
      <c r="V3" s="51">
        <v>43362.443310185183</v>
      </c>
      <c r="W3" s="50">
        <v>2.1</v>
      </c>
      <c r="X3" s="17">
        <v>4.3932585786921503E-3</v>
      </c>
      <c r="Y3" s="17">
        <v>2.5932432621825099E-3</v>
      </c>
      <c r="Z3" s="18">
        <f>((((N3/1000)+1)/((SMOW!$Z$4/1000)+1))-1)*1000</f>
        <v>12.17920790161009</v>
      </c>
      <c r="AA3" s="18">
        <f>((((P3/1000)+1)/((SMOW!$AA$4/1000)+1))-1)*1000</f>
        <v>23.955735612326777</v>
      </c>
      <c r="AB3" s="18">
        <f>Z3*SMOW!$AN$6</f>
        <v>12.86976429755638</v>
      </c>
      <c r="AC3" s="18">
        <f>AA3*SMOW!$AN$12</f>
        <v>25.271360007704402</v>
      </c>
      <c r="AD3" s="18">
        <f>LN((AB3/1000)+1)*1000</f>
        <v>12.787652635750199</v>
      </c>
      <c r="AE3" s="18">
        <f>LN((AC3/1000)+1)*1000</f>
        <v>24.95731902346321</v>
      </c>
      <c r="AF3" s="17">
        <f>(AD3-SMOW!$AN$14*AE3)</f>
        <v>-0.3898118086383775</v>
      </c>
      <c r="AG3" s="2">
        <f>AF3*1000</f>
        <v>-389.8118086383775</v>
      </c>
      <c r="AH3" s="2"/>
      <c r="AI3" s="2"/>
      <c r="AK3" s="59" t="str">
        <f>"06"</f>
        <v>06</v>
      </c>
      <c r="AL3" s="50">
        <v>2</v>
      </c>
      <c r="AN3" s="50">
        <v>0</v>
      </c>
    </row>
    <row r="4" spans="1:40" x14ac:dyDescent="0.25">
      <c r="A4" s="50">
        <v>581</v>
      </c>
      <c r="B4" s="23" t="s">
        <v>116</v>
      </c>
      <c r="C4" s="52" t="s">
        <v>62</v>
      </c>
      <c r="D4" s="52" t="s">
        <v>66</v>
      </c>
      <c r="E4" s="21" t="s">
        <v>272</v>
      </c>
      <c r="F4" s="17">
        <v>-3.6659186193053102</v>
      </c>
      <c r="G4" s="17">
        <v>-3.6726547434398</v>
      </c>
      <c r="H4" s="17">
        <v>3.0029805714994898E-3</v>
      </c>
      <c r="I4" s="17">
        <v>-6.9537100690337601</v>
      </c>
      <c r="J4" s="17">
        <v>-6.9779998760446302</v>
      </c>
      <c r="K4" s="17">
        <v>2.2177254358055898E-3</v>
      </c>
      <c r="L4" s="17">
        <v>1.1729191111766801E-2</v>
      </c>
      <c r="M4" s="17">
        <v>3.32905763143674E-3</v>
      </c>
      <c r="N4" s="17">
        <v>-13.8235361964815</v>
      </c>
      <c r="O4" s="17">
        <v>2.97236520983769E-3</v>
      </c>
      <c r="P4" s="17">
        <v>-26.711467283185101</v>
      </c>
      <c r="Q4" s="17">
        <v>2.1736013288308899E-3</v>
      </c>
      <c r="R4" s="17">
        <v>-19.899494395023002</v>
      </c>
      <c r="S4" s="17">
        <v>0.14241623252899699</v>
      </c>
      <c r="T4" s="17">
        <v>395.72257741611298</v>
      </c>
      <c r="U4" s="17">
        <v>0.81071639248995098</v>
      </c>
      <c r="V4" s="51">
        <v>43363.518078703702</v>
      </c>
      <c r="W4" s="50">
        <v>2.1</v>
      </c>
      <c r="X4" s="17">
        <v>3.7168519896867E-3</v>
      </c>
      <c r="Y4" s="17">
        <v>5.0063498686833399E-3</v>
      </c>
      <c r="Z4" s="18">
        <f>((((N4/1000)+1)/((SMOW!$Z$4/1000)+1))-1)*1000</f>
        <v>-2.8990308575275181</v>
      </c>
      <c r="AA4" s="18">
        <f>((((P4/1000)+1)/((SMOW!$AA$4/1000)+1))-1)*1000</f>
        <v>-5.5244416286217568</v>
      </c>
      <c r="AB4" s="18">
        <f>Z4*SMOW!$AN$6</f>
        <v>-3.0634047902893218</v>
      </c>
      <c r="AC4" s="18">
        <f>AA4*SMOW!$AN$12</f>
        <v>-5.8278382888234406</v>
      </c>
      <c r="AD4" s="18">
        <f t="shared" ref="AD4:AD10" si="0">LN((AB4/1000)+1)*1000</f>
        <v>-3.0681066196035567</v>
      </c>
      <c r="AE4" s="18">
        <f t="shared" ref="AE4:AE10" si="1">LN((AC4/1000)+1)*1000</f>
        <v>-5.8448864064335195</v>
      </c>
      <c r="AF4" s="17">
        <f>(AD4-SMOW!$AN$14*AE4)</f>
        <v>1.7993402993341956E-2</v>
      </c>
      <c r="AG4" s="2">
        <f t="shared" ref="AG4:AG69" si="2">AF4*1000</f>
        <v>17.993402993341956</v>
      </c>
      <c r="AH4" s="2"/>
      <c r="AI4" s="2"/>
      <c r="AK4" s="59" t="str">
        <f t="shared" ref="AK4:AK67" si="3">"06"</f>
        <v>06</v>
      </c>
      <c r="AL4" s="50">
        <v>1</v>
      </c>
      <c r="AN4" s="50">
        <v>0</v>
      </c>
    </row>
    <row r="5" spans="1:40" x14ac:dyDescent="0.25">
      <c r="A5" s="50">
        <v>582</v>
      </c>
      <c r="B5" s="23" t="s">
        <v>116</v>
      </c>
      <c r="C5" s="52" t="s">
        <v>62</v>
      </c>
      <c r="D5" s="52" t="s">
        <v>22</v>
      </c>
      <c r="E5" s="21" t="s">
        <v>274</v>
      </c>
      <c r="F5" s="17">
        <v>6.1311977864103598E-2</v>
      </c>
      <c r="G5" s="17">
        <v>6.1309735831813698E-2</v>
      </c>
      <c r="H5" s="17">
        <v>4.3120424309231404E-3</v>
      </c>
      <c r="I5" s="17">
        <v>0.143048751800257</v>
      </c>
      <c r="J5" s="17">
        <v>0.14303848603769201</v>
      </c>
      <c r="K5" s="17">
        <v>1.34498993980324E-3</v>
      </c>
      <c r="L5" s="17">
        <v>-1.42145847960877E-2</v>
      </c>
      <c r="M5" s="17">
        <v>4.4397335209846404E-3</v>
      </c>
      <c r="N5" s="17">
        <v>-10.1343046838918</v>
      </c>
      <c r="O5" s="17">
        <v>4.2680811946169701E-3</v>
      </c>
      <c r="P5" s="17">
        <v>-19.755906349308798</v>
      </c>
      <c r="Q5" s="17">
        <v>1.31822987337341E-3</v>
      </c>
      <c r="R5" s="17">
        <v>-18.4094226320301</v>
      </c>
      <c r="S5" s="17">
        <v>0.105115397214952</v>
      </c>
      <c r="T5" s="17">
        <v>497.42395050214702</v>
      </c>
      <c r="U5" s="17">
        <v>0.50238132130748303</v>
      </c>
      <c r="V5" s="51">
        <v>43363.683449074073</v>
      </c>
      <c r="W5" s="50">
        <v>2.1</v>
      </c>
      <c r="X5" s="17">
        <v>0.13358121280030799</v>
      </c>
      <c r="Y5" s="17">
        <v>0.14247577333152001</v>
      </c>
      <c r="Z5" s="18">
        <f>((((N5/1000)+1)/((SMOW!$Z$4/1000)+1))-1)*1000</f>
        <v>0.8310686242698484</v>
      </c>
      <c r="AA5" s="18">
        <f>((((P5/1000)+1)/((SMOW!$AA$4/1000)+1))-1)*1000</f>
        <v>1.5825313922095408</v>
      </c>
      <c r="AB5" s="18">
        <f>Z5*SMOW!$AN$6</f>
        <v>0.87818989509436218</v>
      </c>
      <c r="AC5" s="18">
        <f>AA5*SMOW!$AN$12</f>
        <v>1.6694423908837146</v>
      </c>
      <c r="AD5" s="18">
        <f t="shared" si="0"/>
        <v>0.8778045119584289</v>
      </c>
      <c r="AE5" s="18">
        <f t="shared" si="1"/>
        <v>1.6680504209291493</v>
      </c>
      <c r="AF5" s="17">
        <f>(AD5-SMOW!$AN$14*AE5)</f>
        <v>-2.9261102921619431E-3</v>
      </c>
      <c r="AG5" s="2">
        <f t="shared" si="2"/>
        <v>-2.9261102921619431</v>
      </c>
      <c r="AH5" s="2">
        <f>AVERAGE(AG5:AG8)</f>
        <v>-8.4321553982303623</v>
      </c>
      <c r="AI5" s="2">
        <f>STDEV(AG5:AG8)</f>
        <v>8.3184393420592855</v>
      </c>
      <c r="AJ5" s="50" t="s">
        <v>280</v>
      </c>
      <c r="AK5" s="59" t="str">
        <f t="shared" si="3"/>
        <v>06</v>
      </c>
      <c r="AL5" s="50">
        <v>1</v>
      </c>
      <c r="AN5" s="50">
        <v>1</v>
      </c>
    </row>
    <row r="6" spans="1:40" x14ac:dyDescent="0.25">
      <c r="A6" s="50">
        <v>583</v>
      </c>
      <c r="B6" s="23" t="s">
        <v>116</v>
      </c>
      <c r="C6" s="52" t="s">
        <v>62</v>
      </c>
      <c r="D6" s="52" t="s">
        <v>22</v>
      </c>
      <c r="E6" s="21" t="s">
        <v>275</v>
      </c>
      <c r="F6" s="17">
        <v>-0.36518500587249297</v>
      </c>
      <c r="G6" s="17">
        <v>-0.36525215521658499</v>
      </c>
      <c r="H6" s="17">
        <v>4.8183821720140796E-3</v>
      </c>
      <c r="I6" s="17">
        <v>-0.65001530268521401</v>
      </c>
      <c r="J6" s="17">
        <v>-0.65022688239550297</v>
      </c>
      <c r="K6" s="17">
        <v>3.41855915712993E-3</v>
      </c>
      <c r="L6" s="17">
        <v>-2.1932361311759199E-2</v>
      </c>
      <c r="M6" s="17">
        <v>5.1551735573425296E-3</v>
      </c>
      <c r="N6" s="17">
        <v>-10.556453534467501</v>
      </c>
      <c r="O6" s="17">
        <v>4.7692588063087196E-3</v>
      </c>
      <c r="P6" s="17">
        <v>-20.533191514932099</v>
      </c>
      <c r="Q6" s="17">
        <v>3.3505431315601002E-3</v>
      </c>
      <c r="R6" s="17">
        <v>-22.3852575460302</v>
      </c>
      <c r="S6" s="17">
        <v>0.127960943201231</v>
      </c>
      <c r="T6" s="17">
        <v>610.80965734796905</v>
      </c>
      <c r="U6" s="17">
        <v>0.32295820069720599</v>
      </c>
      <c r="V6" s="51">
        <v>43364.44462962963</v>
      </c>
      <c r="W6" s="50">
        <v>2.1</v>
      </c>
      <c r="X6" s="17">
        <v>1.2426618972959699E-2</v>
      </c>
      <c r="Y6" s="17">
        <v>1.5764090007919999E-2</v>
      </c>
      <c r="Z6" s="18">
        <f>((((N6/1000)+1)/((SMOW!$Z$4/1000)+1))-1)*1000</f>
        <v>0.40424336177258269</v>
      </c>
      <c r="AA6" s="18">
        <f>((((P6/1000)+1)/((SMOW!$AA$4/1000)+1))-1)*1000</f>
        <v>0.788325899066189</v>
      </c>
      <c r="AB6" s="18">
        <f>Z6*SMOW!$AN$6</f>
        <v>0.42716380464916603</v>
      </c>
      <c r="AC6" s="18">
        <f>AA6*SMOW!$AN$12</f>
        <v>0.83161994776932302</v>
      </c>
      <c r="AD6" s="18">
        <f t="shared" si="0"/>
        <v>0.42707259616418336</v>
      </c>
      <c r="AE6" s="18">
        <f t="shared" si="1"/>
        <v>0.83127434349493756</v>
      </c>
      <c r="AF6" s="17">
        <f>(AD6-SMOW!$AN$14*AE6)</f>
        <v>-1.1840257201143678E-2</v>
      </c>
      <c r="AG6" s="2">
        <f t="shared" si="2"/>
        <v>-11.840257201143679</v>
      </c>
      <c r="AH6" s="2"/>
      <c r="AI6" s="2"/>
      <c r="AK6" s="59" t="str">
        <f t="shared" si="3"/>
        <v>06</v>
      </c>
      <c r="AN6" s="50">
        <v>0</v>
      </c>
    </row>
    <row r="7" spans="1:40" x14ac:dyDescent="0.25">
      <c r="A7" s="50">
        <v>584</v>
      </c>
      <c r="B7" s="23" t="s">
        <v>116</v>
      </c>
      <c r="C7" s="52" t="s">
        <v>62</v>
      </c>
      <c r="D7" s="52" t="s">
        <v>22</v>
      </c>
      <c r="E7" s="21" t="s">
        <v>276</v>
      </c>
      <c r="F7" s="17">
        <v>-0.28311923458941701</v>
      </c>
      <c r="G7" s="17">
        <v>-0.283159619021848</v>
      </c>
      <c r="H7" s="17">
        <v>3.9633042631810698E-3</v>
      </c>
      <c r="I7" s="17">
        <v>-0.514817241702758</v>
      </c>
      <c r="J7" s="17">
        <v>-0.51494984721635795</v>
      </c>
      <c r="K7" s="17">
        <v>1.4792450751052501E-3</v>
      </c>
      <c r="L7" s="17">
        <v>-1.1266099691610999E-2</v>
      </c>
      <c r="M7" s="17">
        <v>3.8893251692856501E-3</v>
      </c>
      <c r="N7" s="17">
        <v>-10.4752244230322</v>
      </c>
      <c r="O7" s="17">
        <v>3.9228984095629801E-3</v>
      </c>
      <c r="P7" s="17">
        <v>-20.400683369305799</v>
      </c>
      <c r="Q7" s="17">
        <v>1.4498138538718299E-3</v>
      </c>
      <c r="R7" s="17">
        <v>-23.044384081958398</v>
      </c>
      <c r="S7" s="17">
        <v>0.10676438598120799</v>
      </c>
      <c r="T7" s="17">
        <v>575.770052574695</v>
      </c>
      <c r="U7" s="17">
        <v>0.19521974397444999</v>
      </c>
      <c r="V7" s="51">
        <v>43364.579375000001</v>
      </c>
      <c r="W7" s="50">
        <v>2.1</v>
      </c>
      <c r="X7" s="17">
        <v>6.5563292161045603E-2</v>
      </c>
      <c r="Y7" s="17">
        <v>0.16482023078881899</v>
      </c>
      <c r="Z7" s="18">
        <f>((((N7/1000)+1)/((SMOW!$Z$4/1000)+1))-1)*1000</f>
        <v>0.48637229985581953</v>
      </c>
      <c r="AA7" s="18">
        <f>((((P7/1000)+1)/((SMOW!$AA$4/1000)+1))-1)*1000</f>
        <v>0.92371854747508308</v>
      </c>
      <c r="AB7" s="18">
        <f>Z7*SMOW!$AN$6</f>
        <v>0.51394942188131199</v>
      </c>
      <c r="AC7" s="18">
        <f>AA7*SMOW!$AN$12</f>
        <v>0.97444822136978382</v>
      </c>
      <c r="AD7" s="18">
        <f t="shared" si="0"/>
        <v>0.51381739511197944</v>
      </c>
      <c r="AE7" s="18">
        <f t="shared" si="1"/>
        <v>0.97397375490541438</v>
      </c>
      <c r="AF7" s="17">
        <f>(AD7-SMOW!$AN$14*AE7)</f>
        <v>-4.4074747807942849E-4</v>
      </c>
      <c r="AG7" s="2">
        <f t="shared" si="2"/>
        <v>-0.44074747807942849</v>
      </c>
      <c r="AH7" s="2"/>
      <c r="AI7" s="2"/>
      <c r="AK7" s="59" t="str">
        <f t="shared" si="3"/>
        <v>06</v>
      </c>
      <c r="AN7" s="50">
        <v>0</v>
      </c>
    </row>
    <row r="8" spans="1:40" x14ac:dyDescent="0.25">
      <c r="A8" s="50">
        <v>585</v>
      </c>
      <c r="B8" s="23" t="s">
        <v>116</v>
      </c>
      <c r="C8" s="52" t="s">
        <v>62</v>
      </c>
      <c r="D8" s="52" t="s">
        <v>22</v>
      </c>
      <c r="E8" s="21" t="s">
        <v>277</v>
      </c>
      <c r="F8" s="17">
        <v>-0.45912400296470002</v>
      </c>
      <c r="G8" s="17">
        <v>-0.45922989403700498</v>
      </c>
      <c r="H8" s="17">
        <v>4.8619666712202596E-3</v>
      </c>
      <c r="I8" s="17">
        <v>-0.81618965293925005</v>
      </c>
      <c r="J8" s="17">
        <v>-0.816523004255995</v>
      </c>
      <c r="K8" s="17">
        <v>2.11282627623282E-3</v>
      </c>
      <c r="L8" s="17">
        <v>-2.8105747789839802E-2</v>
      </c>
      <c r="M8" s="17">
        <v>4.7312800082974496E-3</v>
      </c>
      <c r="N8" s="17">
        <v>-10.649434824274699</v>
      </c>
      <c r="O8" s="17">
        <v>4.8123989619108798E-3</v>
      </c>
      <c r="P8" s="17">
        <v>-20.696059642202499</v>
      </c>
      <c r="Q8" s="17">
        <v>2.0707892543696598E-3</v>
      </c>
      <c r="R8" s="17">
        <v>-27.461182509511399</v>
      </c>
      <c r="S8" s="17">
        <v>0.13875571193967201</v>
      </c>
      <c r="T8" s="17">
        <v>614.96051672688202</v>
      </c>
      <c r="U8" s="17">
        <v>0.129189819975914</v>
      </c>
      <c r="V8" s="51">
        <v>43367.36991898148</v>
      </c>
      <c r="W8" s="50">
        <v>2.1</v>
      </c>
      <c r="X8" s="17">
        <v>1.9303577790774599E-4</v>
      </c>
      <c r="Y8" s="17">
        <v>5.84446861265638E-6</v>
      </c>
      <c r="Z8" s="18">
        <f>((((N8/1000)+1)/((SMOW!$Z$4/1000)+1))-1)*1000</f>
        <v>0.31023205894631367</v>
      </c>
      <c r="AA8" s="18">
        <f>((((P8/1000)+1)/((SMOW!$AA$4/1000)+1))-1)*1000</f>
        <v>0.62191237793296494</v>
      </c>
      <c r="AB8" s="18">
        <f>Z8*SMOW!$AN$6</f>
        <v>0.32782209717077337</v>
      </c>
      <c r="AC8" s="18">
        <f>AA8*SMOW!$AN$12</f>
        <v>0.65606716697542289</v>
      </c>
      <c r="AD8" s="18">
        <f t="shared" si="0"/>
        <v>0.32776837524755398</v>
      </c>
      <c r="AE8" s="18">
        <f t="shared" si="1"/>
        <v>0.65585204899448935</v>
      </c>
      <c r="AF8" s="17">
        <f>(AD8-SMOW!$AN$14*AE8)</f>
        <v>-1.8521506621536399E-2</v>
      </c>
      <c r="AG8" s="2">
        <f t="shared" si="2"/>
        <v>-18.5215066215364</v>
      </c>
      <c r="AH8" s="2"/>
      <c r="AI8" s="2"/>
      <c r="AK8" s="59" t="str">
        <f t="shared" si="3"/>
        <v>06</v>
      </c>
      <c r="AN8" s="50">
        <v>0</v>
      </c>
    </row>
    <row r="9" spans="1:40" x14ac:dyDescent="0.25">
      <c r="A9" s="50" t="s">
        <v>218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51"/>
      <c r="X9" s="17"/>
      <c r="Y9" s="17"/>
      <c r="Z9" s="18"/>
      <c r="AA9" s="18"/>
      <c r="AB9" s="18"/>
      <c r="AC9" s="18"/>
      <c r="AD9" s="18"/>
      <c r="AE9" s="18"/>
      <c r="AF9" s="17"/>
      <c r="AG9" s="2"/>
      <c r="AH9" s="2"/>
      <c r="AI9" s="2"/>
      <c r="AK9" s="59" t="str">
        <f t="shared" si="3"/>
        <v>06</v>
      </c>
      <c r="AN9" s="50">
        <v>0</v>
      </c>
    </row>
    <row r="10" spans="1:40" x14ac:dyDescent="0.25">
      <c r="A10" s="50">
        <v>586</v>
      </c>
      <c r="B10" s="23" t="s">
        <v>116</v>
      </c>
      <c r="C10" s="52" t="s">
        <v>62</v>
      </c>
      <c r="D10" s="52" t="s">
        <v>22</v>
      </c>
      <c r="E10" s="21" t="s">
        <v>268</v>
      </c>
      <c r="F10" s="17">
        <v>-0.55347589874165404</v>
      </c>
      <c r="G10" s="17">
        <v>-0.55362942685027705</v>
      </c>
      <c r="H10" s="17">
        <v>3.9447857340277901E-3</v>
      </c>
      <c r="I10" s="17">
        <v>-1.02662874671069</v>
      </c>
      <c r="J10" s="17">
        <v>-1.02715618675922</v>
      </c>
      <c r="K10" s="17">
        <v>2.2142179581480098E-3</v>
      </c>
      <c r="L10" s="17">
        <v>-1.12909602414076E-2</v>
      </c>
      <c r="M10" s="17">
        <v>4.0084431238840597E-3</v>
      </c>
      <c r="N10" s="17">
        <v>-10.742824803268</v>
      </c>
      <c r="O10" s="17">
        <v>3.9045686766580301E-3</v>
      </c>
      <c r="P10" s="17">
        <v>-20.902311816829101</v>
      </c>
      <c r="Q10" s="17">
        <v>2.1701636363297902E-3</v>
      </c>
      <c r="R10" s="17">
        <v>-27.134977734603599</v>
      </c>
      <c r="S10" s="17">
        <v>9.4193687697146006E-2</v>
      </c>
      <c r="T10" s="17">
        <v>579.05686420785298</v>
      </c>
      <c r="U10" s="17">
        <v>0.121740380280721</v>
      </c>
      <c r="V10" s="51">
        <v>43367.55259259259</v>
      </c>
      <c r="W10" s="50">
        <v>2.1</v>
      </c>
      <c r="X10" s="17">
        <v>1.98887209729507E-3</v>
      </c>
      <c r="Y10" s="17">
        <v>3.04999416228994E-3</v>
      </c>
      <c r="Z10" s="18">
        <f>((((N10/1000)+1)/((SMOW!$Z$4/1000)+1))-1)*1000</f>
        <v>0.21580753962302524</v>
      </c>
      <c r="AA10" s="18">
        <f>((((P10/1000)+1)/((SMOW!$AA$4/1000)+1))-1)*1000</f>
        <v>0.41117040406546401</v>
      </c>
      <c r="AB10" s="18">
        <f>Z10*SMOW!$AN$6</f>
        <v>0.22804374397917315</v>
      </c>
      <c r="AC10" s="18">
        <f>AA10*SMOW!$AN$12</f>
        <v>0.43375146035193635</v>
      </c>
      <c r="AD10" s="18">
        <f t="shared" si="0"/>
        <v>0.22801774595702107</v>
      </c>
      <c r="AE10" s="18">
        <f t="shared" si="1"/>
        <v>0.43365741738037272</v>
      </c>
      <c r="AF10" s="17">
        <f>(AD10-SMOW!$AN$14*AE10)</f>
        <v>-9.5337041981574666E-4</v>
      </c>
      <c r="AG10" s="2">
        <f t="shared" si="2"/>
        <v>-0.95337041981574666</v>
      </c>
      <c r="AH10" s="2">
        <f>AVERAGE(AG10:AG13)</f>
        <v>3.5649674120168626</v>
      </c>
      <c r="AI10" s="2">
        <f>STDEV(AG10:AG13)</f>
        <v>5.4163540577479568</v>
      </c>
      <c r="AK10" s="59" t="str">
        <f t="shared" si="3"/>
        <v>06</v>
      </c>
      <c r="AN10" s="50">
        <v>0</v>
      </c>
    </row>
    <row r="11" spans="1:40" x14ac:dyDescent="0.25">
      <c r="A11" s="50">
        <v>587</v>
      </c>
      <c r="B11" s="23" t="s">
        <v>116</v>
      </c>
      <c r="C11" s="52" t="s">
        <v>62</v>
      </c>
      <c r="D11" s="52" t="s">
        <v>22</v>
      </c>
      <c r="E11" s="21" t="s">
        <v>269</v>
      </c>
      <c r="F11" s="17">
        <v>-0.529924331385623</v>
      </c>
      <c r="G11" s="17">
        <v>-0.53006496284283899</v>
      </c>
      <c r="H11" s="17">
        <v>2.9677968473259E-3</v>
      </c>
      <c r="I11" s="17">
        <v>-0.98310255708637695</v>
      </c>
      <c r="J11" s="17">
        <v>-0.98358618572928003</v>
      </c>
      <c r="K11" s="17">
        <v>1.8430683281548E-3</v>
      </c>
      <c r="L11" s="17">
        <v>-1.07314567777791E-2</v>
      </c>
      <c r="M11" s="17">
        <v>2.9886393212766602E-3</v>
      </c>
      <c r="N11" s="17">
        <v>-10.719513343942999</v>
      </c>
      <c r="O11" s="17">
        <v>2.9375401834359602E-3</v>
      </c>
      <c r="P11" s="17">
        <v>-20.8596516290173</v>
      </c>
      <c r="Q11" s="17">
        <v>1.8063984398261599E-3</v>
      </c>
      <c r="R11" s="17">
        <v>-27.5478436921581</v>
      </c>
      <c r="S11" s="17">
        <v>0.113114613937028</v>
      </c>
      <c r="T11" s="17">
        <v>598.07766109483305</v>
      </c>
      <c r="U11" s="17">
        <v>6.9449408428556902E-2</v>
      </c>
      <c r="V11" s="51">
        <v>43367.65247685185</v>
      </c>
      <c r="W11" s="50">
        <v>2.1</v>
      </c>
      <c r="X11" s="17">
        <v>5.7095951460067801E-3</v>
      </c>
      <c r="Y11" s="17">
        <v>6.8347497653698302E-3</v>
      </c>
      <c r="Z11" s="18">
        <f>((((N11/1000)+1)/((SMOW!$Z$4/1000)+1))-1)*1000</f>
        <v>0.23937723484324103</v>
      </c>
      <c r="AA11" s="18">
        <f>((((P11/1000)+1)/((SMOW!$AA$4/1000)+1))-1)*1000</f>
        <v>0.45475923992288614</v>
      </c>
      <c r="AB11" s="18">
        <f>Z11*SMOW!$AN$6</f>
        <v>0.25294983183808206</v>
      </c>
      <c r="AC11" s="18">
        <f>AA11*SMOW!$AN$12</f>
        <v>0.4797341503054367</v>
      </c>
      <c r="AD11" s="18">
        <f t="shared" ref="AD11:AD75" si="4">LN((AB11/1000)+1)*1000</f>
        <v>0.25291784542313472</v>
      </c>
      <c r="AE11" s="18">
        <f t="shared" ref="AE11:AE75" si="5">LN((AC11/1000)+1)*1000</f>
        <v>0.47961911466739415</v>
      </c>
      <c r="AF11" s="17">
        <f>(AD11-SMOW!$AN$14*AE11)</f>
        <v>-3.2104712124941814E-4</v>
      </c>
      <c r="AG11" s="2">
        <f t="shared" si="2"/>
        <v>-0.32104712124941814</v>
      </c>
      <c r="AH11" s="2"/>
      <c r="AI11" s="2"/>
      <c r="AK11" s="59" t="str">
        <f t="shared" si="3"/>
        <v>06</v>
      </c>
      <c r="AN11" s="50">
        <v>0</v>
      </c>
    </row>
    <row r="12" spans="1:40" x14ac:dyDescent="0.25">
      <c r="A12" s="50">
        <v>588</v>
      </c>
      <c r="B12" s="23" t="s">
        <v>116</v>
      </c>
      <c r="C12" s="52" t="s">
        <v>62</v>
      </c>
      <c r="D12" s="52" t="s">
        <v>22</v>
      </c>
      <c r="E12" s="21" t="s">
        <v>270</v>
      </c>
      <c r="F12" s="17">
        <v>-0.82426977963478998</v>
      </c>
      <c r="G12" s="17">
        <v>-0.82460995288265304</v>
      </c>
      <c r="H12" s="17">
        <v>3.7598889831210801E-3</v>
      </c>
      <c r="I12" s="17">
        <v>-1.5609433041453</v>
      </c>
      <c r="J12" s="17">
        <v>-1.56216291815839</v>
      </c>
      <c r="K12" s="17">
        <v>1.92862012453558E-3</v>
      </c>
      <c r="L12" s="17">
        <v>2.1206790497671799E-4</v>
      </c>
      <c r="M12" s="17">
        <v>3.8588059353335201E-3</v>
      </c>
      <c r="N12" s="17">
        <v>-11.0108579428237</v>
      </c>
      <c r="O12" s="17">
        <v>3.7215569465721202E-3</v>
      </c>
      <c r="P12" s="17">
        <v>-21.425995593595299</v>
      </c>
      <c r="Q12" s="17">
        <v>1.8902480883433599E-3</v>
      </c>
      <c r="R12" s="17">
        <v>-28.386213559082101</v>
      </c>
      <c r="S12" s="17">
        <v>0.136863513232441</v>
      </c>
      <c r="T12" s="17">
        <v>618.50323689454603</v>
      </c>
      <c r="U12" s="17">
        <v>0.13219322794063401</v>
      </c>
      <c r="V12" s="51">
        <v>43368.372870370367</v>
      </c>
      <c r="W12" s="50">
        <v>2.1</v>
      </c>
      <c r="X12" s="17">
        <v>2.1025625235588399E-2</v>
      </c>
      <c r="Y12" s="17">
        <v>2.3938743153145699E-2</v>
      </c>
      <c r="Z12" s="18">
        <f>((((N12/1000)+1)/((SMOW!$Z$4/1000)+1))-1)*1000</f>
        <v>-5.5194773880273829E-2</v>
      </c>
      <c r="AA12" s="18">
        <f>((((P12/1000)+1)/((SMOW!$AA$4/1000)+1))-1)*1000</f>
        <v>-0.12391317989057793</v>
      </c>
      <c r="AB12" s="18">
        <f>Z12*SMOW!$AN$6</f>
        <v>-5.8324296295339383E-2</v>
      </c>
      <c r="AC12" s="18">
        <f>AA12*SMOW!$AN$12</f>
        <v>-0.13071836446144849</v>
      </c>
      <c r="AD12" s="18">
        <f t="shared" si="4"/>
        <v>-5.8325997223282057E-2</v>
      </c>
      <c r="AE12" s="18">
        <f t="shared" si="5"/>
        <v>-0.1307269088514528</v>
      </c>
      <c r="AF12" s="17">
        <f>(AD12-SMOW!$AN$14*AE12)</f>
        <v>1.0697810650285029E-2</v>
      </c>
      <c r="AG12" s="2">
        <f t="shared" si="2"/>
        <v>10.69781065028503</v>
      </c>
      <c r="AH12" s="2"/>
      <c r="AI12" s="2"/>
      <c r="AK12" s="59" t="str">
        <f t="shared" si="3"/>
        <v>06</v>
      </c>
      <c r="AN12" s="50">
        <v>0</v>
      </c>
    </row>
    <row r="13" spans="1:40" x14ac:dyDescent="0.25">
      <c r="A13" s="50">
        <v>589</v>
      </c>
      <c r="B13" s="23" t="s">
        <v>116</v>
      </c>
      <c r="C13" s="52" t="s">
        <v>62</v>
      </c>
      <c r="D13" s="52" t="s">
        <v>22</v>
      </c>
      <c r="E13" s="21" t="s">
        <v>271</v>
      </c>
      <c r="F13" s="17">
        <v>-0.58514373298469102</v>
      </c>
      <c r="G13" s="17">
        <v>-0.58531534141879804</v>
      </c>
      <c r="H13" s="17">
        <v>4.2039182215712198E-3</v>
      </c>
      <c r="I13" s="17">
        <v>-1.09706182099951</v>
      </c>
      <c r="J13" s="17">
        <v>-1.09766416184035</v>
      </c>
      <c r="K13" s="17">
        <v>2.55959706053312E-3</v>
      </c>
      <c r="L13" s="17">
        <v>-5.74866396709575E-3</v>
      </c>
      <c r="M13" s="17">
        <v>4.24559930865366E-3</v>
      </c>
      <c r="N13" s="17">
        <v>-10.774169784207301</v>
      </c>
      <c r="O13" s="17">
        <v>4.1610593106704997E-3</v>
      </c>
      <c r="P13" s="17">
        <v>-20.971343546995499</v>
      </c>
      <c r="Q13" s="17">
        <v>2.5086710384525901E-3</v>
      </c>
      <c r="R13" s="17">
        <v>-27.9495619333183</v>
      </c>
      <c r="S13" s="17">
        <v>0.135965140943</v>
      </c>
      <c r="T13" s="17">
        <v>653.67297868302796</v>
      </c>
      <c r="U13" s="17">
        <v>0.11698644839962501</v>
      </c>
      <c r="V13" s="51">
        <v>43368.517916666664</v>
      </c>
      <c r="W13" s="50">
        <v>2.1</v>
      </c>
      <c r="X13" s="17">
        <v>8.3459310568575598E-2</v>
      </c>
      <c r="Y13" s="17">
        <v>7.9133148692964894E-2</v>
      </c>
      <c r="Z13" s="18">
        <f>((((N13/1000)+1)/((SMOW!$Z$4/1000)+1))-1)*1000</f>
        <v>0.18411533034878858</v>
      </c>
      <c r="AA13" s="18">
        <f>((((P13/1000)+1)/((SMOW!$AA$4/1000)+1))-1)*1000</f>
        <v>0.34063595709032946</v>
      </c>
      <c r="AB13" s="18">
        <f>Z13*SMOW!$AN$6</f>
        <v>0.19455459864860239</v>
      </c>
      <c r="AC13" s="18">
        <f>AA13*SMOW!$AN$12</f>
        <v>0.35934333399343077</v>
      </c>
      <c r="AD13" s="18">
        <f t="shared" si="4"/>
        <v>0.19453567535703009</v>
      </c>
      <c r="AE13" s="18">
        <f t="shared" si="5"/>
        <v>0.35927878564049714</v>
      </c>
      <c r="AF13" s="17">
        <f>(AD13-SMOW!$AN$14*AE13)</f>
        <v>4.8364765388475839E-3</v>
      </c>
      <c r="AG13" s="2">
        <f t="shared" si="2"/>
        <v>4.8364765388475837</v>
      </c>
      <c r="AH13" s="2"/>
      <c r="AI13" s="2"/>
      <c r="AK13" s="59" t="str">
        <f t="shared" si="3"/>
        <v>06</v>
      </c>
      <c r="AN13" s="50">
        <v>0</v>
      </c>
    </row>
    <row r="14" spans="1:40" x14ac:dyDescent="0.25">
      <c r="A14" s="50">
        <v>590</v>
      </c>
      <c r="B14" s="23" t="s">
        <v>116</v>
      </c>
      <c r="C14" s="52" t="s">
        <v>62</v>
      </c>
      <c r="D14" s="52" t="s">
        <v>76</v>
      </c>
      <c r="E14" s="21" t="s">
        <v>75</v>
      </c>
      <c r="F14" s="17">
        <v>-1.28638133214073</v>
      </c>
      <c r="G14" s="17">
        <v>-1.2872097471888</v>
      </c>
      <c r="H14" s="17">
        <v>4.02254075891213E-3</v>
      </c>
      <c r="I14" s="17">
        <v>-2.4445724823218602</v>
      </c>
      <c r="J14" s="17">
        <v>-2.4475654136581202</v>
      </c>
      <c r="K14" s="17">
        <v>2.0893710990084599E-3</v>
      </c>
      <c r="L14" s="17">
        <v>5.1047912226837803E-3</v>
      </c>
      <c r="M14" s="17">
        <v>4.1862596283704602E-3</v>
      </c>
      <c r="N14" s="17">
        <v>-11.4682582719397</v>
      </c>
      <c r="O14" s="17">
        <v>3.9815309897176599E-3</v>
      </c>
      <c r="P14" s="17">
        <v>-22.2920439893383</v>
      </c>
      <c r="Q14" s="17">
        <v>2.0478007439082299E-3</v>
      </c>
      <c r="R14" s="17">
        <v>-29.944955373775802</v>
      </c>
      <c r="S14" s="17">
        <v>0.122082490858946</v>
      </c>
      <c r="T14" s="17">
        <v>924.94543203569799</v>
      </c>
      <c r="U14" s="17">
        <v>0.142235357739633</v>
      </c>
      <c r="V14" s="51">
        <v>43368.659375000003</v>
      </c>
      <c r="W14" s="50">
        <v>2.1</v>
      </c>
      <c r="X14" s="17">
        <v>2.8754460819357202E-3</v>
      </c>
      <c r="Y14" s="17">
        <v>1.8337245264156399E-3</v>
      </c>
      <c r="Z14" s="18">
        <f>((((N14/1000)+1)/((SMOW!$Z$4/1000)+1))-1)*1000</f>
        <v>-0.51766201801684009</v>
      </c>
      <c r="AA14" s="18">
        <f>((((P14/1000)+1)/((SMOW!$AA$4/1000)+1))-1)*1000</f>
        <v>-1.0088141450022015</v>
      </c>
      <c r="AB14" s="18">
        <f>Z14*SMOW!$AN$6</f>
        <v>-0.54701325500760811</v>
      </c>
      <c r="AC14" s="18">
        <f>AA14*SMOW!$AN$12</f>
        <v>-1.064217181713125</v>
      </c>
      <c r="AD14" s="18">
        <f t="shared" si="4"/>
        <v>-0.54716292134032218</v>
      </c>
      <c r="AE14" s="18">
        <f t="shared" si="5"/>
        <v>-1.0647838629016302</v>
      </c>
      <c r="AF14" s="17">
        <f>(AD14-SMOW!$AN$14*AE14)</f>
        <v>1.5042958271738627E-2</v>
      </c>
      <c r="AG14" s="2">
        <f t="shared" si="2"/>
        <v>15.042958271738627</v>
      </c>
      <c r="AH14" s="2">
        <f>AVERAGE(AG14:AG15)</f>
        <v>7.1547882318495626</v>
      </c>
      <c r="AI14" s="2">
        <f>STDEV(AG14:AG15)</f>
        <v>11.155557052716233</v>
      </c>
      <c r="AK14" s="59" t="str">
        <f t="shared" si="3"/>
        <v>06</v>
      </c>
      <c r="AL14" s="50">
        <v>1</v>
      </c>
      <c r="AN14" s="50">
        <v>0</v>
      </c>
    </row>
    <row r="15" spans="1:40" x14ac:dyDescent="0.25">
      <c r="A15" s="50">
        <v>591</v>
      </c>
      <c r="B15" s="23" t="s">
        <v>116</v>
      </c>
      <c r="C15" s="52" t="s">
        <v>62</v>
      </c>
      <c r="D15" s="52" t="s">
        <v>76</v>
      </c>
      <c r="E15" s="21" t="s">
        <v>81</v>
      </c>
      <c r="F15" s="17">
        <v>-1.72003415859338</v>
      </c>
      <c r="G15" s="17">
        <v>-1.7215154371489201</v>
      </c>
      <c r="H15" s="17">
        <v>4.0525782443074599E-3</v>
      </c>
      <c r="I15" s="17">
        <v>-3.2378979606276199</v>
      </c>
      <c r="J15" s="17">
        <v>-3.2431514171156901</v>
      </c>
      <c r="K15" s="17">
        <v>2.4929658116143701E-3</v>
      </c>
      <c r="L15" s="17">
        <v>-9.1314889118337197E-3</v>
      </c>
      <c r="M15" s="17">
        <v>4.1109999128762301E-3</v>
      </c>
      <c r="N15" s="17">
        <v>-11.897490011475201</v>
      </c>
      <c r="O15" s="17">
        <v>4.0112622432033401E-3</v>
      </c>
      <c r="P15" s="17">
        <v>-23.069585377465099</v>
      </c>
      <c r="Q15" s="17">
        <v>2.4433654921236299E-3</v>
      </c>
      <c r="R15" s="17">
        <v>-31.312740245614901</v>
      </c>
      <c r="S15" s="17">
        <v>0.125003484544562</v>
      </c>
      <c r="T15" s="17">
        <v>756.356017600668</v>
      </c>
      <c r="U15" s="17">
        <v>0.17692173552155699</v>
      </c>
      <c r="V15" s="51">
        <v>43369.412662037037</v>
      </c>
      <c r="W15" s="50">
        <v>2.1</v>
      </c>
      <c r="X15" s="17">
        <v>1.02598107749103E-4</v>
      </c>
      <c r="Y15" s="17">
        <v>3.73868762236209E-5</v>
      </c>
      <c r="Z15" s="18">
        <f>((((N15/1000)+1)/((SMOW!$Z$4/1000)+1))-1)*1000</f>
        <v>-0.95164863114982623</v>
      </c>
      <c r="AA15" s="18">
        <f>((((P15/1000)+1)/((SMOW!$AA$4/1000)+1))-1)*1000</f>
        <v>-1.8032814382269446</v>
      </c>
      <c r="AB15" s="18">
        <f>Z15*SMOW!$AN$6</f>
        <v>-1.0056067419106391</v>
      </c>
      <c r="AC15" s="18">
        <f>AA15*SMOW!$AN$12</f>
        <v>-1.9023158027004883</v>
      </c>
      <c r="AD15" s="18">
        <f t="shared" si="4"/>
        <v>-1.0061127035977537</v>
      </c>
      <c r="AE15" s="18">
        <f t="shared" si="5"/>
        <v>-1.9041275033896101</v>
      </c>
      <c r="AF15" s="17">
        <f>(AD15-SMOW!$AN$14*AE15)</f>
        <v>-7.3338180803950159E-4</v>
      </c>
      <c r="AG15" s="2">
        <f t="shared" si="2"/>
        <v>-0.73338180803950159</v>
      </c>
      <c r="AH15" s="2"/>
      <c r="AI15" s="2"/>
      <c r="AK15" s="59" t="str">
        <f t="shared" si="3"/>
        <v>06</v>
      </c>
      <c r="AN15" s="50">
        <v>0</v>
      </c>
    </row>
    <row r="16" spans="1:40" x14ac:dyDescent="0.25">
      <c r="A16" s="50">
        <v>592</v>
      </c>
      <c r="B16" s="23" t="s">
        <v>116</v>
      </c>
      <c r="C16" s="52" t="s">
        <v>62</v>
      </c>
      <c r="D16" s="52" t="s">
        <v>78</v>
      </c>
      <c r="E16" s="21" t="s">
        <v>82</v>
      </c>
      <c r="F16" s="17">
        <v>-10.188563355886201</v>
      </c>
      <c r="G16" s="17">
        <v>-10.240822241747001</v>
      </c>
      <c r="H16" s="17">
        <v>3.2532956398822802E-3</v>
      </c>
      <c r="I16" s="17">
        <v>-19.247570230236601</v>
      </c>
      <c r="J16" s="17">
        <v>-19.435216576008099</v>
      </c>
      <c r="K16" s="17">
        <v>2.6404931584765698E-3</v>
      </c>
      <c r="L16" s="17">
        <v>2.0972110385281101E-2</v>
      </c>
      <c r="M16" s="17">
        <v>3.1549903389411298E-3</v>
      </c>
      <c r="N16" s="17">
        <v>-20.279682624850199</v>
      </c>
      <c r="O16" s="17">
        <v>3.22012831820489E-3</v>
      </c>
      <c r="P16" s="17">
        <v>-38.760727462742899</v>
      </c>
      <c r="Q16" s="17">
        <v>2.5879576188153801E-3</v>
      </c>
      <c r="R16" s="17">
        <v>-52.451718140641098</v>
      </c>
      <c r="S16" s="17">
        <v>0.14067534261339801</v>
      </c>
      <c r="T16" s="17">
        <v>492.19516396639</v>
      </c>
      <c r="U16" s="17">
        <v>0.10512929499559399</v>
      </c>
      <c r="V16" s="51">
        <v>43369.505624999998</v>
      </c>
      <c r="W16" s="50">
        <v>2.1</v>
      </c>
      <c r="X16" s="17">
        <v>5.64683606892116E-2</v>
      </c>
      <c r="Y16" s="17">
        <v>5.3361059114028699E-2</v>
      </c>
      <c r="Z16" s="18">
        <f>((((N16/1000)+1)/((SMOW!$Z$4/1000)+1))-1)*1000</f>
        <v>-9.4266961354272372</v>
      </c>
      <c r="AA16" s="18">
        <f>((((P16/1000)+1)/((SMOW!$AA$4/1000)+1))-1)*1000</f>
        <v>-17.835996056967506</v>
      </c>
      <c r="AB16" s="18">
        <f>Z16*SMOW!$AN$6</f>
        <v>-9.9611861746440624</v>
      </c>
      <c r="AC16" s="18">
        <f>AA16*SMOW!$AN$12</f>
        <v>-18.815530641425479</v>
      </c>
      <c r="AD16" s="18">
        <f t="shared" si="4"/>
        <v>-10.011130737834083</v>
      </c>
      <c r="AE16" s="18">
        <f t="shared" si="5"/>
        <v>-18.994794934877753</v>
      </c>
      <c r="AF16" s="17">
        <f>(AD16-SMOW!$AN$14*AE16)</f>
        <v>1.8120987781371056E-2</v>
      </c>
      <c r="AG16" s="2">
        <f t="shared" si="2"/>
        <v>18.120987781371056</v>
      </c>
      <c r="AH16" s="2">
        <f>AVERAGE(AG16:AG17)</f>
        <v>17.065169887796827</v>
      </c>
      <c r="AI16" s="2">
        <f>STDEV(AG16:AG17)</f>
        <v>1.4931519844888677</v>
      </c>
      <c r="AK16" s="59" t="str">
        <f t="shared" si="3"/>
        <v>06</v>
      </c>
      <c r="AL16" s="50">
        <v>1</v>
      </c>
      <c r="AN16" s="50">
        <v>0</v>
      </c>
    </row>
    <row r="17" spans="1:40" x14ac:dyDescent="0.25">
      <c r="A17" s="50">
        <v>593</v>
      </c>
      <c r="B17" s="23" t="s">
        <v>116</v>
      </c>
      <c r="C17" s="52" t="s">
        <v>62</v>
      </c>
      <c r="D17" s="52" t="s">
        <v>78</v>
      </c>
      <c r="E17" s="21" t="s">
        <v>83</v>
      </c>
      <c r="F17" s="17">
        <v>-10.4889528376399</v>
      </c>
      <c r="G17" s="17">
        <v>-10.544349963922</v>
      </c>
      <c r="H17" s="17">
        <v>4.1952758405075898E-3</v>
      </c>
      <c r="I17" s="17">
        <v>-19.8081825838721</v>
      </c>
      <c r="J17" s="17">
        <v>-20.006994658453401</v>
      </c>
      <c r="K17" s="17">
        <v>3.4757699778652702E-3</v>
      </c>
      <c r="L17" s="17">
        <v>1.93432157413858E-2</v>
      </c>
      <c r="M17" s="17">
        <v>4.2389639622673501E-3</v>
      </c>
      <c r="N17" s="17">
        <v>-20.5770096383647</v>
      </c>
      <c r="O17" s="17">
        <v>4.1525050386103397E-3</v>
      </c>
      <c r="P17" s="17">
        <v>-39.310185811890697</v>
      </c>
      <c r="Q17" s="17">
        <v>3.40661567957021E-3</v>
      </c>
      <c r="R17" s="17">
        <v>-53.640430193782599</v>
      </c>
      <c r="S17" s="17">
        <v>9.7492060361457994E-2</v>
      </c>
      <c r="T17" s="17">
        <v>674.63048391019504</v>
      </c>
      <c r="U17" s="17">
        <v>0.100652275945369</v>
      </c>
      <c r="V17" s="51">
        <v>43369.592060185183</v>
      </c>
      <c r="W17" s="50">
        <v>2.1</v>
      </c>
      <c r="X17" s="17">
        <v>2.79143892298074E-2</v>
      </c>
      <c r="Y17" s="17">
        <v>2.6114609101738798E-2</v>
      </c>
      <c r="Z17" s="18">
        <f>((((N17/1000)+1)/((SMOW!$Z$4/1000)+1))-1)*1000</f>
        <v>-9.7273168298049875</v>
      </c>
      <c r="AA17" s="18">
        <f>((((P17/1000)+1)/((SMOW!$AA$4/1000)+1))-1)*1000</f>
        <v>-18.397415286931395</v>
      </c>
      <c r="AB17" s="18">
        <f>Z17*SMOW!$AN$6</f>
        <v>-10.278851946578042</v>
      </c>
      <c r="AC17" s="18">
        <f>AA17*SMOW!$AN$12</f>
        <v>-19.407782438876655</v>
      </c>
      <c r="AD17" s="18">
        <f t="shared" si="4"/>
        <v>-10.332044162468474</v>
      </c>
      <c r="AE17" s="18">
        <f t="shared" si="5"/>
        <v>-19.598586201633893</v>
      </c>
      <c r="AF17" s="17">
        <f>(AD17-SMOW!$AN$14*AE17)</f>
        <v>1.6009351994222598E-2</v>
      </c>
      <c r="AG17" s="2">
        <f t="shared" si="2"/>
        <v>16.009351994222598</v>
      </c>
      <c r="AH17" s="2"/>
      <c r="AI17" s="2"/>
      <c r="AK17" s="59" t="str">
        <f t="shared" si="3"/>
        <v>06</v>
      </c>
      <c r="AN17" s="50">
        <v>0</v>
      </c>
    </row>
    <row r="18" spans="1:40" x14ac:dyDescent="0.25">
      <c r="A18" s="50">
        <v>594</v>
      </c>
      <c r="B18" s="23" t="s">
        <v>116</v>
      </c>
      <c r="C18" s="52" t="s">
        <v>62</v>
      </c>
      <c r="D18" s="52" t="s">
        <v>24</v>
      </c>
      <c r="E18" s="21" t="s">
        <v>84</v>
      </c>
      <c r="F18" s="17">
        <v>-28.408176752169801</v>
      </c>
      <c r="G18" s="17">
        <v>-28.819497984218899</v>
      </c>
      <c r="H18" s="17">
        <v>4.0266927446354402E-3</v>
      </c>
      <c r="I18" s="17">
        <v>-53.144523045080703</v>
      </c>
      <c r="J18" s="17">
        <v>-54.608809164629299</v>
      </c>
      <c r="K18" s="17">
        <v>3.5246523670205698E-3</v>
      </c>
      <c r="L18" s="17">
        <v>1.3953254705418101E-2</v>
      </c>
      <c r="M18" s="17">
        <v>3.5129282053794602E-3</v>
      </c>
      <c r="N18" s="17">
        <v>-38.313547215846498</v>
      </c>
      <c r="O18" s="17">
        <v>3.9856406459824996E-3</v>
      </c>
      <c r="P18" s="17">
        <v>-71.983262810037004</v>
      </c>
      <c r="Q18" s="17">
        <v>3.4545254993836498E-3</v>
      </c>
      <c r="R18" s="17">
        <v>-96.042930879781196</v>
      </c>
      <c r="S18" s="17">
        <v>0.120146802351979</v>
      </c>
      <c r="T18" s="17">
        <v>395.64793131402303</v>
      </c>
      <c r="U18" s="17">
        <v>0.10359821629528</v>
      </c>
      <c r="V18" s="51">
        <v>43370.431770833333</v>
      </c>
      <c r="W18" s="50">
        <v>2.1</v>
      </c>
      <c r="X18" s="17">
        <v>0.22075410542868401</v>
      </c>
      <c r="Y18" s="17">
        <v>0.212743820933494</v>
      </c>
      <c r="Z18" s="18">
        <f>((((N18/1000)+1)/((SMOW!$Z$4/1000)+1))-1)*1000</f>
        <v>-27.660333340389975</v>
      </c>
      <c r="AA18" s="18">
        <f>((((P18/1000)+1)/((SMOW!$AA$4/1000)+1))-1)*1000</f>
        <v>-51.781735968018047</v>
      </c>
      <c r="AB18" s="18">
        <f>Z18*SMOW!$AN$6</f>
        <v>-29.228663584566821</v>
      </c>
      <c r="AC18" s="18">
        <f>AA18*SMOW!$AN$12</f>
        <v>-54.625535723408269</v>
      </c>
      <c r="AD18" s="18">
        <f t="shared" si="4"/>
        <v>-29.664331301643578</v>
      </c>
      <c r="AE18" s="18">
        <f t="shared" si="5"/>
        <v>-56.174171484309213</v>
      </c>
      <c r="AF18" s="17">
        <f>(AD18-SMOW!$AN$14*AE18)</f>
        <v>-4.3687579283115952E-3</v>
      </c>
      <c r="AG18" s="2">
        <f t="shared" si="2"/>
        <v>-4.3687579283115952</v>
      </c>
      <c r="AH18" s="2">
        <f>AVERAGE(AG18:AG19)</f>
        <v>-9.2009696095907145</v>
      </c>
      <c r="AI18" s="2">
        <f>STDEV(AG18:AG19)</f>
        <v>6.8337792959226267</v>
      </c>
      <c r="AK18" s="59" t="str">
        <f t="shared" si="3"/>
        <v>06</v>
      </c>
      <c r="AL18" s="50">
        <v>1</v>
      </c>
      <c r="AN18" s="50">
        <v>0</v>
      </c>
    </row>
    <row r="19" spans="1:40" x14ac:dyDescent="0.25">
      <c r="A19" s="50">
        <v>595</v>
      </c>
      <c r="B19" s="23" t="s">
        <v>116</v>
      </c>
      <c r="C19" s="52" t="s">
        <v>62</v>
      </c>
      <c r="D19" s="52" t="s">
        <v>24</v>
      </c>
      <c r="E19" s="21" t="s">
        <v>85</v>
      </c>
      <c r="F19" s="17">
        <v>-28.433545482616498</v>
      </c>
      <c r="G19" s="17">
        <v>-28.8456090760513</v>
      </c>
      <c r="H19" s="17">
        <v>5.4084448599646404E-3</v>
      </c>
      <c r="I19" s="17">
        <v>-53.174981116898799</v>
      </c>
      <c r="J19" s="17">
        <v>-54.640977553274197</v>
      </c>
      <c r="K19" s="17">
        <v>4.9720115503076798E-3</v>
      </c>
      <c r="L19" s="17">
        <v>4.8270720775314604E-3</v>
      </c>
      <c r="M19" s="17">
        <v>4.7233768821966903E-3</v>
      </c>
      <c r="N19" s="17">
        <v>-38.338657312299702</v>
      </c>
      <c r="O19" s="17">
        <v>5.3533058101191801E-3</v>
      </c>
      <c r="P19" s="17">
        <v>-72.013114884738599</v>
      </c>
      <c r="Q19" s="17">
        <v>4.8730878666155102E-3</v>
      </c>
      <c r="R19" s="17">
        <v>-97.120437473244607</v>
      </c>
      <c r="S19" s="17">
        <v>0.147795115890651</v>
      </c>
      <c r="T19" s="17">
        <v>421.66315938509501</v>
      </c>
      <c r="U19" s="17">
        <v>9.2521264859489499E-2</v>
      </c>
      <c r="V19" s="51">
        <v>43370.511041666665</v>
      </c>
      <c r="W19" s="50">
        <v>2.1</v>
      </c>
      <c r="X19" s="17">
        <v>1.7583094495298698E-2</v>
      </c>
      <c r="Y19" s="17">
        <v>1.48613962589789E-2</v>
      </c>
      <c r="Z19" s="18">
        <f>((((N19/1000)+1)/((SMOW!$Z$4/1000)+1))-1)*1000</f>
        <v>-27.685721597388358</v>
      </c>
      <c r="AA19" s="18">
        <f>((((P19/1000)+1)/((SMOW!$AA$4/1000)+1))-1)*1000</f>
        <v>-51.812237877430945</v>
      </c>
      <c r="AB19" s="18">
        <f>Z19*SMOW!$AN$6</f>
        <v>-29.255491345956113</v>
      </c>
      <c r="AC19" s="18">
        <f>AA19*SMOW!$AN$12</f>
        <v>-54.657712766358223</v>
      </c>
      <c r="AD19" s="18">
        <f t="shared" si="4"/>
        <v>-29.69196719393787</v>
      </c>
      <c r="AE19" s="18">
        <f t="shared" si="5"/>
        <v>-56.208208357285983</v>
      </c>
      <c r="AF19" s="17">
        <f>(AD19-SMOW!$AN$14*AE19)</f>
        <v>-1.4033181290869834E-2</v>
      </c>
      <c r="AG19" s="2">
        <f t="shared" si="2"/>
        <v>-14.033181290869834</v>
      </c>
      <c r="AH19" s="2"/>
      <c r="AI19" s="2"/>
      <c r="AK19" s="59" t="str">
        <f t="shared" si="3"/>
        <v>06</v>
      </c>
      <c r="AN19" s="50">
        <v>0</v>
      </c>
    </row>
    <row r="20" spans="1:40" x14ac:dyDescent="0.25">
      <c r="A20" s="50" t="s">
        <v>221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51"/>
      <c r="X20" s="17"/>
      <c r="Y20" s="17"/>
      <c r="Z20" s="18"/>
      <c r="AA20" s="18"/>
      <c r="AB20" s="18"/>
      <c r="AC20" s="18"/>
      <c r="AD20" s="18"/>
      <c r="AE20" s="18"/>
      <c r="AF20" s="17"/>
      <c r="AG20" s="2"/>
      <c r="AH20" s="2"/>
      <c r="AI20" s="2"/>
      <c r="AK20" s="59" t="str">
        <f t="shared" si="3"/>
        <v>06</v>
      </c>
      <c r="AN20" s="50">
        <v>0</v>
      </c>
    </row>
    <row r="21" spans="1:40" x14ac:dyDescent="0.25">
      <c r="A21" s="50">
        <v>596</v>
      </c>
      <c r="B21" s="23" t="s">
        <v>116</v>
      </c>
      <c r="C21" s="52" t="s">
        <v>62</v>
      </c>
      <c r="D21" s="52" t="s">
        <v>24</v>
      </c>
      <c r="E21" s="21" t="s">
        <v>86</v>
      </c>
      <c r="F21" s="17">
        <v>-28.698687058839301</v>
      </c>
      <c r="G21" s="17">
        <v>-29.118547158127701</v>
      </c>
      <c r="H21" s="17">
        <v>3.9820654471796101E-3</v>
      </c>
      <c r="I21" s="17">
        <v>-53.672193396616102</v>
      </c>
      <c r="J21" s="17">
        <v>-55.1662517211807</v>
      </c>
      <c r="K21" s="17">
        <v>4.2066721233642197E-3</v>
      </c>
      <c r="L21" s="17">
        <v>9.2337506557316693E-3</v>
      </c>
      <c r="M21" s="17">
        <v>4.1129146417118699E-3</v>
      </c>
      <c r="N21" s="17">
        <v>-38.597273715780901</v>
      </c>
      <c r="O21" s="17">
        <v>5.41908946159461E-3</v>
      </c>
      <c r="P21" s="17">
        <v>-72.495303452908203</v>
      </c>
      <c r="Q21" s="17">
        <v>6.5174683475152703E-3</v>
      </c>
      <c r="R21" s="17">
        <v>-97.718409864363295</v>
      </c>
      <c r="S21" s="17">
        <v>0.17426405923549701</v>
      </c>
      <c r="T21" s="17">
        <v>577.15989306063</v>
      </c>
      <c r="U21" s="17">
        <v>0.127165080753568</v>
      </c>
      <c r="V21" s="51">
        <v>43370.589745370373</v>
      </c>
      <c r="W21" s="50">
        <v>2.1</v>
      </c>
      <c r="X21" s="17">
        <v>4.6370340764634402E-4</v>
      </c>
      <c r="Y21" s="17">
        <v>7.09205671330865E-4</v>
      </c>
      <c r="Z21" s="18">
        <f>((((N21/1000)+1)/((SMOW!$Z$4/1000)+1))-1)*1000</f>
        <v>-27.947202859628927</v>
      </c>
      <c r="AA21" s="18">
        <f>((((P21/1000)+1)/((SMOW!$AA$4/1000)+1))-1)*1000</f>
        <v>-52.304922964588215</v>
      </c>
      <c r="AB21" s="18">
        <f>Z21*SMOW!$AN$6</f>
        <v>-29.53179849502931</v>
      </c>
      <c r="AC21" s="18">
        <f>AA21*SMOW!$AN$12</f>
        <v>-55.177455612475292</v>
      </c>
      <c r="AD21" s="18">
        <f t="shared" si="4"/>
        <v>-29.976641974288533</v>
      </c>
      <c r="AE21" s="18">
        <f t="shared" si="5"/>
        <v>-56.758152838869144</v>
      </c>
      <c r="AF21" s="17">
        <f>(AD21-SMOW!$AN$14*AE21)</f>
        <v>-8.3372753656227871E-3</v>
      </c>
      <c r="AG21" s="2">
        <f t="shared" si="2"/>
        <v>-8.3372753656227871</v>
      </c>
      <c r="AH21" s="2">
        <f>AVERAGE(AG21:AG23)</f>
        <v>-4.9889732450161262</v>
      </c>
      <c r="AI21" s="2">
        <f>STDEV(AG21:AG23)</f>
        <v>4.8588049424907949</v>
      </c>
      <c r="AK21" s="59" t="str">
        <f t="shared" si="3"/>
        <v>06</v>
      </c>
      <c r="AL21" s="50">
        <v>1</v>
      </c>
      <c r="AN21" s="50">
        <v>0</v>
      </c>
    </row>
    <row r="22" spans="1:40" x14ac:dyDescent="0.25">
      <c r="A22" s="50">
        <v>597</v>
      </c>
      <c r="B22" s="23" t="s">
        <v>116</v>
      </c>
      <c r="C22" s="52" t="s">
        <v>62</v>
      </c>
      <c r="D22" s="52" t="s">
        <v>24</v>
      </c>
      <c r="E22" s="21" t="s">
        <v>87</v>
      </c>
      <c r="F22" s="17">
        <v>-28.8086832901229</v>
      </c>
      <c r="G22" s="17">
        <v>-29.2317999189986</v>
      </c>
      <c r="H22" s="17">
        <v>4.4932783819841698E-3</v>
      </c>
      <c r="I22" s="17">
        <v>-53.892208504197903</v>
      </c>
      <c r="J22" s="17">
        <v>-55.398772174879198</v>
      </c>
      <c r="K22" s="17">
        <v>3.4022876395727801E-3</v>
      </c>
      <c r="L22" s="17">
        <v>1.8751789337677901E-2</v>
      </c>
      <c r="M22" s="17">
        <v>4.6777831155898498E-3</v>
      </c>
      <c r="N22" s="17">
        <v>-38.709970593014901</v>
      </c>
      <c r="O22" s="17">
        <v>4.4474694466825901E-3</v>
      </c>
      <c r="P22" s="17">
        <v>-72.716072237771101</v>
      </c>
      <c r="Q22" s="17">
        <v>3.3345953538891598E-3</v>
      </c>
      <c r="R22" s="17">
        <v>-97.956501355632099</v>
      </c>
      <c r="S22" s="17">
        <v>0.14844283468848099</v>
      </c>
      <c r="T22" s="17">
        <v>673.81496247573898</v>
      </c>
      <c r="U22" s="17">
        <v>0.105234177384345</v>
      </c>
      <c r="V22" s="51">
        <v>43370.715057870373</v>
      </c>
      <c r="W22" s="50">
        <v>2.1</v>
      </c>
      <c r="X22" s="17">
        <v>1.6277958366911E-2</v>
      </c>
      <c r="Y22" s="17">
        <v>1.26126165219617E-2</v>
      </c>
      <c r="Z22" s="18">
        <f>((((N22/1000)+1)/((SMOW!$Z$4/1000)+1))-1)*1000</f>
        <v>-28.061148152011995</v>
      </c>
      <c r="AA22" s="18">
        <f>((((P22/1000)+1)/((SMOW!$AA$4/1000)+1))-1)*1000</f>
        <v>-52.530497553435531</v>
      </c>
      <c r="AB22" s="18">
        <f>Z22*SMOW!$AN$6</f>
        <v>-29.652204441592744</v>
      </c>
      <c r="AC22" s="18">
        <f>AA22*SMOW!$AN$12</f>
        <v>-55.415418526059</v>
      </c>
      <c r="AD22" s="18">
        <f t="shared" si="4"/>
        <v>-30.100719627090388</v>
      </c>
      <c r="AE22" s="18">
        <f t="shared" si="5"/>
        <v>-57.01004446305619</v>
      </c>
      <c r="AF22" s="17">
        <f>(AD22-SMOW!$AN$14*AE22)</f>
        <v>5.838494032808228E-4</v>
      </c>
      <c r="AG22" s="2">
        <f t="shared" si="2"/>
        <v>0.5838494032808228</v>
      </c>
      <c r="AH22" s="2"/>
      <c r="AI22" s="2"/>
      <c r="AK22" s="59" t="str">
        <f t="shared" si="3"/>
        <v>06</v>
      </c>
      <c r="AN22" s="50">
        <v>0</v>
      </c>
    </row>
    <row r="23" spans="1:40" x14ac:dyDescent="0.25">
      <c r="A23" s="50">
        <v>598</v>
      </c>
      <c r="B23" s="23" t="s">
        <v>116</v>
      </c>
      <c r="C23" s="52" t="s">
        <v>62</v>
      </c>
      <c r="D23" s="52" t="s">
        <v>24</v>
      </c>
      <c r="E23" s="50" t="s">
        <v>88</v>
      </c>
      <c r="F23" s="17">
        <v>-28.856337239953099</v>
      </c>
      <c r="G23" s="17">
        <v>-29.2808689056634</v>
      </c>
      <c r="H23" s="17">
        <v>5.8865620137134303E-3</v>
      </c>
      <c r="I23" s="17">
        <v>-53.966950401797099</v>
      </c>
      <c r="J23" s="17">
        <v>-55.477775308674502</v>
      </c>
      <c r="K23" s="17">
        <v>6.66570333266515E-3</v>
      </c>
      <c r="L23" s="17">
        <v>1.1396457316726401E-2</v>
      </c>
      <c r="M23" s="17">
        <v>4.1346571341878101E-3</v>
      </c>
      <c r="N23" s="17">
        <v>-38.757138711227398</v>
      </c>
      <c r="O23" s="17">
        <v>5.8265485635082097E-3</v>
      </c>
      <c r="P23" s="17">
        <v>-72.789327062429805</v>
      </c>
      <c r="Q23" s="17">
        <v>6.5330817726793897E-3</v>
      </c>
      <c r="R23" s="17">
        <v>-95.455955246854003</v>
      </c>
      <c r="S23" s="17">
        <v>0.209514251741166</v>
      </c>
      <c r="T23" s="17">
        <v>488.07479129183702</v>
      </c>
      <c r="U23" s="17">
        <v>0.379019839227001</v>
      </c>
      <c r="V23" s="51">
        <v>43371.363125000003</v>
      </c>
      <c r="W23" s="50">
        <v>2.1</v>
      </c>
      <c r="X23" s="17">
        <v>0.226320596631163</v>
      </c>
      <c r="Y23" s="17">
        <v>0.46350647000518402</v>
      </c>
      <c r="Z23" s="18">
        <f>((((N23/1000)+1)/((SMOW!$Z$4/1000)+1))-1)*1000</f>
        <v>-28.108838781537806</v>
      </c>
      <c r="AA23" s="18">
        <f>((((P23/1000)+1)/((SMOW!$AA$4/1000)+1))-1)*1000</f>
        <v>-52.605347025310614</v>
      </c>
      <c r="AB23" s="18">
        <f>Z23*SMOW!$AN$6</f>
        <v>-29.702599111439717</v>
      </c>
      <c r="AC23" s="18">
        <f>AA23*SMOW!$AN$12</f>
        <v>-55.494378654053087</v>
      </c>
      <c r="AD23" s="18">
        <f t="shared" si="4"/>
        <v>-30.152655622346501</v>
      </c>
      <c r="AE23" s="18">
        <f t="shared" si="5"/>
        <v>-57.093640395026121</v>
      </c>
      <c r="AF23" s="17">
        <f>(AD23-SMOW!$AN$14*AE23)</f>
        <v>-7.2134937727064141E-3</v>
      </c>
      <c r="AG23" s="2">
        <f t="shared" si="2"/>
        <v>-7.2134937727064141</v>
      </c>
      <c r="AH23" s="2"/>
      <c r="AI23" s="2"/>
      <c r="AK23" s="59" t="str">
        <f t="shared" si="3"/>
        <v>06</v>
      </c>
      <c r="AN23" s="50">
        <v>0</v>
      </c>
    </row>
    <row r="24" spans="1:40" x14ac:dyDescent="0.25">
      <c r="A24" s="50">
        <v>599</v>
      </c>
      <c r="B24" s="23" t="s">
        <v>116</v>
      </c>
      <c r="C24" s="52" t="s">
        <v>63</v>
      </c>
      <c r="D24" s="52" t="s">
        <v>89</v>
      </c>
      <c r="E24" s="50" t="s">
        <v>99</v>
      </c>
      <c r="F24" s="17">
        <v>-10.594902655534201</v>
      </c>
      <c r="G24" s="17">
        <v>-10.651428573435901</v>
      </c>
      <c r="H24" s="17">
        <v>4.0505507699229301E-3</v>
      </c>
      <c r="I24" s="17">
        <v>-20.0231643127787</v>
      </c>
      <c r="J24" s="17">
        <v>-20.226344803080899</v>
      </c>
      <c r="K24" s="17">
        <v>2.7391089740499601E-3</v>
      </c>
      <c r="L24" s="17">
        <v>2.8081482590865701E-2</v>
      </c>
      <c r="M24" s="17">
        <v>3.7053487695380498E-3</v>
      </c>
      <c r="N24" s="17">
        <v>-20.681879298757</v>
      </c>
      <c r="O24" s="17">
        <v>4.0092554389013603E-3</v>
      </c>
      <c r="P24" s="17">
        <v>-39.520890240888697</v>
      </c>
      <c r="Q24" s="17">
        <v>2.6846113633734602E-3</v>
      </c>
      <c r="R24" s="17">
        <v>-53.303325970068002</v>
      </c>
      <c r="S24" s="17">
        <v>0.12720043389084501</v>
      </c>
      <c r="T24" s="17">
        <v>585.01517729608997</v>
      </c>
      <c r="U24" s="17">
        <v>0.14346856349182599</v>
      </c>
      <c r="V24" s="51">
        <v>43371.445833333331</v>
      </c>
      <c r="W24" s="50">
        <v>2.1</v>
      </c>
      <c r="X24" s="17">
        <v>0.226380527416493</v>
      </c>
      <c r="Y24" s="17">
        <v>0.22562516461825699</v>
      </c>
      <c r="Z24" s="18">
        <f>((((N24/1000)+1)/((SMOW!$Z$4/1000)+1))-1)*1000</f>
        <v>-9.8333481982757487</v>
      </c>
      <c r="AA24" s="18">
        <f>((((P24/1000)+1)/((SMOW!$AA$4/1000)+1))-1)*1000</f>
        <v>-18.612706434042892</v>
      </c>
      <c r="AB24" s="18">
        <f>Z24*SMOW!$AN$6</f>
        <v>-10.390895252792204</v>
      </c>
      <c r="AC24" s="18">
        <f>AA24*SMOW!$AN$12</f>
        <v>-19.634897154666334</v>
      </c>
      <c r="AD24" s="18">
        <f t="shared" si="4"/>
        <v>-10.445257514485212</v>
      </c>
      <c r="AE24" s="18">
        <f t="shared" si="5"/>
        <v>-19.830222774691133</v>
      </c>
      <c r="AF24" s="17">
        <f>(AD24-SMOW!$AN$14*AE24)</f>
        <v>2.5100110551706578E-2</v>
      </c>
      <c r="AG24" s="2">
        <f t="shared" si="2"/>
        <v>25.100110551706578</v>
      </c>
      <c r="AH24" s="2">
        <f>AVERAGE(AG24:AG25)</f>
        <v>29.107069534042296</v>
      </c>
      <c r="AI24" s="2">
        <f>STDEV(AG24:AG25)</f>
        <v>5.6666957366918593</v>
      </c>
      <c r="AK24" s="59" t="str">
        <f t="shared" si="3"/>
        <v>06</v>
      </c>
      <c r="AL24" s="50">
        <v>1</v>
      </c>
      <c r="AN24" s="50">
        <v>0</v>
      </c>
    </row>
    <row r="25" spans="1:40" x14ac:dyDescent="0.25">
      <c r="A25" s="50">
        <v>600</v>
      </c>
      <c r="B25" s="23" t="s">
        <v>116</v>
      </c>
      <c r="C25" s="52" t="s">
        <v>63</v>
      </c>
      <c r="D25" s="52" t="s">
        <v>89</v>
      </c>
      <c r="E25" s="50" t="s">
        <v>100</v>
      </c>
      <c r="F25" s="17">
        <v>-10.797313706184999</v>
      </c>
      <c r="G25" s="17">
        <v>-10.856028117832899</v>
      </c>
      <c r="H25" s="17">
        <v>4.4903459219300503E-3</v>
      </c>
      <c r="I25" s="17">
        <v>-20.417366639638601</v>
      </c>
      <c r="J25" s="17">
        <v>-20.628682416360299</v>
      </c>
      <c r="K25" s="17">
        <v>1.6922171665353499E-3</v>
      </c>
      <c r="L25" s="17">
        <v>3.5916198005394202E-2</v>
      </c>
      <c r="M25" s="17">
        <v>4.2719698269837302E-3</v>
      </c>
      <c r="N25" s="17">
        <v>-20.8822267704493</v>
      </c>
      <c r="O25" s="17">
        <v>4.4445668830347101E-3</v>
      </c>
      <c r="P25" s="17">
        <v>-39.9072494752902</v>
      </c>
      <c r="Q25" s="17">
        <v>1.6585486293603201E-3</v>
      </c>
      <c r="R25" s="17">
        <v>-54.2519660960699</v>
      </c>
      <c r="S25" s="17">
        <v>0.14075024082687601</v>
      </c>
      <c r="T25" s="17">
        <v>476.56469812505901</v>
      </c>
      <c r="U25" s="17">
        <v>0.104106184590298</v>
      </c>
      <c r="V25" s="51">
        <v>43371.527233796296</v>
      </c>
      <c r="W25" s="50">
        <v>2.1</v>
      </c>
      <c r="X25" s="17">
        <v>2.3020059607790199E-3</v>
      </c>
      <c r="Y25" s="17">
        <v>1.50633556628556E-3</v>
      </c>
      <c r="Z25" s="18">
        <f>((((N25/1000)+1)/((SMOW!$Z$4/1000)+1))-1)*1000</f>
        <v>-10.035915046625711</v>
      </c>
      <c r="AA25" s="18">
        <f>((((P25/1000)+1)/((SMOW!$AA$4/1000)+1))-1)*1000</f>
        <v>-19.007476127148038</v>
      </c>
      <c r="AB25" s="18">
        <f>Z25*SMOW!$AN$6</f>
        <v>-10.604947563404146</v>
      </c>
      <c r="AC25" s="18">
        <f>AA25*SMOW!$AN$12</f>
        <v>-20.051347193856849</v>
      </c>
      <c r="AD25" s="18">
        <f t="shared" si="4"/>
        <v>-10.661580770471922</v>
      </c>
      <c r="AE25" s="18">
        <f t="shared" si="5"/>
        <v>-20.255103785962689</v>
      </c>
      <c r="AF25" s="17">
        <f>(AD25-SMOW!$AN$14*AE25)</f>
        <v>3.3114028516378013E-2</v>
      </c>
      <c r="AG25" s="2">
        <f t="shared" si="2"/>
        <v>33.114028516378013</v>
      </c>
      <c r="AH25" s="2"/>
      <c r="AI25" s="2"/>
      <c r="AK25" s="59" t="str">
        <f t="shared" si="3"/>
        <v>06</v>
      </c>
      <c r="AN25" s="50">
        <v>0</v>
      </c>
    </row>
    <row r="26" spans="1:40" x14ac:dyDescent="0.25">
      <c r="A26" s="50">
        <v>601</v>
      </c>
      <c r="B26" s="23" t="s">
        <v>116</v>
      </c>
      <c r="C26" s="52" t="s">
        <v>62</v>
      </c>
      <c r="D26" s="52" t="s">
        <v>59</v>
      </c>
      <c r="E26" s="50" t="s">
        <v>92</v>
      </c>
      <c r="F26" s="17">
        <v>-12.9268836389037</v>
      </c>
      <c r="G26" s="17">
        <v>-13.011163127321201</v>
      </c>
      <c r="H26" s="17">
        <v>3.3761675433893398E-3</v>
      </c>
      <c r="I26" s="17">
        <v>-24.374955891685801</v>
      </c>
      <c r="J26" s="17">
        <v>-24.676942590703302</v>
      </c>
      <c r="K26" s="17">
        <v>2.0793625975510698E-3</v>
      </c>
      <c r="L26" s="17">
        <v>1.82625605701866E-2</v>
      </c>
      <c r="M26" s="17">
        <v>3.3235120804877799E-3</v>
      </c>
      <c r="N26" s="17">
        <v>-22.9900857556208</v>
      </c>
      <c r="O26" s="17">
        <v>3.34174754369004E-3</v>
      </c>
      <c r="P26" s="17">
        <v>-43.786098100250697</v>
      </c>
      <c r="Q26" s="17">
        <v>2.0379913726857701E-3</v>
      </c>
      <c r="R26" s="17">
        <v>-60.135163683128198</v>
      </c>
      <c r="S26" s="17">
        <v>0.13307078261018801</v>
      </c>
      <c r="T26" s="17">
        <v>581.26846537850997</v>
      </c>
      <c r="U26" s="17">
        <v>0.104033893578295</v>
      </c>
      <c r="V26" s="51">
        <v>43371.617974537039</v>
      </c>
      <c r="W26" s="50">
        <v>2.1</v>
      </c>
      <c r="X26" s="17">
        <v>7.8031238395147896E-3</v>
      </c>
      <c r="Y26" s="17">
        <v>8.7585157770061692E-3</v>
      </c>
      <c r="Z26" s="18">
        <f>((((N26/1000)+1)/((SMOW!$Z$4/1000)+1))-1)*1000</f>
        <v>-12.167124129454642</v>
      </c>
      <c r="AA26" s="18">
        <f>((((P26/1000)+1)/((SMOW!$AA$4/1000)+1))-1)*1000</f>
        <v>-22.970761445406218</v>
      </c>
      <c r="AB26" s="18">
        <f>Z26*SMOW!$AN$6</f>
        <v>-12.856995380175025</v>
      </c>
      <c r="AC26" s="18">
        <f>AA26*SMOW!$AN$12</f>
        <v>-24.232292071183604</v>
      </c>
      <c r="AD26" s="18">
        <f t="shared" si="4"/>
        <v>-12.940361877949305</v>
      </c>
      <c r="AE26" s="18">
        <f t="shared" si="5"/>
        <v>-24.530725067826815</v>
      </c>
      <c r="AF26" s="17">
        <f>(AD26-SMOW!$AN$14*AE26)</f>
        <v>1.1860957863254029E-2</v>
      </c>
      <c r="AG26" s="2">
        <f t="shared" si="2"/>
        <v>11.860957863254029</v>
      </c>
      <c r="AH26" s="2"/>
      <c r="AI26" s="2"/>
      <c r="AK26" s="59" t="str">
        <f t="shared" si="3"/>
        <v>06</v>
      </c>
      <c r="AL26" s="50">
        <v>1</v>
      </c>
      <c r="AN26" s="50">
        <v>0</v>
      </c>
    </row>
    <row r="27" spans="1:40" x14ac:dyDescent="0.25">
      <c r="A27" s="50">
        <v>602</v>
      </c>
      <c r="B27" s="23" t="s">
        <v>116</v>
      </c>
      <c r="C27" s="52" t="s">
        <v>62</v>
      </c>
      <c r="D27" s="52" t="s">
        <v>76</v>
      </c>
      <c r="E27" s="50" t="s">
        <v>93</v>
      </c>
      <c r="F27" s="17">
        <v>-1.67480917891495</v>
      </c>
      <c r="G27" s="17">
        <v>-1.67621356105025</v>
      </c>
      <c r="H27" s="17">
        <v>4.0525979624158499E-3</v>
      </c>
      <c r="I27" s="17">
        <v>-3.1510493117203202</v>
      </c>
      <c r="J27" s="17">
        <v>-3.15602456872488</v>
      </c>
      <c r="K27" s="17">
        <v>3.5504252298357501E-3</v>
      </c>
      <c r="L27" s="17">
        <v>-9.83258876351332E-3</v>
      </c>
      <c r="M27" s="17">
        <v>3.8522349589634199E-3</v>
      </c>
      <c r="N27" s="17">
        <v>-11.8527261000841</v>
      </c>
      <c r="O27" s="17">
        <v>4.0112817602844398E-3</v>
      </c>
      <c r="P27" s="17">
        <v>-22.984464678741901</v>
      </c>
      <c r="Q27" s="17">
        <v>3.4797855825115802E-3</v>
      </c>
      <c r="R27" s="17">
        <v>-30.493706755705102</v>
      </c>
      <c r="S27" s="17">
        <v>0.12872293683007899</v>
      </c>
      <c r="T27" s="17">
        <v>620.57412283587598</v>
      </c>
      <c r="U27" s="17">
        <v>0.51673618925696596</v>
      </c>
      <c r="V27" s="51">
        <v>43374.365740740737</v>
      </c>
      <c r="W27" s="50">
        <v>2.1</v>
      </c>
      <c r="X27" s="17">
        <v>4.70733637471235E-3</v>
      </c>
      <c r="Y27" s="17">
        <v>4.2503936083579203E-3</v>
      </c>
      <c r="Z27" s="18">
        <f>((((N27/1000)+1)/((SMOW!$Z$4/1000)+1))-1)*1000</f>
        <v>-0.90638884137705933</v>
      </c>
      <c r="AA27" s="18">
        <f>((((P27/1000)+1)/((SMOW!$AA$4/1000)+1))-1)*1000</f>
        <v>-1.7163077900783641</v>
      </c>
      <c r="AB27" s="18">
        <f>Z27*SMOW!$AN$6</f>
        <v>-0.95778073949422093</v>
      </c>
      <c r="AC27" s="18">
        <f>AA27*SMOW!$AN$12</f>
        <v>-1.8105656511244621</v>
      </c>
      <c r="AD27" s="18">
        <f t="shared" si="4"/>
        <v>-0.9582397045487312</v>
      </c>
      <c r="AE27" s="18">
        <f t="shared" si="5"/>
        <v>-1.8122067062374927</v>
      </c>
      <c r="AF27" s="17">
        <f>(AD27-SMOW!$AN$14*AE27)</f>
        <v>-1.3945636553349683E-3</v>
      </c>
      <c r="AG27" s="2">
        <f t="shared" si="2"/>
        <v>-1.3945636553349683</v>
      </c>
      <c r="AH27" s="2">
        <f>AVERAGE(AG27:AG28)</f>
        <v>9.2533167475275526</v>
      </c>
      <c r="AI27" s="2">
        <f>STDEV(AG27:AG28)</f>
        <v>15.05837687625487</v>
      </c>
      <c r="AK27" s="59" t="str">
        <f t="shared" si="3"/>
        <v>06</v>
      </c>
      <c r="AL27" s="50">
        <v>1</v>
      </c>
      <c r="AN27" s="50">
        <v>0</v>
      </c>
    </row>
    <row r="28" spans="1:40" x14ac:dyDescent="0.25">
      <c r="A28" s="50">
        <v>603</v>
      </c>
      <c r="B28" s="23" t="s">
        <v>116</v>
      </c>
      <c r="C28" s="52" t="s">
        <v>62</v>
      </c>
      <c r="D28" s="52" t="s">
        <v>76</v>
      </c>
      <c r="E28" s="50" t="s">
        <v>94</v>
      </c>
      <c r="F28" s="17">
        <v>-1.6560894561586399</v>
      </c>
      <c r="G28" s="17">
        <v>-1.6574626755981201</v>
      </c>
      <c r="H28" s="17">
        <v>4.4498340700386899E-3</v>
      </c>
      <c r="I28" s="17">
        <v>-3.15369891540429</v>
      </c>
      <c r="J28" s="17">
        <v>-3.1586823630261498</v>
      </c>
      <c r="K28" s="17">
        <v>1.73445717087624E-3</v>
      </c>
      <c r="L28" s="17">
        <v>1.032161207969E-2</v>
      </c>
      <c r="M28" s="17">
        <v>4.3719043260891204E-3</v>
      </c>
      <c r="N28" s="17">
        <v>-11.8341972247438</v>
      </c>
      <c r="O28" s="17">
        <v>4.4044680491343996E-3</v>
      </c>
      <c r="P28" s="17">
        <v>-22.987061565622099</v>
      </c>
      <c r="Q28" s="17">
        <v>1.69994822197072E-3</v>
      </c>
      <c r="R28" s="17">
        <v>-31.2284933046442</v>
      </c>
      <c r="S28" s="17">
        <v>0.14749284991602099</v>
      </c>
      <c r="T28" s="17">
        <v>440.737720649908</v>
      </c>
      <c r="U28" s="17">
        <v>0.19633105167523199</v>
      </c>
      <c r="V28" s="51">
        <v>43374.442372685182</v>
      </c>
      <c r="W28" s="50">
        <v>2.1</v>
      </c>
      <c r="X28" s="17">
        <v>6.6088073420434998E-3</v>
      </c>
      <c r="Y28" s="17">
        <v>4.8211627898110503E-3</v>
      </c>
      <c r="Z28" s="18">
        <f>((((N28/1000)+1)/((SMOW!$Z$4/1000)+1))-1)*1000</f>
        <v>-0.88765470987306472</v>
      </c>
      <c r="AA28" s="18">
        <f>((((P28/1000)+1)/((SMOW!$AA$4/1000)+1))-1)*1000</f>
        <v>-1.7189612072752158</v>
      </c>
      <c r="AB28" s="18">
        <f>Z28*SMOW!$AN$6</f>
        <v>-0.93798438995132805</v>
      </c>
      <c r="AC28" s="18">
        <f>AA28*SMOW!$AN$12</f>
        <v>-1.8133647912684938</v>
      </c>
      <c r="AD28" s="18">
        <f t="shared" si="4"/>
        <v>-0.93842457258701273</v>
      </c>
      <c r="AE28" s="18">
        <f t="shared" si="5"/>
        <v>-1.8150109275329598</v>
      </c>
      <c r="AF28" s="17">
        <f>(AD28-SMOW!$AN$14*AE28)</f>
        <v>1.9901197150390071E-2</v>
      </c>
      <c r="AG28" s="2">
        <f t="shared" si="2"/>
        <v>19.901197150390072</v>
      </c>
      <c r="AH28" s="2"/>
      <c r="AI28" s="2"/>
      <c r="AK28" s="59" t="str">
        <f t="shared" si="3"/>
        <v>06</v>
      </c>
      <c r="AN28" s="50">
        <v>0</v>
      </c>
    </row>
    <row r="29" spans="1:40" x14ac:dyDescent="0.25">
      <c r="A29" s="50">
        <v>604</v>
      </c>
      <c r="B29" s="23" t="s">
        <v>116</v>
      </c>
      <c r="C29" s="52" t="s">
        <v>62</v>
      </c>
      <c r="D29" s="52" t="s">
        <v>22</v>
      </c>
      <c r="E29" s="50" t="s">
        <v>95</v>
      </c>
      <c r="F29" s="17">
        <v>-0.68447011936325997</v>
      </c>
      <c r="G29" s="17">
        <v>-0.684704648090252</v>
      </c>
      <c r="H29" s="17">
        <v>3.0076499568743799E-3</v>
      </c>
      <c r="I29" s="17">
        <v>-1.2669991593391401</v>
      </c>
      <c r="J29" s="17">
        <v>-1.2678025542992899</v>
      </c>
      <c r="K29" s="17">
        <v>1.95648628899247E-3</v>
      </c>
      <c r="L29" s="17">
        <v>-1.5304899420227501E-2</v>
      </c>
      <c r="M29" s="17">
        <v>2.7427427914142001E-3</v>
      </c>
      <c r="N29" s="17">
        <v>-10.8724835389124</v>
      </c>
      <c r="O29" s="17">
        <v>2.97698699086856E-3</v>
      </c>
      <c r="P29" s="17">
        <v>-21.137899793530501</v>
      </c>
      <c r="Q29" s="17">
        <v>1.91755982455282E-3</v>
      </c>
      <c r="R29" s="17">
        <v>-29.067419328240799</v>
      </c>
      <c r="S29" s="17">
        <v>0.131051216821778</v>
      </c>
      <c r="T29" s="17">
        <v>651.74881495298803</v>
      </c>
      <c r="U29" s="17">
        <v>0.18970547376517799</v>
      </c>
      <c r="V29" s="51">
        <v>43374.519490740742</v>
      </c>
      <c r="W29" s="50">
        <v>2.1</v>
      </c>
      <c r="X29" s="17">
        <v>1.7960961259503399E-2</v>
      </c>
      <c r="Y29" s="17">
        <v>8.11218440188686E-2</v>
      </c>
      <c r="Z29" s="18">
        <f>((((N29/1000)+1)/((SMOW!$Z$4/1000)+1))-1)*1000</f>
        <v>8.4712491511540478E-2</v>
      </c>
      <c r="AA29" s="18">
        <f>((((P29/1000)+1)/((SMOW!$AA$4/1000)+1))-1)*1000</f>
        <v>0.17045403188986619</v>
      </c>
      <c r="AB29" s="18">
        <f>Z29*SMOW!$AN$6</f>
        <v>8.9515657144512928E-2</v>
      </c>
      <c r="AC29" s="18">
        <f>AA29*SMOW!$AN$12</f>
        <v>0.17981519225137022</v>
      </c>
      <c r="AD29" s="18">
        <f t="shared" si="4"/>
        <v>8.9511650857190289E-2</v>
      </c>
      <c r="AE29" s="18">
        <f t="shared" si="5"/>
        <v>0.17979902743748391</v>
      </c>
      <c r="AF29" s="17">
        <f>(AD29-SMOW!$AN$14*AE29)</f>
        <v>-5.4222356298012225E-3</v>
      </c>
      <c r="AG29" s="2">
        <f t="shared" si="2"/>
        <v>-5.4222356298012224</v>
      </c>
      <c r="AH29" s="2">
        <f>AVERAGE(AG29:AG31)</f>
        <v>-7.6329042771515061</v>
      </c>
      <c r="AI29" s="2">
        <f>STDEV(AG29:AG31)</f>
        <v>2.2970273895758622</v>
      </c>
      <c r="AK29" s="59" t="str">
        <f t="shared" si="3"/>
        <v>06</v>
      </c>
      <c r="AL29" s="50">
        <v>1</v>
      </c>
      <c r="AN29" s="50">
        <v>0</v>
      </c>
    </row>
    <row r="30" spans="1:40" x14ac:dyDescent="0.25">
      <c r="A30" s="50">
        <v>605</v>
      </c>
      <c r="B30" s="23" t="s">
        <v>116</v>
      </c>
      <c r="C30" s="52" t="s">
        <v>62</v>
      </c>
      <c r="D30" s="52" t="s">
        <v>22</v>
      </c>
      <c r="E30" s="50" t="s">
        <v>96</v>
      </c>
      <c r="F30" s="17">
        <v>-0.62372241204061396</v>
      </c>
      <c r="G30" s="17">
        <v>-0.62391727165378796</v>
      </c>
      <c r="H30" s="17">
        <v>3.67627152119671E-3</v>
      </c>
      <c r="I30" s="17">
        <v>-1.1435930206950899</v>
      </c>
      <c r="J30" s="17">
        <v>-1.14424747900377</v>
      </c>
      <c r="K30" s="17">
        <v>1.7054976602973899E-3</v>
      </c>
      <c r="L30" s="17">
        <v>-1.9754602739799301E-2</v>
      </c>
      <c r="M30" s="17">
        <v>3.6865851805095899E-3</v>
      </c>
      <c r="N30" s="17">
        <v>-10.812355153954901</v>
      </c>
      <c r="O30" s="17">
        <v>3.6387919639676398E-3</v>
      </c>
      <c r="P30" s="17">
        <v>-21.0169489568706</v>
      </c>
      <c r="Q30" s="17">
        <v>1.67156489296992E-3</v>
      </c>
      <c r="R30" s="17">
        <v>-29.280676386454399</v>
      </c>
      <c r="S30" s="17">
        <v>0.14638116884118599</v>
      </c>
      <c r="T30" s="17">
        <v>438.66807361779598</v>
      </c>
      <c r="U30" s="17">
        <v>0.10803787519152699</v>
      </c>
      <c r="V30" s="51">
        <v>43374.597673611112</v>
      </c>
      <c r="W30" s="50">
        <v>2.1</v>
      </c>
      <c r="X30" s="17">
        <v>6.7972771843439498E-3</v>
      </c>
      <c r="Y30" s="17">
        <v>8.9745300359787995E-3</v>
      </c>
      <c r="Z30" s="18">
        <f>((((N30/1000)+1)/((SMOW!$Z$4/1000)+1))-1)*1000</f>
        <v>0.14550695691872839</v>
      </c>
      <c r="AA30" s="18">
        <f>((((P30/1000)+1)/((SMOW!$AA$4/1000)+1))-1)*1000</f>
        <v>0.29403778612069331</v>
      </c>
      <c r="AB30" s="18">
        <f>Z30*SMOW!$AN$6</f>
        <v>0.15375714531904511</v>
      </c>
      <c r="AC30" s="18">
        <f>AA30*SMOW!$AN$12</f>
        <v>0.31018603933418082</v>
      </c>
      <c r="AD30" s="18">
        <f t="shared" si="4"/>
        <v>0.15374532590061854</v>
      </c>
      <c r="AE30" s="18">
        <f t="shared" si="5"/>
        <v>0.31013794159060243</v>
      </c>
      <c r="AF30" s="17">
        <f>(AD30-SMOW!$AN$14*AE30)</f>
        <v>-1.0007507259219561E-2</v>
      </c>
      <c r="AG30" s="2">
        <f t="shared" si="2"/>
        <v>-10.007507259219562</v>
      </c>
      <c r="AH30" s="2"/>
      <c r="AI30" s="2"/>
      <c r="AK30" s="59" t="str">
        <f t="shared" si="3"/>
        <v>06</v>
      </c>
      <c r="AN30" s="50">
        <v>0</v>
      </c>
    </row>
    <row r="31" spans="1:40" x14ac:dyDescent="0.25">
      <c r="A31" s="50">
        <v>606</v>
      </c>
      <c r="B31" s="23" t="s">
        <v>116</v>
      </c>
      <c r="C31" s="52" t="s">
        <v>62</v>
      </c>
      <c r="D31" s="52" t="s">
        <v>22</v>
      </c>
      <c r="E31" s="50" t="s">
        <v>158</v>
      </c>
      <c r="F31" s="17">
        <v>-0.70816351209057904</v>
      </c>
      <c r="G31" s="17">
        <v>-0.70841474244548597</v>
      </c>
      <c r="H31" s="17">
        <v>4.31822003314447E-3</v>
      </c>
      <c r="I31" s="17">
        <v>-1.3082524550415999</v>
      </c>
      <c r="J31" s="17">
        <v>-1.30910917950671</v>
      </c>
      <c r="K31" s="17">
        <v>3.3171467105412799E-3</v>
      </c>
      <c r="L31" s="17">
        <v>-1.72050956659443E-2</v>
      </c>
      <c r="M31" s="17">
        <v>4.6017676555762804E-3</v>
      </c>
      <c r="N31" s="17">
        <v>-10.8959353777002</v>
      </c>
      <c r="O31" s="17">
        <v>4.2741958162371496E-3</v>
      </c>
      <c r="P31" s="17">
        <v>-21.178332309165501</v>
      </c>
      <c r="Q31" s="17">
        <v>3.2511483980607902E-3</v>
      </c>
      <c r="R31" s="17">
        <v>-29.6934383484611</v>
      </c>
      <c r="S31" s="17">
        <v>0.16304133129602599</v>
      </c>
      <c r="T31" s="17">
        <v>634.71033570484099</v>
      </c>
      <c r="U31" s="17">
        <v>0.102794830781212</v>
      </c>
      <c r="V31" s="51">
        <v>43374.707430555558</v>
      </c>
      <c r="W31" s="50">
        <v>2.1</v>
      </c>
      <c r="X31" s="17">
        <v>2.55868330375917E-2</v>
      </c>
      <c r="Y31" s="17">
        <v>2.17402164597645E-2</v>
      </c>
      <c r="Z31" s="18">
        <f>((((N31/1000)+1)/((SMOW!$Z$4/1000)+1))-1)*1000</f>
        <v>6.1000861755866609E-2</v>
      </c>
      <c r="AA31" s="18">
        <f>((((P31/1000)+1)/((SMOW!$AA$4/1000)+1))-1)*1000</f>
        <v>0.12914136127806231</v>
      </c>
      <c r="AB31" s="18">
        <f>Z31*SMOW!$AN$6</f>
        <v>6.4459587116666162E-2</v>
      </c>
      <c r="AC31" s="18">
        <f>AA31*SMOW!$AN$12</f>
        <v>0.13623367220097418</v>
      </c>
      <c r="AD31" s="18">
        <f t="shared" si="4"/>
        <v>6.4457509686737205E-2</v>
      </c>
      <c r="AE31" s="18">
        <f t="shared" si="5"/>
        <v>0.13622439323706617</v>
      </c>
      <c r="AF31" s="17">
        <f>(AD31-SMOW!$AN$14*AE31)</f>
        <v>-7.4689699424337341E-3</v>
      </c>
      <c r="AG31" s="2">
        <f t="shared" si="2"/>
        <v>-7.4689699424337341</v>
      </c>
      <c r="AH31" s="2"/>
      <c r="AI31" s="2"/>
      <c r="AK31" s="59" t="str">
        <f t="shared" si="3"/>
        <v>06</v>
      </c>
      <c r="AN31" s="50">
        <v>0</v>
      </c>
    </row>
    <row r="32" spans="1:40" x14ac:dyDescent="0.25">
      <c r="A32" s="50">
        <v>607</v>
      </c>
      <c r="B32" s="23" t="s">
        <v>116</v>
      </c>
      <c r="C32" s="52" t="s">
        <v>62</v>
      </c>
      <c r="D32" s="52" t="s">
        <v>80</v>
      </c>
      <c r="E32" s="50" t="s">
        <v>267</v>
      </c>
      <c r="F32" s="17">
        <v>1.61219943243943</v>
      </c>
      <c r="G32" s="17">
        <v>1.61090094967721</v>
      </c>
      <c r="H32" s="17">
        <v>3.8249541038283398E-3</v>
      </c>
      <c r="I32" s="17">
        <v>3.1258933512445899</v>
      </c>
      <c r="J32" s="17">
        <v>3.1210177384716</v>
      </c>
      <c r="K32" s="17">
        <v>2.92321647544702E-3</v>
      </c>
      <c r="L32" s="17">
        <v>-3.6996416235795498E-2</v>
      </c>
      <c r="M32" s="17">
        <v>3.83780297251601E-3</v>
      </c>
      <c r="N32" s="17">
        <v>-8.5992285138677005</v>
      </c>
      <c r="O32" s="17">
        <v>3.7859587289190799E-3</v>
      </c>
      <c r="P32" s="17">
        <v>-16.832408751107899</v>
      </c>
      <c r="Q32" s="17">
        <v>2.8650558418596302E-3</v>
      </c>
      <c r="R32" s="17">
        <v>-23.2866090468153</v>
      </c>
      <c r="S32" s="17">
        <v>0.119150327411484</v>
      </c>
      <c r="T32" s="17">
        <v>487.95015421181603</v>
      </c>
      <c r="U32" s="17">
        <v>0.31527129076467603</v>
      </c>
      <c r="V32" s="51">
        <v>43375.375393518516</v>
      </c>
      <c r="W32" s="50">
        <v>2.1</v>
      </c>
      <c r="X32" s="17">
        <v>0.134883310073033</v>
      </c>
      <c r="Y32" s="17">
        <v>0.13137169219443401</v>
      </c>
      <c r="Z32" s="18">
        <f>((((N32/1000)+1)/((SMOW!$Z$4/1000)+1))-1)*1000</f>
        <v>2.3831498115809424</v>
      </c>
      <c r="AA32" s="18">
        <f>((((P32/1000)+1)/((SMOW!$AA$4/1000)+1))-1)*1000</f>
        <v>4.5696691305454618</v>
      </c>
      <c r="AB32" s="18">
        <f>Z32*SMOW!$AN$6</f>
        <v>2.5182734877822375</v>
      </c>
      <c r="AC32" s="18">
        <f>AA32*SMOW!$AN$12</f>
        <v>4.8206306657803113</v>
      </c>
      <c r="AD32" s="18">
        <f t="shared" si="4"/>
        <v>2.5151079504479714</v>
      </c>
      <c r="AE32" s="18">
        <f t="shared" si="5"/>
        <v>4.8090486326606783</v>
      </c>
      <c r="AF32" s="17">
        <f>(AD32-SMOW!$AN$14*AE32)</f>
        <v>-2.4069727596866652E-2</v>
      </c>
      <c r="AG32" s="2">
        <f t="shared" si="2"/>
        <v>-24.069727596866652</v>
      </c>
      <c r="AH32" s="2">
        <f>AVERAGE(AG32:AG34)</f>
        <v>-14.00292025479318</v>
      </c>
      <c r="AI32" s="2">
        <f>STDEV(AG32:AG34)</f>
        <v>9.5818427157490955</v>
      </c>
      <c r="AK32" s="59" t="str">
        <f t="shared" si="3"/>
        <v>06</v>
      </c>
      <c r="AN32" s="50">
        <v>0</v>
      </c>
    </row>
    <row r="33" spans="1:40" x14ac:dyDescent="0.25">
      <c r="A33" s="50">
        <v>608</v>
      </c>
      <c r="B33" s="23" t="s">
        <v>116</v>
      </c>
      <c r="C33" s="52" t="s">
        <v>62</v>
      </c>
      <c r="D33" s="52" t="s">
        <v>80</v>
      </c>
      <c r="E33" s="50" t="s">
        <v>98</v>
      </c>
      <c r="F33" s="17">
        <v>1.6238208804277301</v>
      </c>
      <c r="G33" s="17">
        <v>1.62250323378588</v>
      </c>
      <c r="H33" s="17">
        <v>5.8931363144852002E-3</v>
      </c>
      <c r="I33" s="17">
        <v>3.1136132056634702</v>
      </c>
      <c r="J33" s="17">
        <v>3.1087759193055802</v>
      </c>
      <c r="K33" s="17">
        <v>1.2658837900533901E-3</v>
      </c>
      <c r="L33" s="17">
        <v>-1.8930451607464899E-2</v>
      </c>
      <c r="M33" s="17">
        <v>5.9235815702252097E-3</v>
      </c>
      <c r="N33" s="17">
        <v>-8.5877255464438793</v>
      </c>
      <c r="O33" s="17">
        <v>5.8330558393400803E-3</v>
      </c>
      <c r="P33" s="17">
        <v>-16.844444569574101</v>
      </c>
      <c r="Q33" s="17">
        <v>1.2406976282008501E-3</v>
      </c>
      <c r="R33" s="17">
        <v>-23.793712344605101</v>
      </c>
      <c r="S33" s="17">
        <v>0.129685579993848</v>
      </c>
      <c r="T33" s="17">
        <v>615.406582088096</v>
      </c>
      <c r="U33" s="17">
        <v>0.15644279490549201</v>
      </c>
      <c r="V33" s="51">
        <v>43375.487303240741</v>
      </c>
      <c r="W33" s="50">
        <v>2.1</v>
      </c>
      <c r="X33" s="17">
        <v>1.6173709075157201E-2</v>
      </c>
      <c r="Y33" s="17">
        <v>1.2100181152100899E-2</v>
      </c>
      <c r="Z33" s="18">
        <f>((((N33/1000)+1)/((SMOW!$Z$4/1000)+1))-1)*1000</f>
        <v>2.394780204707736</v>
      </c>
      <c r="AA33" s="18">
        <f>((((P33/1000)+1)/((SMOW!$AA$4/1000)+1))-1)*1000</f>
        <v>4.55737131043632</v>
      </c>
      <c r="AB33" s="18">
        <f>Z33*SMOW!$AN$6</f>
        <v>2.5305633197186777</v>
      </c>
      <c r="AC33" s="18">
        <f>AA33*SMOW!$AN$12</f>
        <v>4.8076574620216173</v>
      </c>
      <c r="AD33" s="18">
        <f t="shared" si="4"/>
        <v>2.5273668358286128</v>
      </c>
      <c r="AE33" s="18">
        <f t="shared" si="5"/>
        <v>4.7961375845475365</v>
      </c>
      <c r="AF33" s="17">
        <f>(AD33-SMOW!$AN$14*AE33)</f>
        <v>-4.9938088124865665E-3</v>
      </c>
      <c r="AG33" s="2">
        <f t="shared" si="2"/>
        <v>-4.9938088124865665</v>
      </c>
      <c r="AH33" s="2"/>
      <c r="AI33" s="2"/>
      <c r="AK33" s="59" t="str">
        <f t="shared" si="3"/>
        <v>06</v>
      </c>
      <c r="AN33" s="50">
        <v>0</v>
      </c>
    </row>
    <row r="34" spans="1:40" x14ac:dyDescent="0.25">
      <c r="A34" s="50">
        <v>609</v>
      </c>
      <c r="B34" s="23" t="s">
        <v>116</v>
      </c>
      <c r="C34" s="52" t="s">
        <v>62</v>
      </c>
      <c r="D34" s="52" t="s">
        <v>80</v>
      </c>
      <c r="E34" s="50" t="s">
        <v>101</v>
      </c>
      <c r="F34" s="17">
        <v>1.72208371362471</v>
      </c>
      <c r="G34" s="17">
        <v>1.72060228548751</v>
      </c>
      <c r="H34" s="17">
        <v>4.1957380171427899E-3</v>
      </c>
      <c r="I34" s="17">
        <v>3.3146647752459502</v>
      </c>
      <c r="J34" s="17">
        <v>3.3091833108923798</v>
      </c>
      <c r="K34" s="17">
        <v>1.9329725212623801E-3</v>
      </c>
      <c r="L34" s="17">
        <v>-2.66465026636661E-2</v>
      </c>
      <c r="M34" s="17">
        <v>4.2414843784505003E-3</v>
      </c>
      <c r="N34" s="17">
        <v>-8.4904645020046008</v>
      </c>
      <c r="O34" s="17">
        <v>4.1529625033576599E-3</v>
      </c>
      <c r="P34" s="17">
        <v>-16.647393143932199</v>
      </c>
      <c r="Q34" s="17">
        <v>1.8945138893088501E-3</v>
      </c>
      <c r="R34" s="17">
        <v>-24.052170364434001</v>
      </c>
      <c r="S34" s="17">
        <v>0.160837500106776</v>
      </c>
      <c r="T34" s="17">
        <v>452.52210858029201</v>
      </c>
      <c r="U34" s="17">
        <v>8.74365083526632E-2</v>
      </c>
      <c r="V34" s="51">
        <v>43375.569768518515</v>
      </c>
      <c r="W34" s="50">
        <v>2.1</v>
      </c>
      <c r="X34" s="17">
        <v>5.6677000452560796E-3</v>
      </c>
      <c r="Y34" s="17">
        <v>4.0523395030942697E-3</v>
      </c>
      <c r="Z34" s="18">
        <f>((((N34/1000)+1)/((SMOW!$Z$4/1000)+1))-1)*1000</f>
        <v>2.4931186717362941</v>
      </c>
      <c r="AA34" s="18">
        <f>((((P34/1000)+1)/((SMOW!$AA$4/1000)+1))-1)*1000</f>
        <v>4.7587122488692568</v>
      </c>
      <c r="AB34" s="18">
        <f>Z34*SMOW!$AN$6</f>
        <v>2.6344775399425768</v>
      </c>
      <c r="AC34" s="18">
        <f>AA34*SMOW!$AN$12</f>
        <v>5.0200558380000864</v>
      </c>
      <c r="AD34" s="18">
        <f t="shared" si="4"/>
        <v>2.6310133868101802</v>
      </c>
      <c r="AE34" s="18">
        <f t="shared" si="5"/>
        <v>5.0074973696310723</v>
      </c>
      <c r="AF34" s="17">
        <f>(AD34-SMOW!$AN$14*AE34)</f>
        <v>-1.2945224355026319E-2</v>
      </c>
      <c r="AG34" s="2">
        <f t="shared" si="2"/>
        <v>-12.945224355026319</v>
      </c>
      <c r="AH34" s="2"/>
      <c r="AI34" s="2"/>
      <c r="AK34" s="59" t="str">
        <f t="shared" si="3"/>
        <v>06</v>
      </c>
      <c r="AN34" s="50">
        <v>0</v>
      </c>
    </row>
    <row r="35" spans="1:40" x14ac:dyDescent="0.25">
      <c r="A35" s="50">
        <v>610</v>
      </c>
      <c r="B35" s="23" t="s">
        <v>116</v>
      </c>
      <c r="C35" s="52" t="s">
        <v>63</v>
      </c>
      <c r="D35" s="52" t="s">
        <v>89</v>
      </c>
      <c r="E35" s="50" t="s">
        <v>105</v>
      </c>
      <c r="F35" s="17">
        <v>0.48535842828959502</v>
      </c>
      <c r="G35" s="17">
        <v>0.48524021571380399</v>
      </c>
      <c r="H35" s="17">
        <v>4.8817139202636797E-3</v>
      </c>
      <c r="I35" s="17">
        <v>0.96797509076018695</v>
      </c>
      <c r="J35" s="17">
        <v>0.96750687026871396</v>
      </c>
      <c r="K35" s="17">
        <v>1.3353996769148999E-3</v>
      </c>
      <c r="L35" s="17">
        <v>-2.5603411788076701E-2</v>
      </c>
      <c r="M35" s="17">
        <v>4.7107706798567199E-3</v>
      </c>
      <c r="N35" s="17">
        <v>-9.7145813834607502</v>
      </c>
      <c r="O35" s="17">
        <v>4.8319448879180398E-3</v>
      </c>
      <c r="P35" s="17">
        <v>-18.947392834695499</v>
      </c>
      <c r="Q35" s="17">
        <v>1.30883041940022E-3</v>
      </c>
      <c r="R35" s="17">
        <v>-27.142333231910101</v>
      </c>
      <c r="S35" s="17">
        <v>0.13895177207708501</v>
      </c>
      <c r="T35" s="17">
        <v>572.48614812358801</v>
      </c>
      <c r="U35" s="17">
        <v>8.2728467836134301E-2</v>
      </c>
      <c r="V35" s="51">
        <v>43375.682523148149</v>
      </c>
      <c r="W35" s="50">
        <v>2.1</v>
      </c>
      <c r="X35" s="17">
        <v>0.414696956428037</v>
      </c>
      <c r="Y35" s="17">
        <v>0.407059753577387</v>
      </c>
      <c r="Z35" s="18">
        <f>((((N35/1000)+1)/((SMOW!$Z$4/1000)+1))-1)*1000</f>
        <v>1.2554414672569791</v>
      </c>
      <c r="AA35" s="18">
        <f>((((P35/1000)+1)/((SMOW!$AA$4/1000)+1))-1)*1000</f>
        <v>2.4086450284726002</v>
      </c>
      <c r="AB35" s="18">
        <f>Z35*SMOW!$AN$6</f>
        <v>1.3266245147880005</v>
      </c>
      <c r="AC35" s="18">
        <f>AA35*SMOW!$AN$12</f>
        <v>2.5409253395657401</v>
      </c>
      <c r="AD35" s="18">
        <f t="shared" si="4"/>
        <v>1.3257453259694847</v>
      </c>
      <c r="AE35" s="18">
        <f t="shared" si="5"/>
        <v>2.5377026467021664</v>
      </c>
      <c r="AF35" s="17">
        <f>(AD35-SMOW!$AN$14*AE35)</f>
        <v>-1.4161671489259176E-2</v>
      </c>
      <c r="AG35" s="2">
        <f t="shared" si="2"/>
        <v>-14.161671489259176</v>
      </c>
      <c r="AH35" s="2">
        <f>AVERAGE(AG35:AG36)</f>
        <v>-12.595041199432721</v>
      </c>
      <c r="AI35" s="2">
        <f>STDEV(AG35:AG36)</f>
        <v>2.2155498030970695</v>
      </c>
      <c r="AK35" s="59" t="str">
        <f t="shared" si="3"/>
        <v>06</v>
      </c>
      <c r="AN35" s="50">
        <v>0</v>
      </c>
    </row>
    <row r="36" spans="1:40" x14ac:dyDescent="0.25">
      <c r="A36" s="50">
        <v>611</v>
      </c>
      <c r="B36" s="23" t="s">
        <v>116</v>
      </c>
      <c r="C36" s="52" t="s">
        <v>63</v>
      </c>
      <c r="D36" s="52" t="s">
        <v>89</v>
      </c>
      <c r="E36" s="50" t="s">
        <v>107</v>
      </c>
      <c r="F36" s="17">
        <v>9.2182495576422496E-2</v>
      </c>
      <c r="G36" s="17">
        <v>9.2177756614641296E-2</v>
      </c>
      <c r="H36" s="17">
        <v>5.4522892452797296E-3</v>
      </c>
      <c r="I36" s="17">
        <v>0.20602391303128101</v>
      </c>
      <c r="J36" s="17">
        <v>0.20600238045626701</v>
      </c>
      <c r="K36" s="17">
        <v>4.3531695874660398E-3</v>
      </c>
      <c r="L36" s="17">
        <v>-1.6591500266267899E-2</v>
      </c>
      <c r="M36" s="17">
        <v>5.0406278343536597E-3</v>
      </c>
      <c r="N36" s="17">
        <v>-10.109043195787001</v>
      </c>
      <c r="O36" s="17">
        <v>6.6839761376380402E-3</v>
      </c>
      <c r="P36" s="17">
        <v>-19.694184148749098</v>
      </c>
      <c r="Q36" s="17">
        <v>4.2665584509150598E-3</v>
      </c>
      <c r="R36" s="17">
        <v>-27.391547673863599</v>
      </c>
      <c r="S36" s="17">
        <v>0.17796001476923801</v>
      </c>
      <c r="T36" s="17">
        <v>463.99649223338298</v>
      </c>
      <c r="U36" s="17">
        <v>0.30237633718946499</v>
      </c>
      <c r="V36" s="51">
        <v>43376.353622685187</v>
      </c>
      <c r="W36" s="50">
        <v>2.1</v>
      </c>
      <c r="X36" s="17">
        <v>0.86753555359358603</v>
      </c>
      <c r="Y36" s="17">
        <v>0.86753693033937795</v>
      </c>
      <c r="Z36" s="18">
        <f>((((N36/1000)+1)/((SMOW!$Z$4/1000)+1))-1)*1000</f>
        <v>0.85660994998160156</v>
      </c>
      <c r="AA36" s="18">
        <f>((((P36/1000)+1)/((SMOW!$AA$4/1000)+1))-1)*1000</f>
        <v>1.6455971921260915</v>
      </c>
      <c r="AB36" s="18">
        <f>Z36*SMOW!$AN$6</f>
        <v>0.90517940413410236</v>
      </c>
      <c r="AC36" s="18">
        <f>AA36*SMOW!$AN$12</f>
        <v>1.7359716997580752</v>
      </c>
      <c r="AD36" s="18">
        <f t="shared" si="4"/>
        <v>0.90476997630910971</v>
      </c>
      <c r="AE36" s="18">
        <f t="shared" si="5"/>
        <v>1.7344666424596893</v>
      </c>
      <c r="AF36" s="17">
        <f>(AD36-SMOW!$AN$14*AE36)</f>
        <v>-1.1028410909606268E-2</v>
      </c>
      <c r="AG36" s="2">
        <f t="shared" si="2"/>
        <v>-11.028410909606269</v>
      </c>
      <c r="AH36" s="2"/>
      <c r="AI36" s="2"/>
      <c r="AJ36" s="50" t="s">
        <v>166</v>
      </c>
      <c r="AK36" s="59" t="str">
        <f t="shared" si="3"/>
        <v>06</v>
      </c>
      <c r="AN36" s="50">
        <v>0</v>
      </c>
    </row>
    <row r="37" spans="1:40" x14ac:dyDescent="0.25">
      <c r="A37" s="50">
        <v>612</v>
      </c>
      <c r="B37" s="23" t="s">
        <v>116</v>
      </c>
      <c r="C37" s="52" t="s">
        <v>63</v>
      </c>
      <c r="D37" s="52" t="s">
        <v>89</v>
      </c>
      <c r="E37" s="50" t="s">
        <v>108</v>
      </c>
      <c r="F37" s="17">
        <v>1.95924891591515</v>
      </c>
      <c r="G37" s="17">
        <v>1.95733171433357</v>
      </c>
      <c r="H37" s="17">
        <v>4.403871560031E-3</v>
      </c>
      <c r="I37" s="17">
        <v>3.78318888434374</v>
      </c>
      <c r="J37" s="17">
        <v>3.7760505592564999</v>
      </c>
      <c r="K37" s="17">
        <v>1.8177738825733299E-3</v>
      </c>
      <c r="L37" s="17">
        <v>-3.6422980953858E-2</v>
      </c>
      <c r="M37" s="17">
        <v>4.2738822057198601E-3</v>
      </c>
      <c r="N37" s="17">
        <v>-8.2557171969561693</v>
      </c>
      <c r="O37" s="17">
        <v>4.3589741265273804E-3</v>
      </c>
      <c r="P37" s="17">
        <v>-16.1881908415723</v>
      </c>
      <c r="Q37" s="17">
        <v>1.7816072552916101E-3</v>
      </c>
      <c r="R37" s="17">
        <v>-23.651168206692802</v>
      </c>
      <c r="S37" s="17">
        <v>0.14166522609952001</v>
      </c>
      <c r="T37" s="17">
        <v>501.52825088108</v>
      </c>
      <c r="U37" s="17">
        <v>0.112770806977739</v>
      </c>
      <c r="V37" s="51">
        <v>43376.432442129626</v>
      </c>
      <c r="W37" s="50">
        <v>2.1</v>
      </c>
      <c r="X37" s="17">
        <v>2.4743737700998501E-2</v>
      </c>
      <c r="Y37" s="17">
        <v>2.1294266862263999E-2</v>
      </c>
      <c r="Z37" s="18">
        <f>((((N37/1000)+1)/((SMOW!$Z$4/1000)+1))-1)*1000</f>
        <v>2.7304664223251063</v>
      </c>
      <c r="AA37" s="18">
        <f>((((P37/1000)+1)/((SMOW!$AA$4/1000)+1))-1)*1000</f>
        <v>5.2279106938257769</v>
      </c>
      <c r="AB37" s="18">
        <f>Z37*SMOW!$AN$6</f>
        <v>2.8852828165508684</v>
      </c>
      <c r="AC37" s="18">
        <f>AA37*SMOW!$AN$12</f>
        <v>5.5150221796493897</v>
      </c>
      <c r="AD37" s="18">
        <f t="shared" si="4"/>
        <v>2.8811283773214331</v>
      </c>
      <c r="AE37" s="18">
        <f t="shared" si="5"/>
        <v>5.4998701285654592</v>
      </c>
      <c r="AF37" s="17">
        <f>(AD37-SMOW!$AN$14*AE37)</f>
        <v>-2.2803050561129634E-2</v>
      </c>
      <c r="AG37" s="2">
        <f t="shared" si="2"/>
        <v>-22.803050561129634</v>
      </c>
      <c r="AH37" s="2">
        <f>AVERAGE(AG37:AG38)</f>
        <v>-18.950799178920839</v>
      </c>
      <c r="AI37" s="2">
        <f>STDEV(AG37:AG38)</f>
        <v>5.4479061503901862</v>
      </c>
      <c r="AK37" s="59" t="str">
        <f t="shared" si="3"/>
        <v>06</v>
      </c>
      <c r="AL37" s="50">
        <v>1</v>
      </c>
      <c r="AN37" s="50">
        <v>0</v>
      </c>
    </row>
    <row r="38" spans="1:40" x14ac:dyDescent="0.25">
      <c r="A38" s="50">
        <v>613</v>
      </c>
      <c r="B38" s="23" t="s">
        <v>116</v>
      </c>
      <c r="C38" s="52" t="s">
        <v>63</v>
      </c>
      <c r="D38" s="52" t="s">
        <v>89</v>
      </c>
      <c r="E38" s="50" t="s">
        <v>109</v>
      </c>
      <c r="F38" s="17">
        <v>1.76533191114793</v>
      </c>
      <c r="G38" s="17">
        <v>1.76377524635342</v>
      </c>
      <c r="H38" s="17">
        <v>3.9661036175910299E-3</v>
      </c>
      <c r="I38" s="17">
        <v>3.4007345197031098</v>
      </c>
      <c r="J38" s="17">
        <v>3.3949650601673098</v>
      </c>
      <c r="K38" s="17">
        <v>1.42607325653798E-3</v>
      </c>
      <c r="L38" s="17">
        <v>-2.8766305414917499E-2</v>
      </c>
      <c r="M38" s="17">
        <v>3.9168179795049801E-3</v>
      </c>
      <c r="N38" s="17">
        <v>-8.4476572194912798</v>
      </c>
      <c r="O38" s="17">
        <v>3.9256692245780997E-3</v>
      </c>
      <c r="P38" s="17">
        <v>-16.5630358524913</v>
      </c>
      <c r="Q38" s="17">
        <v>1.3976999476014501E-3</v>
      </c>
      <c r="R38" s="17">
        <v>-24.175825430395999</v>
      </c>
      <c r="S38" s="17">
        <v>0.165476707324864</v>
      </c>
      <c r="T38" s="17">
        <v>611.94887559147799</v>
      </c>
      <c r="U38" s="17">
        <v>0.117428738102817</v>
      </c>
      <c r="V38" s="51">
        <v>43376.509166666663</v>
      </c>
      <c r="W38" s="50">
        <v>2.1</v>
      </c>
      <c r="X38" s="17">
        <v>4.25382590839311E-2</v>
      </c>
      <c r="Y38" s="17">
        <v>0.11304274407057301</v>
      </c>
      <c r="Z38" s="18">
        <f>((((N38/1000)+1)/((SMOW!$Z$4/1000)+1))-1)*1000</f>
        <v>2.5364001578060957</v>
      </c>
      <c r="AA38" s="18">
        <f>((((P38/1000)+1)/((SMOW!$AA$4/1000)+1))-1)*1000</f>
        <v>4.8449058715087645</v>
      </c>
      <c r="AB38" s="18">
        <f>Z38*SMOW!$AN$6</f>
        <v>2.6802130695982185</v>
      </c>
      <c r="AC38" s="18">
        <f>AA38*SMOW!$AN$12</f>
        <v>5.1109831258672305</v>
      </c>
      <c r="AD38" s="18">
        <f t="shared" si="4"/>
        <v>2.6766277034835668</v>
      </c>
      <c r="AE38" s="18">
        <f t="shared" si="5"/>
        <v>5.0979663850005279</v>
      </c>
      <c r="AF38" s="17">
        <f>(AD38-SMOW!$AN$14*AE38)</f>
        <v>-1.5098547796712047E-2</v>
      </c>
      <c r="AG38" s="2">
        <f t="shared" si="2"/>
        <v>-15.098547796712047</v>
      </c>
      <c r="AH38" s="2"/>
      <c r="AI38" s="2"/>
      <c r="AK38" s="59" t="str">
        <f t="shared" si="3"/>
        <v>06</v>
      </c>
      <c r="AN38" s="50">
        <v>0</v>
      </c>
    </row>
    <row r="39" spans="1:40" x14ac:dyDescent="0.25">
      <c r="A39" s="50">
        <v>614</v>
      </c>
      <c r="B39" s="23" t="s">
        <v>115</v>
      </c>
      <c r="C39" s="52" t="s">
        <v>63</v>
      </c>
      <c r="D39" s="52" t="s">
        <v>89</v>
      </c>
      <c r="E39" s="50" t="s">
        <v>110</v>
      </c>
      <c r="F39" s="17">
        <v>1.70150276319987</v>
      </c>
      <c r="G39" s="17">
        <v>1.7000564544625001</v>
      </c>
      <c r="H39" s="17">
        <v>4.4959794773545402E-3</v>
      </c>
      <c r="I39" s="17">
        <v>3.2949394052730598</v>
      </c>
      <c r="J39" s="17">
        <v>3.28952295032235</v>
      </c>
      <c r="K39" s="17">
        <v>1.3762828099218301E-3</v>
      </c>
      <c r="L39" s="17">
        <v>-3.6811663307701199E-2</v>
      </c>
      <c r="M39" s="17">
        <v>4.5729120682358902E-3</v>
      </c>
      <c r="N39" s="17">
        <v>-8.5108356298130303</v>
      </c>
      <c r="O39" s="17">
        <v>4.45014300441133E-3</v>
      </c>
      <c r="P39" s="17">
        <v>-16.6667260557943</v>
      </c>
      <c r="Q39" s="17">
        <v>1.3489001371356901E-3</v>
      </c>
      <c r="R39" s="17">
        <v>-24.624875347571201</v>
      </c>
      <c r="S39" s="17">
        <v>0.15263227069044399</v>
      </c>
      <c r="T39" s="17">
        <v>607.84423414211096</v>
      </c>
      <c r="U39" s="17">
        <v>8.1367372346014599E-2</v>
      </c>
      <c r="V39" s="51">
        <v>43376.591944444444</v>
      </c>
      <c r="W39" s="50">
        <v>2.1</v>
      </c>
      <c r="X39" s="17">
        <v>4.7332689214388801E-5</v>
      </c>
      <c r="Y39" s="17">
        <v>8.1918992000835894E-6</v>
      </c>
      <c r="Z39" s="18">
        <f>((((N39/1000)+1)/((SMOW!$Z$4/1000)+1))-1)*1000</f>
        <v>2.4725218799592774</v>
      </c>
      <c r="AA39" s="18">
        <f>((((P39/1000)+1)/((SMOW!$AA$4/1000)+1))-1)*1000</f>
        <v>4.7389584886299296</v>
      </c>
      <c r="AB39" s="18">
        <f>Z39*SMOW!$AN$6</f>
        <v>2.6127129180067765</v>
      </c>
      <c r="AC39" s="18">
        <f>AA39*SMOW!$AN$12</f>
        <v>4.9992172215371031</v>
      </c>
      <c r="AD39" s="18">
        <f t="shared" si="4"/>
        <v>2.6093057170124232</v>
      </c>
      <c r="AE39" s="18">
        <f t="shared" si="5"/>
        <v>4.9867626266931335</v>
      </c>
      <c r="AF39" s="17">
        <f>(AD39-SMOW!$AN$14*AE39)</f>
        <v>-2.3704949881551585E-2</v>
      </c>
      <c r="AG39" s="2">
        <f t="shared" si="2"/>
        <v>-23.704949881551585</v>
      </c>
      <c r="AH39" s="2">
        <f>AVERAGE(AG39:AG40)</f>
        <v>-15.910249802495224</v>
      </c>
      <c r="AI39" s="2">
        <f>STDEV(AG39:AG40)</f>
        <v>11.023370566432138</v>
      </c>
      <c r="AK39" s="59" t="str">
        <f t="shared" si="3"/>
        <v>06</v>
      </c>
      <c r="AL39" s="50">
        <v>1</v>
      </c>
      <c r="AN39" s="50">
        <v>0</v>
      </c>
    </row>
    <row r="40" spans="1:40" x14ac:dyDescent="0.25">
      <c r="A40" s="50">
        <v>615</v>
      </c>
      <c r="B40" s="23" t="s">
        <v>115</v>
      </c>
      <c r="C40" s="52" t="s">
        <v>63</v>
      </c>
      <c r="D40" s="52" t="s">
        <v>89</v>
      </c>
      <c r="E40" s="50" t="s">
        <v>111</v>
      </c>
      <c r="F40" s="17">
        <v>1.4990947045981999</v>
      </c>
      <c r="G40" s="17">
        <v>1.49797202960172</v>
      </c>
      <c r="H40" s="17">
        <v>2.81658796084504E-3</v>
      </c>
      <c r="I40" s="17">
        <v>2.8822477640751099</v>
      </c>
      <c r="J40" s="17">
        <v>2.8781019909218202</v>
      </c>
      <c r="K40" s="17">
        <v>1.7757335732157199E-3</v>
      </c>
      <c r="L40" s="17">
        <v>-2.16658216050062E-2</v>
      </c>
      <c r="M40" s="17">
        <v>3.1322088763362801E-3</v>
      </c>
      <c r="N40" s="17">
        <v>-8.7111801399601703</v>
      </c>
      <c r="O40" s="17">
        <v>2.78787287028335E-3</v>
      </c>
      <c r="P40" s="17">
        <v>-17.071206739120701</v>
      </c>
      <c r="Q40" s="17">
        <v>1.7404033845123E-3</v>
      </c>
      <c r="R40" s="17">
        <v>-24.928174239621601</v>
      </c>
      <c r="S40" s="17">
        <v>0.12927760316105999</v>
      </c>
      <c r="T40" s="17">
        <v>533.15693958803104</v>
      </c>
      <c r="U40" s="17">
        <v>8.89355628739327E-2</v>
      </c>
      <c r="V40" s="51">
        <v>43376.680254629631</v>
      </c>
      <c r="W40" s="50">
        <v>2.1</v>
      </c>
      <c r="X40" s="17">
        <v>2.0328901410021898E-2</v>
      </c>
      <c r="Y40" s="17">
        <v>2.3192313756058298E-2</v>
      </c>
      <c r="Z40" s="18">
        <f>((((N40/1000)+1)/((SMOW!$Z$4/1000)+1))-1)*1000</f>
        <v>2.269958025961305</v>
      </c>
      <c r="AA40" s="18">
        <f>((((P40/1000)+1)/((SMOW!$AA$4/1000)+1))-1)*1000</f>
        <v>4.3256728699463398</v>
      </c>
      <c r="AB40" s="18">
        <f>Z40*SMOW!$AN$6</f>
        <v>2.3986637715254289</v>
      </c>
      <c r="AC40" s="18">
        <f>AA40*SMOW!$AN$12</f>
        <v>4.5632343811527081</v>
      </c>
      <c r="AD40" s="18">
        <f t="shared" si="4"/>
        <v>2.3957915696285221</v>
      </c>
      <c r="AE40" s="18">
        <f t="shared" si="5"/>
        <v>4.5528543927120468</v>
      </c>
      <c r="AF40" s="17">
        <f>(AD40-SMOW!$AN$14*AE40)</f>
        <v>-8.115549723438864E-3</v>
      </c>
      <c r="AG40" s="2">
        <f t="shared" si="2"/>
        <v>-8.115549723438864</v>
      </c>
      <c r="AH40" s="2"/>
      <c r="AI40" s="2"/>
      <c r="AK40" s="59" t="str">
        <f t="shared" si="3"/>
        <v>06</v>
      </c>
      <c r="AN40" s="50">
        <v>0</v>
      </c>
    </row>
    <row r="41" spans="1:40" x14ac:dyDescent="0.25">
      <c r="A41" s="50">
        <v>616</v>
      </c>
      <c r="B41" s="23" t="s">
        <v>115</v>
      </c>
      <c r="C41" s="52" t="s">
        <v>63</v>
      </c>
      <c r="D41" s="52" t="s">
        <v>89</v>
      </c>
      <c r="E41" s="50" t="s">
        <v>112</v>
      </c>
      <c r="F41" s="17">
        <v>1.3476676641746099</v>
      </c>
      <c r="G41" s="17">
        <v>1.34676015746714</v>
      </c>
      <c r="H41" s="17">
        <v>3.34577580618343E-3</v>
      </c>
      <c r="I41" s="17">
        <v>2.5863953225543201</v>
      </c>
      <c r="J41" s="17">
        <v>2.5830563189987399</v>
      </c>
      <c r="K41" s="17">
        <v>1.4212937136355501E-3</v>
      </c>
      <c r="L41" s="17">
        <v>-1.7093578964191E-2</v>
      </c>
      <c r="M41" s="17">
        <v>3.62316864682304E-3</v>
      </c>
      <c r="N41" s="17">
        <v>-8.8610633829806602</v>
      </c>
      <c r="O41" s="17">
        <v>3.3116656499868301E-3</v>
      </c>
      <c r="P41" s="17">
        <v>-17.361172868220802</v>
      </c>
      <c r="Q41" s="17">
        <v>1.39301549900744E-3</v>
      </c>
      <c r="R41" s="17">
        <v>-25.638504191025799</v>
      </c>
      <c r="S41" s="17">
        <v>0.15612571057803401</v>
      </c>
      <c r="T41" s="17">
        <v>465.61622157506901</v>
      </c>
      <c r="U41" s="17">
        <v>8.5075767144417294E-2</v>
      </c>
      <c r="V41" s="51">
        <v>43376.766631944447</v>
      </c>
      <c r="W41" s="50">
        <v>2.1</v>
      </c>
      <c r="X41" s="17">
        <v>3.4166675995036901E-3</v>
      </c>
      <c r="Y41" s="17">
        <v>5.2400563541880798E-3</v>
      </c>
      <c r="Z41" s="18">
        <f>((((N41/1000)+1)/((SMOW!$Z$4/1000)+1))-1)*1000</f>
        <v>2.1184144307131447</v>
      </c>
      <c r="AA41" s="18">
        <f>((((P41/1000)+1)/((SMOW!$AA$4/1000)+1))-1)*1000</f>
        <v>4.029394614883941</v>
      </c>
      <c r="AB41" s="18">
        <f>Z41*SMOW!$AN$6</f>
        <v>2.2385277128093053</v>
      </c>
      <c r="AC41" s="18">
        <f>AA41*SMOW!$AN$12</f>
        <v>4.2506848286236831</v>
      </c>
      <c r="AD41" s="18">
        <f t="shared" si="4"/>
        <v>2.2360259424747526</v>
      </c>
      <c r="AE41" s="18">
        <f t="shared" si="5"/>
        <v>4.2416761874414046</v>
      </c>
      <c r="AF41" s="17">
        <f>(AD41-SMOW!$AN$14*AE41)</f>
        <v>-3.5790844943091038E-3</v>
      </c>
      <c r="AG41" s="2">
        <f t="shared" si="2"/>
        <v>-3.5790844943091038</v>
      </c>
      <c r="AH41" s="2">
        <f>AVERAGE(AG41:AG42)</f>
        <v>-6.947098438328414</v>
      </c>
      <c r="AI41" s="2">
        <f>STDEV(AG41:AG42)</f>
        <v>4.7630909978938059</v>
      </c>
      <c r="AK41" s="59" t="str">
        <f t="shared" si="3"/>
        <v>06</v>
      </c>
      <c r="AL41" s="50">
        <v>1</v>
      </c>
      <c r="AN41" s="50">
        <v>0</v>
      </c>
    </row>
    <row r="42" spans="1:40" x14ac:dyDescent="0.25">
      <c r="A42" s="50">
        <v>617</v>
      </c>
      <c r="B42" s="23" t="s">
        <v>115</v>
      </c>
      <c r="C42" s="52" t="s">
        <v>63</v>
      </c>
      <c r="D42" s="52" t="s">
        <v>89</v>
      </c>
      <c r="E42" s="50" t="s">
        <v>113</v>
      </c>
      <c r="F42" s="17">
        <v>0.77751238180411297</v>
      </c>
      <c r="G42" s="17">
        <v>0.77720992593460603</v>
      </c>
      <c r="H42" s="17">
        <v>4.2934642766484701E-3</v>
      </c>
      <c r="I42" s="17">
        <v>1.5156910424188399</v>
      </c>
      <c r="J42" s="17">
        <v>1.51454343185683</v>
      </c>
      <c r="K42" s="17">
        <v>2.4125088625646901E-3</v>
      </c>
      <c r="L42" s="17">
        <v>-2.2469006085798202E-2</v>
      </c>
      <c r="M42" s="17">
        <v>4.4524159995367298E-3</v>
      </c>
      <c r="N42" s="17">
        <v>-9.4254059370443102</v>
      </c>
      <c r="O42" s="17">
        <v>4.2496924444696098E-3</v>
      </c>
      <c r="P42" s="17">
        <v>-18.410574299305299</v>
      </c>
      <c r="Q42" s="17">
        <v>2.3645093233018799E-3</v>
      </c>
      <c r="R42" s="17">
        <v>-26.286439172015601</v>
      </c>
      <c r="S42" s="17">
        <v>0.13135738112088699</v>
      </c>
      <c r="T42" s="17">
        <v>512.88974534326701</v>
      </c>
      <c r="U42" s="17">
        <v>0.28961945648000598</v>
      </c>
      <c r="V42" s="51">
        <v>43377.377488425926</v>
      </c>
      <c r="W42" s="50">
        <v>2.1</v>
      </c>
      <c r="X42" s="17">
        <v>5.0158845984213801E-2</v>
      </c>
      <c r="Y42" s="17">
        <v>0.172416368118605</v>
      </c>
      <c r="Z42" s="18">
        <f>((((N42/1000)+1)/((SMOW!$Z$4/1000)+1))-1)*1000</f>
        <v>1.5478202944316788</v>
      </c>
      <c r="AA42" s="18">
        <f>((((P42/1000)+1)/((SMOW!$AA$4/1000)+1))-1)*1000</f>
        <v>2.9571492949680422</v>
      </c>
      <c r="AB42" s="18">
        <f>Z42*SMOW!$AN$6</f>
        <v>1.6355811088237184</v>
      </c>
      <c r="AC42" s="18">
        <f>AA42*SMOW!$AN$12</f>
        <v>3.119552897019477</v>
      </c>
      <c r="AD42" s="18">
        <f t="shared" si="4"/>
        <v>1.6342450027168851</v>
      </c>
      <c r="AE42" s="18">
        <f t="shared" si="5"/>
        <v>3.1146971876879408</v>
      </c>
      <c r="AF42" s="17">
        <f>(AD42-SMOW!$AN$14*AE42)</f>
        <v>-1.0315112382347724E-2</v>
      </c>
      <c r="AG42" s="2">
        <f t="shared" si="2"/>
        <v>-10.315112382347724</v>
      </c>
      <c r="AH42" s="2"/>
      <c r="AI42" s="2"/>
      <c r="AK42" s="59" t="str">
        <f t="shared" si="3"/>
        <v>06</v>
      </c>
      <c r="AN42" s="50">
        <v>0</v>
      </c>
    </row>
    <row r="43" spans="1:40" x14ac:dyDescent="0.25">
      <c r="A43" s="50">
        <v>618</v>
      </c>
      <c r="B43" s="23" t="s">
        <v>115</v>
      </c>
      <c r="C43" s="52" t="s">
        <v>63</v>
      </c>
      <c r="D43" s="52" t="s">
        <v>89</v>
      </c>
      <c r="E43" s="50" t="s">
        <v>117</v>
      </c>
      <c r="F43" s="17">
        <v>0.641904189397835</v>
      </c>
      <c r="G43" s="17">
        <v>0.64169791711139601</v>
      </c>
      <c r="H43" s="17">
        <v>4.1777794187038298E-3</v>
      </c>
      <c r="I43" s="17">
        <v>1.20878033006384</v>
      </c>
      <c r="J43" s="17">
        <v>1.2080503144443899</v>
      </c>
      <c r="K43" s="17">
        <v>1.21843245525805E-3</v>
      </c>
      <c r="L43" s="17">
        <v>3.8473510847571398E-3</v>
      </c>
      <c r="M43" s="17">
        <v>4.1974941146817801E-3</v>
      </c>
      <c r="N43" s="17">
        <v>-9.5596316050699208</v>
      </c>
      <c r="O43" s="17">
        <v>4.1351869926804802E-3</v>
      </c>
      <c r="P43" s="17">
        <v>-18.7113786826778</v>
      </c>
      <c r="Q43" s="17">
        <v>1.19419039033866E-3</v>
      </c>
      <c r="R43" s="17">
        <v>-27.602378115465999</v>
      </c>
      <c r="S43" s="17">
        <v>0.13392209560924101</v>
      </c>
      <c r="T43" s="17">
        <v>545.46998513271797</v>
      </c>
      <c r="U43" s="17">
        <v>9.1676200999087507E-2</v>
      </c>
      <c r="V43" s="51">
        <v>43377.463113425925</v>
      </c>
      <c r="W43" s="50">
        <v>2.1</v>
      </c>
      <c r="X43" s="17">
        <v>5.1866355582387003E-2</v>
      </c>
      <c r="Y43" s="17">
        <v>4.5641176578173799E-2</v>
      </c>
      <c r="Z43" s="18">
        <f>((((N43/1000)+1)/((SMOW!$Z$4/1000)+1))-1)*1000</f>
        <v>1.4121077231177281</v>
      </c>
      <c r="AA43" s="18">
        <f>((((P43/1000)+1)/((SMOW!$AA$4/1000)+1))-1)*1000</f>
        <v>2.6497968531593585</v>
      </c>
      <c r="AB43" s="18">
        <f>Z43*SMOW!$AN$6</f>
        <v>1.4921736869999267</v>
      </c>
      <c r="AC43" s="18">
        <f>AA43*SMOW!$AN$12</f>
        <v>2.7953209747821348</v>
      </c>
      <c r="AD43" s="18">
        <f t="shared" si="4"/>
        <v>1.4910615020884284</v>
      </c>
      <c r="AE43" s="18">
        <f t="shared" si="5"/>
        <v>2.791421330587315</v>
      </c>
      <c r="AF43" s="17">
        <f>(AD43-SMOW!$AN$14*AE43)</f>
        <v>1.7191039538325903E-2</v>
      </c>
      <c r="AG43" s="2">
        <f t="shared" si="2"/>
        <v>17.191039538325903</v>
      </c>
      <c r="AH43" s="2">
        <f>AVERAGE(AG43:AG44)</f>
        <v>17.896932678363008</v>
      </c>
      <c r="AI43" s="2">
        <f>STDEV(AG43:AG44)</f>
        <v>0.99828365222660453</v>
      </c>
      <c r="AK43" s="59" t="str">
        <f t="shared" si="3"/>
        <v>06</v>
      </c>
      <c r="AL43" s="50">
        <v>1</v>
      </c>
      <c r="AN43" s="50">
        <v>0</v>
      </c>
    </row>
    <row r="44" spans="1:40" x14ac:dyDescent="0.25">
      <c r="A44" s="50">
        <v>619</v>
      </c>
      <c r="B44" s="23" t="s">
        <v>115</v>
      </c>
      <c r="C44" s="52" t="s">
        <v>63</v>
      </c>
      <c r="D44" s="52" t="s">
        <v>89</v>
      </c>
      <c r="E44" s="50" t="s">
        <v>118</v>
      </c>
      <c r="F44" s="17">
        <v>0.51522942813446204</v>
      </c>
      <c r="G44" s="17">
        <v>0.51509654168423102</v>
      </c>
      <c r="H44" s="17">
        <v>3.2149534726048199E-3</v>
      </c>
      <c r="I44" s="17">
        <v>0.96578618436968799</v>
      </c>
      <c r="J44" s="17">
        <v>0.965320072125466</v>
      </c>
      <c r="K44" s="17">
        <v>1.4483504345884899E-3</v>
      </c>
      <c r="L44" s="17">
        <v>5.4075436019844596E-3</v>
      </c>
      <c r="M44" s="17">
        <v>3.17247982922161E-3</v>
      </c>
      <c r="N44" s="17">
        <v>-9.6850149182079903</v>
      </c>
      <c r="O44" s="17">
        <v>3.18217704900025E-3</v>
      </c>
      <c r="P44" s="17">
        <v>-18.949538190365899</v>
      </c>
      <c r="Q44" s="17">
        <v>1.41953389648951E-3</v>
      </c>
      <c r="R44" s="17">
        <v>-28.163505500351601</v>
      </c>
      <c r="S44" s="17">
        <v>0.116400612237634</v>
      </c>
      <c r="T44" s="17">
        <v>535.62286217847304</v>
      </c>
      <c r="U44" s="17">
        <v>7.6566101212708196E-2</v>
      </c>
      <c r="V44" s="51">
        <v>43377.555243055554</v>
      </c>
      <c r="W44" s="50">
        <v>2.1</v>
      </c>
      <c r="X44" s="17">
        <v>5.4189956298507598E-2</v>
      </c>
      <c r="Y44" s="17">
        <v>5.0712197230454101E-2</v>
      </c>
      <c r="Z44" s="18">
        <f>((((N44/1000)+1)/((SMOW!$Z$4/1000)+1))-1)*1000</f>
        <v>1.2853354590929289</v>
      </c>
      <c r="AA44" s="18">
        <f>((((P44/1000)+1)/((SMOW!$AA$4/1000)+1))-1)*1000</f>
        <v>2.406452971639883</v>
      </c>
      <c r="AB44" s="18">
        <f>Z44*SMOW!$AN$6</f>
        <v>1.3582134844443019</v>
      </c>
      <c r="AC44" s="18">
        <f>AA44*SMOW!$AN$12</f>
        <v>2.5386128972231869</v>
      </c>
      <c r="AD44" s="18">
        <f t="shared" si="4"/>
        <v>1.3572919468451381</v>
      </c>
      <c r="AE44" s="18">
        <f t="shared" si="5"/>
        <v>2.5353960625506402</v>
      </c>
      <c r="AF44" s="17">
        <f>(AD44-SMOW!$AN$14*AE44)</f>
        <v>1.8602825818400115E-2</v>
      </c>
      <c r="AG44" s="2">
        <f t="shared" si="2"/>
        <v>18.602825818400113</v>
      </c>
      <c r="AH44" s="2"/>
      <c r="AI44" s="2"/>
      <c r="AK44" s="59" t="str">
        <f t="shared" si="3"/>
        <v>06</v>
      </c>
      <c r="AN44" s="50">
        <v>0</v>
      </c>
    </row>
    <row r="45" spans="1:40" x14ac:dyDescent="0.25">
      <c r="A45" s="50">
        <v>620</v>
      </c>
      <c r="B45" s="23" t="s">
        <v>120</v>
      </c>
      <c r="C45" s="52" t="s">
        <v>63</v>
      </c>
      <c r="D45" s="52" t="s">
        <v>121</v>
      </c>
      <c r="E45" s="50" t="s">
        <v>119</v>
      </c>
      <c r="F45" s="17">
        <v>0.250204071635929</v>
      </c>
      <c r="G45" s="17">
        <v>0.250172379811682</v>
      </c>
      <c r="H45" s="17">
        <v>4.5075853678782103E-3</v>
      </c>
      <c r="I45" s="17">
        <v>0.55558288568085001</v>
      </c>
      <c r="J45" s="17">
        <v>0.55542856450136002</v>
      </c>
      <c r="K45" s="17">
        <v>1.4710061410118801E-3</v>
      </c>
      <c r="L45" s="17">
        <v>-4.3093902245035898E-2</v>
      </c>
      <c r="M45" s="17">
        <v>4.6078714622603996E-3</v>
      </c>
      <c r="N45" s="17">
        <v>-9.9473383434267593</v>
      </c>
      <c r="O45" s="17">
        <v>4.4616305729755701E-3</v>
      </c>
      <c r="P45" s="17">
        <v>-19.3515800395169</v>
      </c>
      <c r="Q45" s="17">
        <v>1.44173884250958E-3</v>
      </c>
      <c r="R45" s="17">
        <v>-28.5647811458281</v>
      </c>
      <c r="S45" s="17">
        <v>0.109248915564941</v>
      </c>
      <c r="T45" s="17">
        <v>760.86282372041796</v>
      </c>
      <c r="U45" s="17">
        <v>0.10879659326867699</v>
      </c>
      <c r="V45" s="51">
        <v>43377.644189814811</v>
      </c>
      <c r="W45" s="50">
        <v>2.1</v>
      </c>
      <c r="X45" s="17">
        <v>1.5383417819083501E-2</v>
      </c>
      <c r="Y45" s="17">
        <v>1.2993668785146399E-2</v>
      </c>
      <c r="Z45" s="18">
        <f>((((N45/1000)+1)/((SMOW!$Z$4/1000)+1))-1)*1000</f>
        <v>1.0201061100718611</v>
      </c>
      <c r="AA45" s="18">
        <f>((((P45/1000)+1)/((SMOW!$AA$4/1000)+1))-1)*1000</f>
        <v>1.9956592768790582</v>
      </c>
      <c r="AB45" s="18">
        <f>Z45*SMOW!$AN$6</f>
        <v>1.077945733514112</v>
      </c>
      <c r="AC45" s="18">
        <f>AA45*SMOW!$AN$12</f>
        <v>2.10525883466399</v>
      </c>
      <c r="AD45" s="18">
        <f t="shared" si="4"/>
        <v>1.0773651671871696</v>
      </c>
      <c r="AE45" s="18">
        <f t="shared" si="5"/>
        <v>2.1030458826304139</v>
      </c>
      <c r="AF45" s="17">
        <f>(AD45-SMOW!$AN$14*AE45)</f>
        <v>-3.304305884168901E-2</v>
      </c>
      <c r="AG45" s="2">
        <f t="shared" si="2"/>
        <v>-33.04305884168901</v>
      </c>
      <c r="AH45" s="2">
        <f>AVERAGE(AG45:AG46)</f>
        <v>-27.923450857172014</v>
      </c>
      <c r="AI45" s="2">
        <f>STDEV(AG45:AG46)</f>
        <v>7.2402190457375317</v>
      </c>
      <c r="AK45" s="59" t="str">
        <f t="shared" si="3"/>
        <v>06</v>
      </c>
      <c r="AL45" s="50">
        <v>1</v>
      </c>
      <c r="AN45" s="50">
        <v>0</v>
      </c>
    </row>
    <row r="46" spans="1:40" x14ac:dyDescent="0.25">
      <c r="A46" s="50">
        <v>621</v>
      </c>
      <c r="B46" s="23" t="s">
        <v>120</v>
      </c>
      <c r="C46" s="52" t="s">
        <v>63</v>
      </c>
      <c r="D46" s="52" t="s">
        <v>121</v>
      </c>
      <c r="E46" s="50" t="s">
        <v>123</v>
      </c>
      <c r="F46" s="17">
        <v>3.17206051754199E-2</v>
      </c>
      <c r="G46" s="17">
        <v>3.1719864975131601E-2</v>
      </c>
      <c r="H46" s="17">
        <v>3.4871801448836401E-3</v>
      </c>
      <c r="I46" s="17">
        <v>0.122597924609863</v>
      </c>
      <c r="J46" s="17">
        <v>0.122590367236612</v>
      </c>
      <c r="K46" s="17">
        <v>1.48276195195914E-3</v>
      </c>
      <c r="L46" s="17">
        <v>-3.3007848925799499E-2</v>
      </c>
      <c r="M46" s="17">
        <v>3.72251964348131E-3</v>
      </c>
      <c r="N46" s="17">
        <v>-10.1635943727849</v>
      </c>
      <c r="O46" s="17">
        <v>3.4516283726458499E-3</v>
      </c>
      <c r="P46" s="17">
        <v>-19.775950284612499</v>
      </c>
      <c r="Q46" s="17">
        <v>1.4532607585598599E-3</v>
      </c>
      <c r="R46" s="17">
        <v>-29.554878387960098</v>
      </c>
      <c r="S46" s="17">
        <v>0.140241103023308</v>
      </c>
      <c r="T46" s="17">
        <v>606.24808615004201</v>
      </c>
      <c r="U46" s="17">
        <v>0.103681774924263</v>
      </c>
      <c r="V46" s="51">
        <v>43377.730694444443</v>
      </c>
      <c r="W46" s="50">
        <v>2.1</v>
      </c>
      <c r="X46" s="17">
        <v>2.8614057040156599E-2</v>
      </c>
      <c r="Y46" s="17">
        <v>2.5629108868087801E-2</v>
      </c>
      <c r="Z46" s="18">
        <f>((((N46/1000)+1)/((SMOW!$Z$4/1000)+1))-1)*1000</f>
        <v>0.8014544748216057</v>
      </c>
      <c r="AA46" s="18">
        <f>((((P46/1000)+1)/((SMOW!$AA$4/1000)+1))-1)*1000</f>
        <v>1.5620511306189133</v>
      </c>
      <c r="AB46" s="18">
        <f>Z46*SMOW!$AN$6</f>
        <v>0.8468966347813407</v>
      </c>
      <c r="AC46" s="18">
        <f>AA46*SMOW!$AN$12</f>
        <v>1.6478373743613921</v>
      </c>
      <c r="AD46" s="18">
        <f t="shared" si="4"/>
        <v>0.84653822017224256</v>
      </c>
      <c r="AE46" s="18">
        <f t="shared" si="5"/>
        <v>1.6464811800092756</v>
      </c>
      <c r="AF46" s="17">
        <f>(AD46-SMOW!$AN$14*AE46)</f>
        <v>-2.2803842872655022E-2</v>
      </c>
      <c r="AG46" s="2">
        <f t="shared" si="2"/>
        <v>-22.803842872655022</v>
      </c>
      <c r="AH46" s="2"/>
      <c r="AI46" s="2"/>
      <c r="AK46" s="59" t="str">
        <f t="shared" si="3"/>
        <v>06</v>
      </c>
      <c r="AN46" s="50">
        <v>0</v>
      </c>
    </row>
    <row r="47" spans="1:40" x14ac:dyDescent="0.25">
      <c r="A47" s="50">
        <v>622</v>
      </c>
      <c r="B47" s="23" t="s">
        <v>116</v>
      </c>
      <c r="C47" s="52" t="s">
        <v>62</v>
      </c>
      <c r="D47" s="52" t="s">
        <v>22</v>
      </c>
      <c r="E47" s="50" t="s">
        <v>124</v>
      </c>
      <c r="F47" s="17">
        <v>-0.52028370641788402</v>
      </c>
      <c r="G47" s="17">
        <v>-0.52041940597346203</v>
      </c>
      <c r="H47" s="17">
        <v>3.9529785077960702E-3</v>
      </c>
      <c r="I47" s="17">
        <v>-0.96375465018029305</v>
      </c>
      <c r="J47" s="17">
        <v>-0.96421940012320295</v>
      </c>
      <c r="K47" s="17">
        <v>1.4277752975890301E-3</v>
      </c>
      <c r="L47" s="17">
        <v>-1.13115627084103E-2</v>
      </c>
      <c r="M47" s="17">
        <v>4.2141416163679196E-3</v>
      </c>
      <c r="N47" s="17">
        <v>-10.7099710050657</v>
      </c>
      <c r="O47" s="17">
        <v>3.9126779251674503E-3</v>
      </c>
      <c r="P47" s="17">
        <v>-20.840688670175702</v>
      </c>
      <c r="Q47" s="17">
        <v>1.3993681246576299E-3</v>
      </c>
      <c r="R47" s="17">
        <v>-31.033508219713401</v>
      </c>
      <c r="S47" s="17">
        <v>0.14017194646557099</v>
      </c>
      <c r="T47" s="17">
        <v>460.62591771542702</v>
      </c>
      <c r="U47" s="17">
        <v>8.4603770888814198E-2</v>
      </c>
      <c r="V47" s="51">
        <v>43377.807673611111</v>
      </c>
      <c r="W47" s="50">
        <v>2.1</v>
      </c>
      <c r="X47" s="17">
        <v>2.8319825787777599E-3</v>
      </c>
      <c r="Y47" s="17">
        <v>5.4861142020602299E-3</v>
      </c>
      <c r="Z47" s="18">
        <f>((((N47/1000)+1)/((SMOW!$Z$4/1000)+1))-1)*1000</f>
        <v>0.24902528029113746</v>
      </c>
      <c r="AA47" s="18">
        <f>((((P47/1000)+1)/((SMOW!$AA$4/1000)+1))-1)*1000</f>
        <v>0.47413499382154001</v>
      </c>
      <c r="AB47" s="18">
        <f>Z47*SMOW!$AN$6</f>
        <v>0.26314491774593685</v>
      </c>
      <c r="AC47" s="18">
        <f>AA47*SMOW!$AN$12</f>
        <v>0.50017400070775986</v>
      </c>
      <c r="AD47" s="18">
        <f t="shared" si="4"/>
        <v>0.26311030119470652</v>
      </c>
      <c r="AE47" s="18">
        <f t="shared" si="5"/>
        <v>0.50004895538683647</v>
      </c>
      <c r="AF47" s="17">
        <f>(AD47-SMOW!$AN$14*AE47)</f>
        <v>-9.1554724954312494E-4</v>
      </c>
      <c r="AG47" s="2">
        <f t="shared" si="2"/>
        <v>-0.91554724954312494</v>
      </c>
      <c r="AH47" s="2">
        <f>AVERAGE(AG47:AG48)</f>
        <v>5.126890523080851</v>
      </c>
      <c r="AI47" s="2">
        <f>STDEV(AG47:AG48)</f>
        <v>8.5452974478403032</v>
      </c>
      <c r="AK47" s="59" t="str">
        <f t="shared" si="3"/>
        <v>06</v>
      </c>
      <c r="AL47" s="50">
        <v>1</v>
      </c>
      <c r="AN47" s="50">
        <v>0</v>
      </c>
    </row>
    <row r="48" spans="1:40" x14ac:dyDescent="0.25">
      <c r="A48" s="50">
        <v>623</v>
      </c>
      <c r="B48" s="23" t="s">
        <v>116</v>
      </c>
      <c r="C48" s="52" t="s">
        <v>62</v>
      </c>
      <c r="D48" s="52" t="s">
        <v>22</v>
      </c>
      <c r="E48" s="50" t="s">
        <v>125</v>
      </c>
      <c r="F48" s="17">
        <v>-0.97505857076545499</v>
      </c>
      <c r="G48" s="17">
        <v>-0.97553460857044605</v>
      </c>
      <c r="H48" s="17">
        <v>4.2862992312196098E-3</v>
      </c>
      <c r="I48" s="17">
        <v>-1.84762280057713</v>
      </c>
      <c r="J48" s="17">
        <v>-1.84933196273633</v>
      </c>
      <c r="K48" s="17">
        <v>3.2111159870943299E-3</v>
      </c>
      <c r="L48" s="17">
        <v>9.1266775433552496E-4</v>
      </c>
      <c r="M48" s="17">
        <v>3.9962719291958097E-3</v>
      </c>
      <c r="N48" s="17">
        <v>-11.160109443497401</v>
      </c>
      <c r="O48" s="17">
        <v>4.2426004466198201E-3</v>
      </c>
      <c r="P48" s="17">
        <v>-21.7069712835216</v>
      </c>
      <c r="Q48" s="17">
        <v>3.14722727344276E-3</v>
      </c>
      <c r="R48" s="17">
        <v>-29.427239664205501</v>
      </c>
      <c r="S48" s="17">
        <v>0.15385815086365401</v>
      </c>
      <c r="T48" s="17">
        <v>495.79473528036601</v>
      </c>
      <c r="U48" s="17">
        <v>0.31157331474649402</v>
      </c>
      <c r="V48" s="51">
        <v>43378.355833333335</v>
      </c>
      <c r="W48" s="50">
        <v>2.1</v>
      </c>
      <c r="X48" s="17">
        <v>0.23387373120509999</v>
      </c>
      <c r="Y48" s="17">
        <v>0.226597183392556</v>
      </c>
      <c r="Z48" s="18">
        <f>((((N48/1000)+1)/((SMOW!$Z$4/1000)+1))-1)*1000</f>
        <v>-0.20609962856898978</v>
      </c>
      <c r="AA48" s="18">
        <f>((((P48/1000)+1)/((SMOW!$AA$4/1000)+1))-1)*1000</f>
        <v>-0.41100528745741105</v>
      </c>
      <c r="AB48" s="18">
        <f>Z48*SMOW!$AN$6</f>
        <v>-0.21778539810837463</v>
      </c>
      <c r="AC48" s="18">
        <f>AA48*SMOW!$AN$12</f>
        <v>-0.43357727570935706</v>
      </c>
      <c r="AD48" s="18">
        <f t="shared" si="4"/>
        <v>-0.21780911679194903</v>
      </c>
      <c r="AE48" s="18">
        <f t="shared" si="5"/>
        <v>-0.4336712975144959</v>
      </c>
      <c r="AF48" s="17">
        <f>(AD48-SMOW!$AN$14*AE48)</f>
        <v>1.1169328295704828E-2</v>
      </c>
      <c r="AG48" s="2">
        <f t="shared" si="2"/>
        <v>11.169328295704828</v>
      </c>
      <c r="AH48" s="2"/>
      <c r="AI48" s="2"/>
      <c r="AK48" s="59" t="str">
        <f t="shared" si="3"/>
        <v>06</v>
      </c>
      <c r="AN48" s="50">
        <v>0</v>
      </c>
    </row>
    <row r="49" spans="1:40" x14ac:dyDescent="0.25">
      <c r="A49" s="50">
        <v>624</v>
      </c>
      <c r="B49" s="23" t="s">
        <v>148</v>
      </c>
      <c r="C49" s="52" t="s">
        <v>63</v>
      </c>
      <c r="D49" s="52" t="s">
        <v>89</v>
      </c>
      <c r="E49" s="50" t="s">
        <v>126</v>
      </c>
      <c r="F49" s="17">
        <v>-1.4226391475848199</v>
      </c>
      <c r="G49" s="17">
        <v>-1.42365238277033</v>
      </c>
      <c r="H49" s="17">
        <v>4.1746027534762097E-3</v>
      </c>
      <c r="I49" s="17">
        <v>-2.7076718424593502</v>
      </c>
      <c r="J49" s="17">
        <v>-2.7113442707969999</v>
      </c>
      <c r="K49" s="17">
        <v>1.70984891237761E-3</v>
      </c>
      <c r="L49" s="17">
        <v>7.9373922104826102E-3</v>
      </c>
      <c r="M49" s="17">
        <v>4.2421111715183601E-3</v>
      </c>
      <c r="N49" s="17">
        <v>-11.6031269401018</v>
      </c>
      <c r="O49" s="17">
        <v>4.1320427135261399E-3</v>
      </c>
      <c r="P49" s="17">
        <v>-22.549908695931901</v>
      </c>
      <c r="Q49" s="17">
        <v>1.6758295720643501E-3</v>
      </c>
      <c r="R49" s="17">
        <v>-31.063198181471201</v>
      </c>
      <c r="S49" s="17">
        <v>0.132027957582695</v>
      </c>
      <c r="T49" s="17">
        <v>520.86664650745797</v>
      </c>
      <c r="U49" s="17">
        <v>9.6066038826261302E-2</v>
      </c>
      <c r="V49" s="51">
        <v>43378.431342592594</v>
      </c>
      <c r="W49" s="50">
        <v>2.1</v>
      </c>
      <c r="X49" s="17">
        <v>1.19660828540678E-2</v>
      </c>
      <c r="Y49" s="17">
        <v>4.50929660836022E-2</v>
      </c>
      <c r="Z49" s="18">
        <f>((((N49/1000)+1)/((SMOW!$Z$4/1000)+1))-1)*1000</f>
        <v>-0.65402471238973359</v>
      </c>
      <c r="AA49" s="18">
        <f>((((P49/1000)+1)/((SMOW!$AA$4/1000)+1))-1)*1000</f>
        <v>-1.2722921779325658</v>
      </c>
      <c r="AB49" s="18">
        <f>Z49*SMOW!$AN$6</f>
        <v>-0.69110766161732307</v>
      </c>
      <c r="AC49" s="18">
        <f>AA49*SMOW!$AN$12</f>
        <v>-1.3421651575990681</v>
      </c>
      <c r="AD49" s="18">
        <f t="shared" si="4"/>
        <v>-0.69134658660552695</v>
      </c>
      <c r="AE49" s="18">
        <f t="shared" si="5"/>
        <v>-1.3430666679950913</v>
      </c>
      <c r="AF49" s="17">
        <f>(AD49-SMOW!$AN$14*AE49)</f>
        <v>1.7792614095881287E-2</v>
      </c>
      <c r="AG49" s="2">
        <f t="shared" si="2"/>
        <v>17.792614095881287</v>
      </c>
      <c r="AH49" s="2">
        <f>AVERAGE(AG49:AG50)</f>
        <v>17.677838692983116</v>
      </c>
      <c r="AI49" s="2">
        <f>STDEV(AG49:AG50)</f>
        <v>0.16231693140542794</v>
      </c>
      <c r="AK49" s="59" t="str">
        <f t="shared" si="3"/>
        <v>06</v>
      </c>
      <c r="AL49" s="50">
        <v>1</v>
      </c>
      <c r="AN49" s="50">
        <v>0</v>
      </c>
    </row>
    <row r="50" spans="1:40" x14ac:dyDescent="0.25">
      <c r="A50" s="50">
        <v>625</v>
      </c>
      <c r="B50" s="23" t="s">
        <v>148</v>
      </c>
      <c r="C50" s="52" t="s">
        <v>63</v>
      </c>
      <c r="D50" s="52" t="s">
        <v>89</v>
      </c>
      <c r="E50" s="50" t="s">
        <v>127</v>
      </c>
      <c r="F50" s="17">
        <v>-1.49325367108572</v>
      </c>
      <c r="G50" s="17">
        <v>-1.49436999262221</v>
      </c>
      <c r="H50" s="17">
        <v>3.9627881784665801E-3</v>
      </c>
      <c r="I50" s="17">
        <v>-2.8410450360220101</v>
      </c>
      <c r="J50" s="17">
        <v>-2.8450887929773301</v>
      </c>
      <c r="K50" s="17">
        <v>4.0917631027259397E-3</v>
      </c>
      <c r="L50" s="17">
        <v>7.8368900698224699E-3</v>
      </c>
      <c r="M50" s="17">
        <v>4.3638156781594202E-3</v>
      </c>
      <c r="N50" s="17">
        <v>-11.6730215491297</v>
      </c>
      <c r="O50" s="17">
        <v>3.92238758632812E-3</v>
      </c>
      <c r="P50" s="17">
        <v>-22.680628281899399</v>
      </c>
      <c r="Q50" s="17">
        <v>4.01035293808153E-3</v>
      </c>
      <c r="R50" s="17">
        <v>-31.875007719422101</v>
      </c>
      <c r="S50" s="17">
        <v>0.14404779563908601</v>
      </c>
      <c r="T50" s="17">
        <v>642.13252647405204</v>
      </c>
      <c r="U50" s="17">
        <v>0.102272361571718</v>
      </c>
      <c r="V50" s="51">
        <v>43378.531053240738</v>
      </c>
      <c r="W50" s="50">
        <v>2.1</v>
      </c>
      <c r="X50" s="17">
        <v>1.04061480731639E-3</v>
      </c>
      <c r="Y50" s="17">
        <v>2.170141063481E-3</v>
      </c>
      <c r="Z50" s="18">
        <f>((((N50/1000)+1)/((SMOW!$Z$4/1000)+1))-1)*1000</f>
        <v>-0.72469358855697941</v>
      </c>
      <c r="AA50" s="18">
        <f>((((P50/1000)+1)/((SMOW!$AA$4/1000)+1))-1)*1000</f>
        <v>-1.4058573324323698</v>
      </c>
      <c r="AB50" s="18">
        <f>Z50*SMOW!$AN$6</f>
        <v>-0.76578343583786312</v>
      </c>
      <c r="AC50" s="18">
        <f>AA50*SMOW!$AN$12</f>
        <v>-1.4830655732019336</v>
      </c>
      <c r="AD50" s="18">
        <f t="shared" si="4"/>
        <v>-0.76607679775054449</v>
      </c>
      <c r="AE50" s="18">
        <f t="shared" si="5"/>
        <v>-1.4841664034860405</v>
      </c>
      <c r="AF50" s="17">
        <f>(AD50-SMOW!$AN$14*AE50)</f>
        <v>1.7563063290084946E-2</v>
      </c>
      <c r="AG50" s="2">
        <f t="shared" si="2"/>
        <v>17.563063290084948</v>
      </c>
      <c r="AH50" s="2"/>
      <c r="AI50" s="2"/>
      <c r="AK50" s="59" t="str">
        <f t="shared" si="3"/>
        <v>06</v>
      </c>
      <c r="AN50" s="50">
        <v>0</v>
      </c>
    </row>
    <row r="51" spans="1:40" x14ac:dyDescent="0.25">
      <c r="A51" s="50">
        <v>626</v>
      </c>
      <c r="B51" s="23" t="s">
        <v>148</v>
      </c>
      <c r="C51" s="52" t="s">
        <v>63</v>
      </c>
      <c r="D51" s="52" t="s">
        <v>89</v>
      </c>
      <c r="E51" s="50" t="s">
        <v>128</v>
      </c>
      <c r="F51" s="17">
        <v>-1.8114390548752299</v>
      </c>
      <c r="G51" s="17">
        <v>-1.8130819658085</v>
      </c>
      <c r="H51" s="17">
        <v>3.72263049021528E-3</v>
      </c>
      <c r="I51" s="17">
        <v>-3.4350216616449498</v>
      </c>
      <c r="J51" s="17">
        <v>-3.4409349504946198</v>
      </c>
      <c r="K51" s="17">
        <v>1.69890741634333E-3</v>
      </c>
      <c r="L51" s="17">
        <v>3.7316880526597602E-3</v>
      </c>
      <c r="M51" s="17">
        <v>3.6799863771550599E-3</v>
      </c>
      <c r="N51" s="17">
        <v>-11.9879630356084</v>
      </c>
      <c r="O51" s="17">
        <v>3.6846783036874899E-3</v>
      </c>
      <c r="P51" s="17">
        <v>-23.262787083842898</v>
      </c>
      <c r="Q51" s="17">
        <v>1.6651057692294599E-3</v>
      </c>
      <c r="R51" s="17">
        <v>-32.802735833668201</v>
      </c>
      <c r="S51" s="17">
        <v>0.16076211958313799</v>
      </c>
      <c r="T51" s="17">
        <v>535.45876590495095</v>
      </c>
      <c r="U51" s="17">
        <v>8.2014091572270395E-2</v>
      </c>
      <c r="V51" s="51">
        <v>43378.619490740741</v>
      </c>
      <c r="W51" s="50">
        <v>2.1</v>
      </c>
      <c r="X51" s="17">
        <v>8.6310616562674095E-2</v>
      </c>
      <c r="Y51" s="17">
        <v>8.1516150048868904E-2</v>
      </c>
      <c r="Z51" s="18">
        <f>((((N51/1000)+1)/((SMOW!$Z$4/1000)+1))-1)*1000</f>
        <v>-1.0431238826444922</v>
      </c>
      <c r="AA51" s="18">
        <f>((((P51/1000)+1)/((SMOW!$AA$4/1000)+1))-1)*1000</f>
        <v>-2.0006888548047552</v>
      </c>
      <c r="AB51" s="18">
        <f>Z51*SMOW!$AN$6</f>
        <v>-1.1022686049239478</v>
      </c>
      <c r="AC51" s="18">
        <f>AA51*SMOW!$AN$12</f>
        <v>-2.1105646318435887</v>
      </c>
      <c r="AD51" s="18">
        <f t="shared" si="4"/>
        <v>-1.1028765497493298</v>
      </c>
      <c r="AE51" s="18">
        <f t="shared" si="5"/>
        <v>-2.1127950121699524</v>
      </c>
      <c r="AF51" s="17">
        <f>(AD51-SMOW!$AN$14*AE51)</f>
        <v>1.2679216676405147E-2</v>
      </c>
      <c r="AG51" s="2">
        <f t="shared" si="2"/>
        <v>12.679216676405147</v>
      </c>
      <c r="AH51" s="2"/>
      <c r="AI51" s="2"/>
      <c r="AK51" s="59" t="str">
        <f t="shared" si="3"/>
        <v>06</v>
      </c>
      <c r="AL51" s="50">
        <v>1</v>
      </c>
      <c r="AN51" s="50">
        <v>0</v>
      </c>
    </row>
    <row r="52" spans="1:40" x14ac:dyDescent="0.25">
      <c r="A52" s="50">
        <v>627</v>
      </c>
      <c r="B52" s="23" t="s">
        <v>116</v>
      </c>
      <c r="C52" s="52" t="s">
        <v>63</v>
      </c>
      <c r="D52" s="52" t="s">
        <v>89</v>
      </c>
      <c r="E52" s="50" t="s">
        <v>129</v>
      </c>
      <c r="F52" s="17">
        <v>-2.3251214010469701</v>
      </c>
      <c r="G52" s="17">
        <v>-2.3278298228770198</v>
      </c>
      <c r="H52" s="17">
        <v>7.6930060138964799E-3</v>
      </c>
      <c r="I52" s="17">
        <v>-4.44354208208415</v>
      </c>
      <c r="J52" s="17">
        <v>-4.4534443185739701</v>
      </c>
      <c r="K52" s="17">
        <v>4.3307117252747301E-3</v>
      </c>
      <c r="L52" s="17">
        <v>2.7767200933358601E-2</v>
      </c>
      <c r="M52" s="17">
        <v>6.9130325892529003E-3</v>
      </c>
      <c r="N52" s="17">
        <v>-12.4964083945827</v>
      </c>
      <c r="O52" s="17">
        <v>7.6145758823086898E-3</v>
      </c>
      <c r="P52" s="17">
        <v>-24.251004094973499</v>
      </c>
      <c r="Q52" s="17">
        <v>4.14390052429775E-3</v>
      </c>
      <c r="R52" s="17">
        <v>-32.540502310171398</v>
      </c>
      <c r="S52" s="17">
        <v>0.141935865970443</v>
      </c>
      <c r="T52" s="17">
        <v>545.06399609693096</v>
      </c>
      <c r="U52" s="17">
        <v>0.49998577240104197</v>
      </c>
      <c r="V52" s="51">
        <v>43381.37060185185</v>
      </c>
      <c r="W52" s="50">
        <v>2.1</v>
      </c>
      <c r="X52" s="17">
        <v>1.6613568633479601E-3</v>
      </c>
      <c r="Y52" s="17">
        <v>2.8259401666150701E-3</v>
      </c>
      <c r="Z52" s="18">
        <f>((((N52/1000)+1)/((SMOW!$Z$4/1000)+1))-1)*1000</f>
        <v>-1.5572016149743018</v>
      </c>
      <c r="AA52" s="18">
        <f>((((P52/1000)+1)/((SMOW!$AA$4/1000)+1))-1)*1000</f>
        <v>-3.0104178620837807</v>
      </c>
      <c r="AB52" s="18">
        <f>Z52*SMOW!$AN$6</f>
        <v>-1.6454943466269272</v>
      </c>
      <c r="AC52" s="18">
        <f>AA52*SMOW!$AN$12</f>
        <v>-3.1757469191301446</v>
      </c>
      <c r="AD52" s="18">
        <f t="shared" si="4"/>
        <v>-1.6468496594264501</v>
      </c>
      <c r="AE52" s="18">
        <f t="shared" si="5"/>
        <v>-3.1808003050634039</v>
      </c>
      <c r="AF52" s="17">
        <f>(AD52-SMOW!$AN$14*AE52)</f>
        <v>3.2612901647027348E-2</v>
      </c>
      <c r="AG52" s="2">
        <f t="shared" si="2"/>
        <v>32.61290164702735</v>
      </c>
      <c r="AH52" s="2">
        <f>AVERAGE(AG52:AG53)</f>
        <v>23.941694016099802</v>
      </c>
      <c r="AI52" s="2">
        <f>STDEV(AG52:AG53)</f>
        <v>12.262939433810805</v>
      </c>
      <c r="AK52" s="59" t="str">
        <f t="shared" si="3"/>
        <v>06</v>
      </c>
      <c r="AN52" s="50">
        <v>0</v>
      </c>
    </row>
    <row r="53" spans="1:40" x14ac:dyDescent="0.25">
      <c r="A53" s="50">
        <v>628</v>
      </c>
      <c r="B53" s="23" t="s">
        <v>116</v>
      </c>
      <c r="C53" s="52" t="s">
        <v>63</v>
      </c>
      <c r="D53" s="52" t="s">
        <v>89</v>
      </c>
      <c r="E53" s="50" t="s">
        <v>130</v>
      </c>
      <c r="F53" s="17">
        <v>-1.94691687924163</v>
      </c>
      <c r="G53" s="17">
        <v>-1.9488156227455999</v>
      </c>
      <c r="H53" s="17">
        <v>7.27922669847373E-3</v>
      </c>
      <c r="I53" s="17">
        <v>-3.69622844650858</v>
      </c>
      <c r="J53" s="17">
        <v>-3.7030764588105001</v>
      </c>
      <c r="K53" s="17">
        <v>2.02280563224577E-3</v>
      </c>
      <c r="L53" s="17">
        <v>6.4087475063417196E-3</v>
      </c>
      <c r="M53" s="17">
        <v>7.1207797105304104E-3</v>
      </c>
      <c r="N53" s="17">
        <v>-12.1220596646952</v>
      </c>
      <c r="O53" s="17">
        <v>7.2050150435261501E-3</v>
      </c>
      <c r="P53" s="17">
        <v>-23.5187968700466</v>
      </c>
      <c r="Q53" s="17">
        <v>1.9825596709266099E-3</v>
      </c>
      <c r="R53" s="17">
        <v>-32.768074006986403</v>
      </c>
      <c r="S53" s="17">
        <v>0.14350387541197601</v>
      </c>
      <c r="T53" s="17">
        <v>541.46237713208495</v>
      </c>
      <c r="U53" s="17">
        <v>0.18946982706315901</v>
      </c>
      <c r="V53" s="51">
        <v>43381.451655092591</v>
      </c>
      <c r="W53" s="50">
        <v>2.1</v>
      </c>
      <c r="X53" s="17">
        <v>7.1985771425328703E-3</v>
      </c>
      <c r="Y53" s="17">
        <v>3.4569059720354202E-3</v>
      </c>
      <c r="Z53" s="18">
        <f>((((N53/1000)+1)/((SMOW!$Z$4/1000)+1))-1)*1000</f>
        <v>-1.1787059855730142</v>
      </c>
      <c r="AA53" s="18">
        <f>((((P53/1000)+1)/((SMOW!$AA$4/1000)+1))-1)*1000</f>
        <v>-2.2622715885216582</v>
      </c>
      <c r="AB53" s="18">
        <f>Z53*SMOW!$AN$6</f>
        <v>-1.2455381608551206</v>
      </c>
      <c r="AC53" s="18">
        <f>AA53*SMOW!$AN$12</f>
        <v>-2.3865132206298907</v>
      </c>
      <c r="AD53" s="18">
        <f t="shared" si="4"/>
        <v>-1.2463144882074084</v>
      </c>
      <c r="AE53" s="18">
        <f t="shared" si="5"/>
        <v>-2.3893654821829178</v>
      </c>
      <c r="AF53" s="17">
        <f>(AD53-SMOW!$AN$14*AE53)</f>
        <v>1.5270486385172255E-2</v>
      </c>
      <c r="AG53" s="2">
        <f t="shared" si="2"/>
        <v>15.270486385172255</v>
      </c>
      <c r="AH53" s="2"/>
      <c r="AI53" s="2"/>
      <c r="AK53" s="59" t="str">
        <f t="shared" si="3"/>
        <v>06</v>
      </c>
      <c r="AN53" s="50">
        <v>0</v>
      </c>
    </row>
    <row r="54" spans="1:40" x14ac:dyDescent="0.25">
      <c r="A54" s="50">
        <v>629</v>
      </c>
      <c r="B54" s="23" t="s">
        <v>116</v>
      </c>
      <c r="C54" s="52" t="s">
        <v>63</v>
      </c>
      <c r="D54" s="52" t="s">
        <v>89</v>
      </c>
      <c r="E54" s="50" t="s">
        <v>131</v>
      </c>
      <c r="F54" s="17">
        <v>-2.0990330133005402</v>
      </c>
      <c r="G54" s="17">
        <v>-2.1012413227565299</v>
      </c>
      <c r="H54" s="17">
        <v>1.07241058238432E-2</v>
      </c>
      <c r="I54" s="17">
        <v>-3.9997506756198198</v>
      </c>
      <c r="J54" s="17">
        <v>-4.0077711205690303</v>
      </c>
      <c r="K54" s="17">
        <v>1.57370774188508E-3</v>
      </c>
      <c r="L54" s="17">
        <v>1.08982633552088E-2</v>
      </c>
      <c r="M54" s="17">
        <v>1.03111819170233E-2</v>
      </c>
      <c r="N54" s="17">
        <v>-12.272624976047201</v>
      </c>
      <c r="O54" s="17">
        <v>1.06147736551955E-2</v>
      </c>
      <c r="P54" s="17">
        <v>-23.816280187807301</v>
      </c>
      <c r="Q54" s="17">
        <v>1.54239708113876E-3</v>
      </c>
      <c r="R54" s="17">
        <v>-33.587036835685701</v>
      </c>
      <c r="S54" s="17">
        <v>0.148771118054561</v>
      </c>
      <c r="T54" s="17">
        <v>492.48234452907099</v>
      </c>
      <c r="U54" s="17">
        <v>0.118322870159508</v>
      </c>
      <c r="V54" s="51">
        <v>43381.53434027778</v>
      </c>
      <c r="W54" s="50">
        <v>2.1</v>
      </c>
      <c r="X54" s="17">
        <v>3.6069860449157101E-4</v>
      </c>
      <c r="Y54" s="17">
        <v>2.73930463812347E-3</v>
      </c>
      <c r="Z54" s="18">
        <f>((((N54/1000)+1)/((SMOW!$Z$4/1000)+1))-1)*1000</f>
        <v>-1.3309392048584945</v>
      </c>
      <c r="AA54" s="18">
        <f>((((P54/1000)+1)/((SMOW!$AA$4/1000)+1))-1)*1000</f>
        <v>-2.5662306701216275</v>
      </c>
      <c r="AB54" s="18">
        <f>Z54*SMOW!$AN$6</f>
        <v>-1.4064029450258004</v>
      </c>
      <c r="AC54" s="18">
        <f>AA54*SMOW!$AN$12</f>
        <v>-2.7071654228011077</v>
      </c>
      <c r="AD54" s="18">
        <f t="shared" si="4"/>
        <v>-1.4073928579008128</v>
      </c>
      <c r="AE54" s="18">
        <f t="shared" si="5"/>
        <v>-2.7108364219457965</v>
      </c>
      <c r="AF54" s="17">
        <f>(AD54-SMOW!$AN$14*AE54)</f>
        <v>2.3928772886567806E-2</v>
      </c>
      <c r="AG54" s="2">
        <f t="shared" si="2"/>
        <v>23.928772886567806</v>
      </c>
      <c r="AH54" s="2">
        <f>AVERAGE(AG54:AG55)</f>
        <v>18.914693777175586</v>
      </c>
      <c r="AI54" s="2">
        <f>STDEV(AG54:AG55)</f>
        <v>7.0909786793140785</v>
      </c>
      <c r="AJ54" s="12" t="s">
        <v>167</v>
      </c>
      <c r="AK54" s="59" t="str">
        <f t="shared" si="3"/>
        <v>06</v>
      </c>
      <c r="AL54" s="50">
        <v>1</v>
      </c>
      <c r="AN54" s="50">
        <v>0</v>
      </c>
    </row>
    <row r="55" spans="1:40" x14ac:dyDescent="0.25">
      <c r="A55" s="50">
        <v>630</v>
      </c>
      <c r="B55" s="23" t="s">
        <v>116</v>
      </c>
      <c r="C55" s="52" t="s">
        <v>63</v>
      </c>
      <c r="D55" s="52" t="s">
        <v>89</v>
      </c>
      <c r="E55" s="50" t="s">
        <v>132</v>
      </c>
      <c r="F55" s="17">
        <v>-2.2571833852850101</v>
      </c>
      <c r="G55" s="17">
        <v>-2.2597377289259901</v>
      </c>
      <c r="H55" s="17">
        <v>1.2509445024460599E-2</v>
      </c>
      <c r="I55" s="17">
        <v>-4.2812459975435297</v>
      </c>
      <c r="J55" s="17">
        <v>-4.2904368153003496</v>
      </c>
      <c r="K55" s="17">
        <v>1.4743340334808801E-3</v>
      </c>
      <c r="L55" s="17">
        <v>1.5136387779532899E-2</v>
      </c>
      <c r="M55" s="17">
        <v>1.0093312588967601E-2</v>
      </c>
      <c r="N55" s="17">
        <v>-12.4291630063199</v>
      </c>
      <c r="O55" s="17">
        <v>1.2381911337682501E-2</v>
      </c>
      <c r="P55" s="17">
        <v>-24.092174848126501</v>
      </c>
      <c r="Q55" s="17">
        <v>1.44500052286563E-3</v>
      </c>
      <c r="R55" s="17">
        <v>-34.069956759163098</v>
      </c>
      <c r="S55" s="17">
        <v>0.14060222813791101</v>
      </c>
      <c r="T55" s="17">
        <v>437.61042923810197</v>
      </c>
      <c r="U55" s="17">
        <v>0.104154820387987</v>
      </c>
      <c r="V55" s="51">
        <v>43381.615752314814</v>
      </c>
      <c r="W55" s="50">
        <v>2.1</v>
      </c>
      <c r="X55" s="17">
        <v>6.4975223298189297E-4</v>
      </c>
      <c r="Y55" s="17">
        <v>4.4208018841952398E-3</v>
      </c>
      <c r="Z55" s="18">
        <f>((((N55/1000)+1)/((SMOW!$Z$4/1000)+1))-1)*1000</f>
        <v>-1.4892113066794499</v>
      </c>
      <c r="AA55" s="18">
        <f>((((P55/1000)+1)/((SMOW!$AA$4/1000)+1))-1)*1000</f>
        <v>-2.8481311417184463</v>
      </c>
      <c r="AB55" s="18">
        <f>Z55*SMOW!$AN$6</f>
        <v>-1.57364901404522</v>
      </c>
      <c r="AC55" s="18">
        <f>AA55*SMOW!$AN$12</f>
        <v>-3.004547578763753</v>
      </c>
      <c r="AD55" s="18">
        <f t="shared" si="4"/>
        <v>-1.574888500169668</v>
      </c>
      <c r="AE55" s="18">
        <f t="shared" si="5"/>
        <v>-3.0090702932527487</v>
      </c>
      <c r="AF55" s="17">
        <f>(AD55-SMOW!$AN$14*AE55)</f>
        <v>1.3900614667783362E-2</v>
      </c>
      <c r="AG55" s="2">
        <f t="shared" si="2"/>
        <v>13.900614667783362</v>
      </c>
      <c r="AH55" s="2"/>
      <c r="AI55" s="2"/>
      <c r="AJ55" s="12" t="s">
        <v>167</v>
      </c>
      <c r="AK55" s="59" t="str">
        <f t="shared" si="3"/>
        <v>06</v>
      </c>
      <c r="AN55" s="50">
        <v>0</v>
      </c>
    </row>
    <row r="56" spans="1:40" x14ac:dyDescent="0.25">
      <c r="A56" s="50">
        <v>631</v>
      </c>
      <c r="B56" s="23" t="s">
        <v>115</v>
      </c>
      <c r="C56" s="52" t="s">
        <v>63</v>
      </c>
      <c r="D56" s="52" t="s">
        <v>89</v>
      </c>
      <c r="E56" s="50" t="s">
        <v>133</v>
      </c>
      <c r="F56" s="17">
        <v>-2.4888788651532998</v>
      </c>
      <c r="G56" s="17">
        <v>-2.4919816499877601</v>
      </c>
      <c r="H56" s="17">
        <v>4.3865239527284203E-3</v>
      </c>
      <c r="I56" s="17">
        <v>-4.73370097417805</v>
      </c>
      <c r="J56" s="17">
        <v>-4.7449404554313697</v>
      </c>
      <c r="K56" s="17">
        <v>1.3394451756433799E-3</v>
      </c>
      <c r="L56" s="17">
        <v>1.33469104800029E-2</v>
      </c>
      <c r="M56" s="17">
        <v>4.5145954411284998E-3</v>
      </c>
      <c r="N56" s="17">
        <v>-12.6584963527203</v>
      </c>
      <c r="O56" s="17">
        <v>4.3418033779352404E-3</v>
      </c>
      <c r="P56" s="17">
        <v>-24.535627731234001</v>
      </c>
      <c r="Q56" s="17">
        <v>1.3127954284460799E-3</v>
      </c>
      <c r="R56" s="17">
        <v>-34.898749508867098</v>
      </c>
      <c r="S56" s="17">
        <v>0.11762422490888701</v>
      </c>
      <c r="T56" s="17">
        <v>462.696803571884</v>
      </c>
      <c r="U56" s="17">
        <v>0.111149679271528</v>
      </c>
      <c r="V56" s="51">
        <v>43381.693553240744</v>
      </c>
      <c r="W56" s="50">
        <v>2.1</v>
      </c>
      <c r="X56" s="17">
        <v>4.8087166761516399E-2</v>
      </c>
      <c r="Y56" s="17">
        <v>4.1875333458439003E-2</v>
      </c>
      <c r="Z56" s="18">
        <f>((((N56/1000)+1)/((SMOW!$Z$4/1000)+1))-1)*1000</f>
        <v>-1.721085124749111</v>
      </c>
      <c r="AA56" s="18">
        <f>((((P56/1000)+1)/((SMOW!$AA$4/1000)+1))-1)*1000</f>
        <v>-3.3012373262828465</v>
      </c>
      <c r="AB56" s="18">
        <f>Z56*SMOW!$AN$6</f>
        <v>-1.8186699882693731</v>
      </c>
      <c r="AC56" s="18">
        <f>AA56*SMOW!$AN$12</f>
        <v>-3.4825378896082353</v>
      </c>
      <c r="AD56" s="18">
        <f t="shared" si="4"/>
        <v>-1.8203257763918506</v>
      </c>
      <c r="AE56" s="18">
        <f t="shared" si="5"/>
        <v>-3.4886160403811095</v>
      </c>
      <c r="AF56" s="17">
        <f>(AD56-SMOW!$AN$14*AE56)</f>
        <v>2.1663492929375305E-2</v>
      </c>
      <c r="AG56" s="2">
        <f t="shared" si="2"/>
        <v>21.663492929375305</v>
      </c>
      <c r="AH56" s="2">
        <f>AVERAGE(AG56:AG57)</f>
        <v>22.128093242648305</v>
      </c>
      <c r="AI56" s="2">
        <f>STDEV(AG56:AG57)</f>
        <v>0.65704406411346705</v>
      </c>
      <c r="AK56" s="59" t="str">
        <f t="shared" si="3"/>
        <v>06</v>
      </c>
      <c r="AL56" s="50">
        <v>1</v>
      </c>
      <c r="AN56" s="50">
        <v>0</v>
      </c>
    </row>
    <row r="57" spans="1:40" x14ac:dyDescent="0.25">
      <c r="A57" s="50">
        <v>632</v>
      </c>
      <c r="B57" s="23" t="s">
        <v>115</v>
      </c>
      <c r="C57" s="52" t="s">
        <v>63</v>
      </c>
      <c r="D57" s="52" t="s">
        <v>89</v>
      </c>
      <c r="E57" s="50" t="s">
        <v>134</v>
      </c>
      <c r="F57" s="17">
        <v>-2.4387918766356198</v>
      </c>
      <c r="G57" s="17">
        <v>-2.4417710494892901</v>
      </c>
      <c r="H57" s="17">
        <v>4.9287225218481298E-3</v>
      </c>
      <c r="I57" s="17">
        <v>-4.6405589005265702</v>
      </c>
      <c r="J57" s="17">
        <v>-4.65135975845942</v>
      </c>
      <c r="K57" s="17">
        <v>1.37034667440205E-3</v>
      </c>
      <c r="L57" s="17">
        <v>1.4146902977287001E-2</v>
      </c>
      <c r="M57" s="17">
        <v>4.9910998391979097E-3</v>
      </c>
      <c r="N57" s="17">
        <v>-12.6089200006291</v>
      </c>
      <c r="O57" s="17">
        <v>4.8784742372045197E-3</v>
      </c>
      <c r="P57" s="17">
        <v>-24.444338822431199</v>
      </c>
      <c r="Q57" s="17">
        <v>1.3430821076161801E-3</v>
      </c>
      <c r="R57" s="17">
        <v>-34.652902765310699</v>
      </c>
      <c r="S57" s="17">
        <v>0.13785590527355501</v>
      </c>
      <c r="T57" s="17">
        <v>496.89374699060397</v>
      </c>
      <c r="U57" s="17">
        <v>9.36622345857831E-2</v>
      </c>
      <c r="V57" s="51">
        <v>43381.776782407411</v>
      </c>
      <c r="W57" s="50">
        <v>2.1</v>
      </c>
      <c r="X57" s="17">
        <v>1.3582823010760499E-2</v>
      </c>
      <c r="Y57" s="17">
        <v>1.0961680788558199E-2</v>
      </c>
      <c r="Z57" s="18">
        <f>((((N57/1000)+1)/((SMOW!$Z$4/1000)+1))-1)*1000</f>
        <v>-1.6709595838027003</v>
      </c>
      <c r="AA57" s="18">
        <f>((((P57/1000)+1)/((SMOW!$AA$4/1000)+1))-1)*1000</f>
        <v>-3.2079611954100029</v>
      </c>
      <c r="AB57" s="18">
        <f>Z57*SMOW!$AN$6</f>
        <v>-1.76570234846231</v>
      </c>
      <c r="AC57" s="18">
        <f>AA57*SMOW!$AN$12</f>
        <v>-3.3841391294298817</v>
      </c>
      <c r="AD57" s="18">
        <f t="shared" si="4"/>
        <v>-1.7672630382669883</v>
      </c>
      <c r="AE57" s="18">
        <f t="shared" si="5"/>
        <v>-3.3898782799676317</v>
      </c>
      <c r="AF57" s="17">
        <f>(AD57-SMOW!$AN$14*AE57)</f>
        <v>2.2592693555921306E-2</v>
      </c>
      <c r="AG57" s="2">
        <f t="shared" si="2"/>
        <v>22.592693555921308</v>
      </c>
      <c r="AH57" s="2"/>
      <c r="AI57" s="2"/>
      <c r="AK57" s="59" t="str">
        <f t="shared" si="3"/>
        <v>06</v>
      </c>
      <c r="AN57" s="50">
        <v>0</v>
      </c>
    </row>
    <row r="58" spans="1:40" x14ac:dyDescent="0.25">
      <c r="A58" s="50">
        <v>633</v>
      </c>
      <c r="B58" s="23" t="s">
        <v>115</v>
      </c>
      <c r="C58" s="52" t="s">
        <v>63</v>
      </c>
      <c r="D58" s="52" t="s">
        <v>89</v>
      </c>
      <c r="E58" s="50" t="s">
        <v>136</v>
      </c>
      <c r="F58" s="17">
        <v>-2.0525596742386201</v>
      </c>
      <c r="G58" s="17">
        <v>-2.0546699465770701</v>
      </c>
      <c r="H58" s="17">
        <v>6.8102802952884197E-3</v>
      </c>
      <c r="I58" s="17">
        <v>-3.9409688276513601</v>
      </c>
      <c r="J58" s="17">
        <v>-3.9487550680257599</v>
      </c>
      <c r="K58" s="17">
        <v>2.88614460988856E-3</v>
      </c>
      <c r="L58" s="17">
        <v>2.62709268552739E-2</v>
      </c>
      <c r="M58" s="17">
        <v>5.1105742917990403E-3</v>
      </c>
      <c r="N58" s="17">
        <v>-12.2209958870619</v>
      </c>
      <c r="O58" s="17">
        <v>8.6521025993334198E-3</v>
      </c>
      <c r="P58" s="17">
        <v>-23.758325824019899</v>
      </c>
      <c r="Q58" s="17">
        <v>2.77823285047918E-3</v>
      </c>
      <c r="R58" s="17">
        <v>-32.152846161548602</v>
      </c>
      <c r="S58" s="17">
        <v>0.167869713063484</v>
      </c>
      <c r="T58" s="17">
        <v>457.38609641737497</v>
      </c>
      <c r="U58" s="17">
        <v>0.30039860959982201</v>
      </c>
      <c r="V58" s="51">
        <v>43382.368888888886</v>
      </c>
      <c r="W58" s="50">
        <v>2.1</v>
      </c>
      <c r="X58" s="17">
        <v>3.75433078729192E-2</v>
      </c>
      <c r="Y58" s="17">
        <v>3.3093628610300102E-2</v>
      </c>
      <c r="Z58" s="18">
        <f>((((N58/1000)+1)/((SMOW!$Z$4/1000)+1))-1)*1000</f>
        <v>-1.2787381875429826</v>
      </c>
      <c r="AA58" s="18">
        <f>((((P58/1000)+1)/((SMOW!$AA$4/1000)+1))-1)*1000</f>
        <v>-2.5070147271096799</v>
      </c>
      <c r="AB58" s="18">
        <f>Z58*SMOW!$AN$6</f>
        <v>-1.3512421501390917</v>
      </c>
      <c r="AC58" s="18">
        <f>AA58*SMOW!$AN$12</f>
        <v>-2.644697401018441</v>
      </c>
      <c r="AD58" s="18">
        <f t="shared" si="4"/>
        <v>-1.3521559010384399</v>
      </c>
      <c r="AE58" s="18">
        <f t="shared" si="5"/>
        <v>-2.6482007914916674</v>
      </c>
      <c r="AF58" s="17">
        <f>(AD58-SMOW!$AN$14*AE58)</f>
        <v>4.6094116869160651E-2</v>
      </c>
      <c r="AG58" s="2">
        <f t="shared" si="2"/>
        <v>46.094116869160651</v>
      </c>
      <c r="AH58" s="2">
        <f>AVERAGE(AG58:AG59)</f>
        <v>27.879989505927959</v>
      </c>
      <c r="AI58" s="2">
        <f>STDEV(AG58:AG59)</f>
        <v>25.758665943874579</v>
      </c>
      <c r="AK58" s="59" t="str">
        <f t="shared" si="3"/>
        <v>06</v>
      </c>
      <c r="AL58" s="50">
        <v>1</v>
      </c>
      <c r="AN58" s="50">
        <v>0</v>
      </c>
    </row>
    <row r="59" spans="1:40" x14ac:dyDescent="0.25">
      <c r="A59" s="50">
        <v>634</v>
      </c>
      <c r="B59" s="23" t="s">
        <v>116</v>
      </c>
      <c r="C59" s="52" t="s">
        <v>63</v>
      </c>
      <c r="D59" s="52" t="s">
        <v>89</v>
      </c>
      <c r="E59" s="50" t="s">
        <v>137</v>
      </c>
      <c r="F59" s="17">
        <v>-2.1787212459065302</v>
      </c>
      <c r="G59" s="17">
        <v>-2.18109843201744</v>
      </c>
      <c r="H59" s="17">
        <v>4.2071574803758801E-3</v>
      </c>
      <c r="I59" s="17">
        <v>-4.1350416843840403</v>
      </c>
      <c r="J59" s="17">
        <v>-4.1436146496647304</v>
      </c>
      <c r="K59" s="17">
        <v>1.4717926241479299E-3</v>
      </c>
      <c r="L59" s="17">
        <v>6.7301030055409699E-3</v>
      </c>
      <c r="M59" s="17">
        <v>4.2395466281542797E-3</v>
      </c>
      <c r="N59" s="17">
        <v>-12.356636641877399</v>
      </c>
      <c r="O59" s="17">
        <v>6.5425847220569296E-3</v>
      </c>
      <c r="P59" s="17">
        <v>-23.948792893118501</v>
      </c>
      <c r="Q59" s="17">
        <v>1.4067002331054901E-3</v>
      </c>
      <c r="R59" s="17">
        <v>-33.633430874222803</v>
      </c>
      <c r="S59" s="17">
        <v>0.16486182880626701</v>
      </c>
      <c r="T59" s="17">
        <v>568.629869660954</v>
      </c>
      <c r="U59" s="17">
        <v>0.104198816938985</v>
      </c>
      <c r="V59" s="51">
        <v>43382.455300925925</v>
      </c>
      <c r="W59" s="50">
        <v>2.1</v>
      </c>
      <c r="X59" s="17">
        <v>9.8971870714497593E-3</v>
      </c>
      <c r="Y59" s="17">
        <v>4.1219925772079197E-2</v>
      </c>
      <c r="Z59" s="18">
        <f>((((N59/1000)+1)/((SMOW!$Z$4/1000)+1))-1)*1000</f>
        <v>-1.4158815214652121</v>
      </c>
      <c r="AA59" s="18">
        <f>((((P59/1000)+1)/((SMOW!$AA$4/1000)+1))-1)*1000</f>
        <v>-2.7016279774727536</v>
      </c>
      <c r="AB59" s="18">
        <f>Z59*SMOW!$AN$6</f>
        <v>-1.4961614582598461</v>
      </c>
      <c r="AC59" s="18">
        <f>AA59*SMOW!$AN$12</f>
        <v>-2.8499986112081226</v>
      </c>
      <c r="AD59" s="18">
        <f t="shared" si="4"/>
        <v>-1.4972818254539906</v>
      </c>
      <c r="AE59" s="18">
        <f t="shared" si="5"/>
        <v>-2.8540675901452381</v>
      </c>
      <c r="AF59" s="17">
        <f>(AD59-SMOW!$AN$14*AE59)</f>
        <v>9.6658621426952696E-3</v>
      </c>
      <c r="AG59" s="2">
        <f t="shared" si="2"/>
        <v>9.6658621426952696</v>
      </c>
      <c r="AH59" s="2"/>
      <c r="AI59" s="2"/>
      <c r="AK59" s="59" t="str">
        <f t="shared" si="3"/>
        <v>06</v>
      </c>
      <c r="AN59" s="50">
        <v>0</v>
      </c>
    </row>
    <row r="60" spans="1:40" x14ac:dyDescent="0.25">
      <c r="A60" s="50">
        <v>635</v>
      </c>
      <c r="B60" s="23" t="s">
        <v>116</v>
      </c>
      <c r="C60" s="52" t="s">
        <v>63</v>
      </c>
      <c r="D60" s="52" t="s">
        <v>89</v>
      </c>
      <c r="E60" s="50" t="s">
        <v>138</v>
      </c>
      <c r="F60" s="17">
        <v>-2.43296996400383</v>
      </c>
      <c r="G60" s="17">
        <v>-2.4359348246610102</v>
      </c>
      <c r="H60" s="17">
        <v>4.4608550921425103E-3</v>
      </c>
      <c r="I60" s="17">
        <v>-4.6231534005666504</v>
      </c>
      <c r="J60" s="17">
        <v>-4.6338732623868504</v>
      </c>
      <c r="K60" s="17">
        <v>1.3658832350183299E-3</v>
      </c>
      <c r="L60" s="17">
        <v>1.07502578792429E-2</v>
      </c>
      <c r="M60" s="17">
        <v>4.4195362876071299E-3</v>
      </c>
      <c r="N60" s="17">
        <v>-12.608761994044199</v>
      </c>
      <c r="O60" s="17">
        <v>7.0662418337799297E-3</v>
      </c>
      <c r="P60" s="17">
        <v>-24.428112282057501</v>
      </c>
      <c r="Q60" s="17">
        <v>1.54785332940571E-3</v>
      </c>
      <c r="R60" s="17">
        <v>-35.059671574602802</v>
      </c>
      <c r="S60" s="17">
        <v>0.13359957605092099</v>
      </c>
      <c r="T60" s="17">
        <v>443.80320249616398</v>
      </c>
      <c r="U60" s="17">
        <v>8.49446980658939E-2</v>
      </c>
      <c r="V60" s="51">
        <v>43382.532696759263</v>
      </c>
      <c r="W60" s="50">
        <v>2.1</v>
      </c>
      <c r="X60" s="17">
        <v>0.47242916402421398</v>
      </c>
      <c r="Y60" s="17">
        <v>0.45484406094907398</v>
      </c>
      <c r="Z60" s="18">
        <f>((((N60/1000)+1)/((SMOW!$Z$4/1000)+1))-1)*1000</f>
        <v>-1.6707998268781221</v>
      </c>
      <c r="AA60" s="18">
        <f>((((P60/1000)+1)/((SMOW!$AA$4/1000)+1))-1)*1000</f>
        <v>-3.1913814276883778</v>
      </c>
      <c r="AB60" s="18">
        <f>Z60*SMOW!$AN$6</f>
        <v>-1.7655335333816551</v>
      </c>
      <c r="AC60" s="18">
        <f>AA60*SMOW!$AN$12</f>
        <v>-3.3666488178937293</v>
      </c>
      <c r="AD60" s="18">
        <f t="shared" si="4"/>
        <v>-1.7670939245961648</v>
      </c>
      <c r="AE60" s="18">
        <f t="shared" si="5"/>
        <v>-3.3723287317918356</v>
      </c>
      <c r="AF60" s="17">
        <f>(AD60-SMOW!$AN$14*AE60)</f>
        <v>1.349564578992446E-2</v>
      </c>
      <c r="AG60" s="2">
        <f t="shared" si="2"/>
        <v>13.49564578992446</v>
      </c>
      <c r="AH60" s="2">
        <f>AVERAGE(AG60:AG61)</f>
        <v>15.249833674324309</v>
      </c>
      <c r="AI60" s="2">
        <f>STDEV(AG60:AG61)</f>
        <v>2.4807962970688373</v>
      </c>
      <c r="AK60" s="59" t="str">
        <f t="shared" si="3"/>
        <v>06</v>
      </c>
      <c r="AL60" s="50">
        <v>1</v>
      </c>
      <c r="AN60" s="50">
        <v>0</v>
      </c>
    </row>
    <row r="61" spans="1:40" x14ac:dyDescent="0.25">
      <c r="A61" s="50">
        <v>636</v>
      </c>
      <c r="B61" s="23" t="s">
        <v>116</v>
      </c>
      <c r="C61" s="52" t="s">
        <v>63</v>
      </c>
      <c r="D61" s="52" t="s">
        <v>89</v>
      </c>
      <c r="E61" s="50" t="s">
        <v>139</v>
      </c>
      <c r="F61" s="17">
        <v>-2.7536685782758799</v>
      </c>
      <c r="G61" s="17">
        <v>-2.7574671839477101</v>
      </c>
      <c r="H61" s="17">
        <v>3.8183083638445399E-3</v>
      </c>
      <c r="I61" s="17">
        <v>-5.2264877932284799</v>
      </c>
      <c r="J61" s="17">
        <v>-5.2401936918484102</v>
      </c>
      <c r="K61" s="17">
        <v>1.3279368531610299E-3</v>
      </c>
      <c r="L61" s="17">
        <v>9.3550853482470796E-3</v>
      </c>
      <c r="M61" s="17">
        <v>3.8002479693478898E-3</v>
      </c>
      <c r="N61" s="17">
        <v>-12.920586536945301</v>
      </c>
      <c r="O61" s="17">
        <v>3.7793807421991998E-3</v>
      </c>
      <c r="P61" s="17">
        <v>-25.018610010025</v>
      </c>
      <c r="Q61" s="17">
        <v>1.3015160768019001E-3</v>
      </c>
      <c r="R61" s="17">
        <v>-36.030701027480298</v>
      </c>
      <c r="S61" s="17">
        <v>0.13247655471579001</v>
      </c>
      <c r="T61" s="17">
        <v>377.48437247632398</v>
      </c>
      <c r="U61" s="17">
        <v>7.8144096566445304E-2</v>
      </c>
      <c r="V61" s="51">
        <v>43382.610763888886</v>
      </c>
      <c r="W61" s="50">
        <v>2.1</v>
      </c>
      <c r="X61" s="17">
        <v>4.5460204919513698E-2</v>
      </c>
      <c r="Y61" s="17">
        <v>4.0245760478735203E-2</v>
      </c>
      <c r="Z61" s="18">
        <f>((((N61/1000)+1)/((SMOW!$Z$4/1000)+1))-1)*1000</f>
        <v>-1.9860786490171201</v>
      </c>
      <c r="AA61" s="18">
        <f>((((P61/1000)+1)/((SMOW!$AA$4/1000)+1))-1)*1000</f>
        <v>-3.7947334019465817</v>
      </c>
      <c r="AB61" s="18">
        <f>Z61*SMOW!$AN$6</f>
        <v>-2.098688543273858</v>
      </c>
      <c r="AC61" s="18">
        <f>AA61*SMOW!$AN$12</f>
        <v>-4.0031362628875886</v>
      </c>
      <c r="AD61" s="18">
        <f t="shared" si="4"/>
        <v>-2.1008938761528553</v>
      </c>
      <c r="AE61" s="18">
        <f t="shared" si="5"/>
        <v>-4.0111702608173854</v>
      </c>
      <c r="AF61" s="17">
        <f>(AD61-SMOW!$AN$14*AE61)</f>
        <v>1.7004021558724158E-2</v>
      </c>
      <c r="AG61" s="2">
        <f t="shared" si="2"/>
        <v>17.004021558724158</v>
      </c>
      <c r="AH61" s="2"/>
      <c r="AI61" s="2"/>
      <c r="AK61" s="59" t="str">
        <f t="shared" si="3"/>
        <v>06</v>
      </c>
      <c r="AN61" s="50">
        <v>0</v>
      </c>
    </row>
    <row r="62" spans="1:40" x14ac:dyDescent="0.25">
      <c r="A62" s="50">
        <v>637</v>
      </c>
      <c r="B62" s="23" t="s">
        <v>116</v>
      </c>
      <c r="C62" s="52" t="s">
        <v>63</v>
      </c>
      <c r="D62" s="52" t="s">
        <v>89</v>
      </c>
      <c r="E62" s="50" t="s">
        <v>140</v>
      </c>
      <c r="F62" s="17">
        <v>-1.9102351431732401</v>
      </c>
      <c r="G62" s="17">
        <v>-1.91206219341909</v>
      </c>
      <c r="H62" s="17">
        <v>3.3848957424932398E-3</v>
      </c>
      <c r="I62" s="17">
        <v>-3.6446033011128298</v>
      </c>
      <c r="J62" s="17">
        <v>-3.6512610835253101</v>
      </c>
      <c r="K62" s="17">
        <v>1.3216495739625999E-3</v>
      </c>
      <c r="L62" s="17">
        <v>1.5803658682279301E-2</v>
      </c>
      <c r="M62" s="17">
        <v>3.3441637953513198E-3</v>
      </c>
      <c r="N62" s="17">
        <v>-12.085751898617501</v>
      </c>
      <c r="O62" s="17">
        <v>3.3503867588748999E-3</v>
      </c>
      <c r="P62" s="17">
        <v>-23.468198864170098</v>
      </c>
      <c r="Q62" s="17">
        <v>1.2953538899961601E-3</v>
      </c>
      <c r="R62" s="17">
        <v>-33.988238243127803</v>
      </c>
      <c r="S62" s="17">
        <v>0.14758597597786899</v>
      </c>
      <c r="T62" s="17">
        <v>454.23977346079801</v>
      </c>
      <c r="U62" s="17">
        <v>8.5405616352325603E-2</v>
      </c>
      <c r="V62" s="51">
        <v>43382.698923611111</v>
      </c>
      <c r="W62" s="50">
        <v>2.1</v>
      </c>
      <c r="X62" s="17">
        <v>4.2428701877708197E-2</v>
      </c>
      <c r="Y62" s="17">
        <v>3.7867857375323E-2</v>
      </c>
      <c r="Z62" s="18">
        <f>((((N62/1000)+1)/((SMOW!$Z$4/1000)+1))-1)*1000</f>
        <v>-1.1419960152256881</v>
      </c>
      <c r="AA62" s="18">
        <f>((((P62/1000)+1)/((SMOW!$AA$4/1000)+1))-1)*1000</f>
        <v>-2.2105721402542189</v>
      </c>
      <c r="AB62" s="18">
        <f>Z62*SMOW!$AN$6</f>
        <v>-1.206746749331723</v>
      </c>
      <c r="AC62" s="18">
        <f>AA62*SMOW!$AN$12</f>
        <v>-2.3319744917630612</v>
      </c>
      <c r="AD62" s="18">
        <f t="shared" si="4"/>
        <v>-1.2074754544909687</v>
      </c>
      <c r="AE62" s="18">
        <f t="shared" si="5"/>
        <v>-2.334697778859288</v>
      </c>
      <c r="AF62" s="17">
        <f>(AD62-SMOW!$AN$14*AE62)</f>
        <v>2.5244972746735428E-2</v>
      </c>
      <c r="AG62" s="2">
        <f t="shared" si="2"/>
        <v>25.244972746735428</v>
      </c>
      <c r="AH62" s="2">
        <f>AVERAGE(AG62:AG63)</f>
        <v>21.503844904513624</v>
      </c>
      <c r="AI62" s="2">
        <f>STDEV(AG62:AG63)</f>
        <v>5.290753733041675</v>
      </c>
      <c r="AK62" s="59" t="str">
        <f t="shared" si="3"/>
        <v>06</v>
      </c>
      <c r="AL62" s="50">
        <v>1</v>
      </c>
      <c r="AN62" s="50">
        <v>0</v>
      </c>
    </row>
    <row r="63" spans="1:40" x14ac:dyDescent="0.25">
      <c r="A63" s="50">
        <v>638</v>
      </c>
      <c r="B63" s="23" t="s">
        <v>116</v>
      </c>
      <c r="C63" s="52" t="s">
        <v>63</v>
      </c>
      <c r="D63" s="52" t="s">
        <v>89</v>
      </c>
      <c r="E63" s="50" t="s">
        <v>141</v>
      </c>
      <c r="F63" s="17">
        <v>-2.46557761099844</v>
      </c>
      <c r="G63" s="17">
        <v>-2.4686224882304</v>
      </c>
      <c r="H63" s="17">
        <v>4.1368002861836197E-3</v>
      </c>
      <c r="I63" s="17">
        <v>-4.68262887098407</v>
      </c>
      <c r="J63" s="17">
        <v>-4.6936268136850599</v>
      </c>
      <c r="K63" s="17">
        <v>2.13974481295332E-3</v>
      </c>
      <c r="L63" s="17">
        <v>9.6124693953154906E-3</v>
      </c>
      <c r="M63" s="17">
        <v>4.0057178865061799E-3</v>
      </c>
      <c r="N63" s="17">
        <v>-12.635432654655499</v>
      </c>
      <c r="O63" s="17">
        <v>4.0946256420700102E-3</v>
      </c>
      <c r="P63" s="17">
        <v>-24.4855717641714</v>
      </c>
      <c r="Q63" s="17">
        <v>2.0971722169483E-3</v>
      </c>
      <c r="R63" s="17">
        <v>-34.686461550748803</v>
      </c>
      <c r="S63" s="17">
        <v>0.124457270089135</v>
      </c>
      <c r="T63" s="17">
        <v>396.97480664545799</v>
      </c>
      <c r="U63" s="17">
        <v>0.20706982120265399</v>
      </c>
      <c r="V63" s="51">
        <v>43383.348449074074</v>
      </c>
      <c r="W63" s="50">
        <v>2.1</v>
      </c>
      <c r="X63" s="17">
        <v>7.1142180986634301E-3</v>
      </c>
      <c r="Y63" s="17">
        <v>5.4414736577099096E-3</v>
      </c>
      <c r="Z63" s="18">
        <f>((((N63/1000)+1)/((SMOW!$Z$4/1000)+1))-1)*1000</f>
        <v>-1.6977659353986096</v>
      </c>
      <c r="AA63" s="18">
        <f>((((P63/1000)+1)/((SMOW!$AA$4/1000)+1))-1)*1000</f>
        <v>-3.2500917161980558</v>
      </c>
      <c r="AB63" s="18">
        <f>Z63*SMOW!$AN$6</f>
        <v>-1.7940286098664833</v>
      </c>
      <c r="AC63" s="18">
        <f>AA63*SMOW!$AN$12</f>
        <v>-3.4285834151482093</v>
      </c>
      <c r="AD63" s="18">
        <f t="shared" si="4"/>
        <v>-1.7956398065032266</v>
      </c>
      <c r="AE63" s="18">
        <f t="shared" si="5"/>
        <v>-3.4344744764498456</v>
      </c>
      <c r="AF63" s="17">
        <f>(AD63-SMOW!$AN$14*AE63)</f>
        <v>1.7762717062291822E-2</v>
      </c>
      <c r="AG63" s="2">
        <f t="shared" si="2"/>
        <v>17.76271706229182</v>
      </c>
      <c r="AH63" s="2"/>
      <c r="AI63" s="2"/>
      <c r="AK63" s="59" t="str">
        <f t="shared" si="3"/>
        <v>06</v>
      </c>
      <c r="AN63" s="50">
        <v>0</v>
      </c>
    </row>
    <row r="64" spans="1:40" x14ac:dyDescent="0.25">
      <c r="A64" s="50">
        <v>639</v>
      </c>
      <c r="B64" s="23" t="s">
        <v>116</v>
      </c>
      <c r="C64" s="52" t="s">
        <v>63</v>
      </c>
      <c r="D64" s="52" t="s">
        <v>89</v>
      </c>
      <c r="E64" s="50" t="s">
        <v>142</v>
      </c>
      <c r="F64" s="17">
        <v>-3.1708751448658798</v>
      </c>
      <c r="G64" s="17">
        <v>-3.1759133137136399</v>
      </c>
      <c r="H64" s="17">
        <v>3.8559827227360901E-3</v>
      </c>
      <c r="I64" s="17">
        <v>-6.0096013484627901</v>
      </c>
      <c r="J64" s="17">
        <v>-6.0277317178932703</v>
      </c>
      <c r="K64" s="17">
        <v>1.4481465023128701E-3</v>
      </c>
      <c r="L64" s="17">
        <v>6.7290333340119697E-3</v>
      </c>
      <c r="M64" s="17">
        <v>3.8142451686675001E-3</v>
      </c>
      <c r="N64" s="17">
        <v>-13.333539686099</v>
      </c>
      <c r="O64" s="17">
        <v>3.81667101131994E-3</v>
      </c>
      <c r="P64" s="17">
        <v>-25.7861426526147</v>
      </c>
      <c r="Q64" s="17">
        <v>1.4193340216734399E-3</v>
      </c>
      <c r="R64" s="17">
        <v>-37.3402187745926</v>
      </c>
      <c r="S64" s="17">
        <v>0.142918159279635</v>
      </c>
      <c r="T64" s="17">
        <v>277.89684779983003</v>
      </c>
      <c r="U64" s="17">
        <v>8.1290516048762904E-2</v>
      </c>
      <c r="V64" s="51">
        <v>43383.424988425926</v>
      </c>
      <c r="W64" s="50">
        <v>2.1</v>
      </c>
      <c r="X64" s="17">
        <v>5.1730526146102497E-2</v>
      </c>
      <c r="Y64" s="17">
        <v>4.3426507158992197E-2</v>
      </c>
      <c r="Z64" s="18">
        <f>((((N64/1000)+1)/((SMOW!$Z$4/1000)+1))-1)*1000</f>
        <v>-2.4036063434456079</v>
      </c>
      <c r="AA64" s="18">
        <f>((((P64/1000)+1)/((SMOW!$AA$4/1000)+1))-1)*1000</f>
        <v>-4.5789740743162888</v>
      </c>
      <c r="AB64" s="18">
        <f>Z64*SMOW!$AN$6</f>
        <v>-2.5398898971226913</v>
      </c>
      <c r="AC64" s="18">
        <f>AA64*SMOW!$AN$12</f>
        <v>-4.8304466275061122</v>
      </c>
      <c r="AD64" s="18">
        <f t="shared" si="4"/>
        <v>-2.5431208895370037</v>
      </c>
      <c r="AE64" s="18">
        <f t="shared" si="5"/>
        <v>-4.842150941403804</v>
      </c>
      <c r="AF64" s="17">
        <f>(AD64-SMOW!$AN$14*AE64)</f>
        <v>1.3534807524204773E-2</v>
      </c>
      <c r="AG64" s="2">
        <f t="shared" si="2"/>
        <v>13.534807524204773</v>
      </c>
      <c r="AH64" s="2">
        <f>AVERAGE(AG64:AG65)</f>
        <v>12.73579854575857</v>
      </c>
      <c r="AI64" s="2">
        <f>STDEV(AG64:AG65)</f>
        <v>1.1299693337764922</v>
      </c>
      <c r="AK64" s="59" t="str">
        <f t="shared" si="3"/>
        <v>06</v>
      </c>
      <c r="AL64" s="50">
        <v>1</v>
      </c>
      <c r="AN64" s="50">
        <v>0</v>
      </c>
    </row>
    <row r="65" spans="1:40" x14ac:dyDescent="0.25">
      <c r="A65" s="50">
        <v>640</v>
      </c>
      <c r="B65" s="23" t="s">
        <v>116</v>
      </c>
      <c r="C65" s="52" t="s">
        <v>63</v>
      </c>
      <c r="D65" s="52" t="s">
        <v>89</v>
      </c>
      <c r="E65" s="50" t="s">
        <v>143</v>
      </c>
      <c r="F65" s="17">
        <v>-3.1387058820545</v>
      </c>
      <c r="G65" s="17">
        <v>-3.14364225563039</v>
      </c>
      <c r="H65" s="17">
        <v>3.9423387366947704E-3</v>
      </c>
      <c r="I65" s="17">
        <v>-5.94590059058413</v>
      </c>
      <c r="J65" s="17">
        <v>-5.9636478846807197</v>
      </c>
      <c r="K65" s="17">
        <v>1.4810310581333799E-3</v>
      </c>
      <c r="L65" s="17">
        <v>5.1638274810363004E-3</v>
      </c>
      <c r="M65" s="17">
        <v>4.0544915558490503E-3</v>
      </c>
      <c r="N65" s="17">
        <v>-13.301698388651401</v>
      </c>
      <c r="O65" s="17">
        <v>3.9021466264434401E-3</v>
      </c>
      <c r="P65" s="17">
        <v>-25.723709291957402</v>
      </c>
      <c r="Q65" s="17">
        <v>1.45156430278646E-3</v>
      </c>
      <c r="R65" s="17">
        <v>-37.412324226064101</v>
      </c>
      <c r="S65" s="17">
        <v>0.13817238489352701</v>
      </c>
      <c r="T65" s="17">
        <v>382.221748561629</v>
      </c>
      <c r="U65" s="17">
        <v>9.7831836878227496E-2</v>
      </c>
      <c r="V65" s="51">
        <v>43383.501608796294</v>
      </c>
      <c r="W65" s="50">
        <v>2.1</v>
      </c>
      <c r="X65" s="17">
        <v>1.2267175936424E-4</v>
      </c>
      <c r="Y65" s="17">
        <v>5.9370603443892399E-4</v>
      </c>
      <c r="Z65" s="18">
        <f>((((N65/1000)+1)/((SMOW!$Z$4/1000)+1))-1)*1000</f>
        <v>-2.371412319648547</v>
      </c>
      <c r="AA65" s="18">
        <f>((((P65/1000)+1)/((SMOW!$AA$4/1000)+1))-1)*1000</f>
        <v>-4.5151816334176864</v>
      </c>
      <c r="AB65" s="18">
        <f>Z65*SMOW!$AN$6</f>
        <v>-2.5058704845791779</v>
      </c>
      <c r="AC65" s="18">
        <f>AA65*SMOW!$AN$12</f>
        <v>-4.7631507712732839</v>
      </c>
      <c r="AD65" s="18">
        <f t="shared" si="4"/>
        <v>-2.5090154330094818</v>
      </c>
      <c r="AE65" s="18">
        <f t="shared" si="5"/>
        <v>-4.7745307245772617</v>
      </c>
      <c r="AF65" s="17">
        <f>(AD65-SMOW!$AN$14*AE65)</f>
        <v>1.1936789567312367E-2</v>
      </c>
      <c r="AG65" s="2">
        <f t="shared" si="2"/>
        <v>11.936789567312367</v>
      </c>
      <c r="AH65" s="2"/>
      <c r="AI65" s="2"/>
      <c r="AK65" s="59" t="str">
        <f t="shared" si="3"/>
        <v>06</v>
      </c>
      <c r="AN65" s="50">
        <v>0</v>
      </c>
    </row>
    <row r="66" spans="1:40" x14ac:dyDescent="0.25">
      <c r="A66" s="50">
        <v>641</v>
      </c>
      <c r="B66" s="23" t="s">
        <v>116</v>
      </c>
      <c r="C66" s="52" t="s">
        <v>63</v>
      </c>
      <c r="D66" s="52" t="s">
        <v>121</v>
      </c>
      <c r="E66" s="50" t="s">
        <v>144</v>
      </c>
      <c r="F66" s="17">
        <v>-3.9537599566416501</v>
      </c>
      <c r="G66" s="17">
        <v>-3.9615969283008101</v>
      </c>
      <c r="H66" s="17">
        <v>3.18561825091944E-3</v>
      </c>
      <c r="I66" s="17">
        <v>-7.5358142286155898</v>
      </c>
      <c r="J66" s="17">
        <v>-7.5643519622270903</v>
      </c>
      <c r="K66" s="17">
        <v>1.12951141934478E-3</v>
      </c>
      <c r="L66" s="17">
        <v>3.2380907755096298E-2</v>
      </c>
      <c r="M66" s="17">
        <v>3.2564950211181201E-3</v>
      </c>
      <c r="N66" s="17">
        <v>-14.108442993805401</v>
      </c>
      <c r="O66" s="17">
        <v>3.1531408996543701E-3</v>
      </c>
      <c r="P66" s="17">
        <v>-27.281989834965799</v>
      </c>
      <c r="Q66" s="17">
        <v>1.1070385370422599E-3</v>
      </c>
      <c r="R66" s="17">
        <v>-39.475469915753401</v>
      </c>
      <c r="S66" s="17">
        <v>0.140387130329065</v>
      </c>
      <c r="T66" s="17">
        <v>441.71373104165502</v>
      </c>
      <c r="U66" s="17">
        <v>0.103119671317196</v>
      </c>
      <c r="V66" s="51">
        <v>43383.581076388888</v>
      </c>
      <c r="W66" s="50">
        <v>2.1</v>
      </c>
      <c r="X66" s="17">
        <v>4.43967344586884E-3</v>
      </c>
      <c r="Y66" s="17">
        <v>6.2398097521881597E-3</v>
      </c>
      <c r="Z66" s="18">
        <f>((((N66/1000)+1)/((SMOW!$Z$4/1000)+1))-1)*1000</f>
        <v>-3.1870937490624529</v>
      </c>
      <c r="AA66" s="18">
        <f>((((P66/1000)+1)/((SMOW!$AA$4/1000)+1))-1)*1000</f>
        <v>-6.1073835971886536</v>
      </c>
      <c r="AB66" s="18">
        <f>Z66*SMOW!$AN$6</f>
        <v>-3.3678007367972267</v>
      </c>
      <c r="AC66" s="18">
        <f>AA66*SMOW!$AN$12</f>
        <v>-6.4427948315761299</v>
      </c>
      <c r="AD66" s="18">
        <f t="shared" si="4"/>
        <v>-3.3734845425700115</v>
      </c>
      <c r="AE66" s="18">
        <f t="shared" si="5"/>
        <v>-6.4636392131478342</v>
      </c>
      <c r="AF66" s="17">
        <f>(AD66-SMOW!$AN$14*AE66)</f>
        <v>3.9316961972045039E-2</v>
      </c>
      <c r="AG66" s="2">
        <f t="shared" si="2"/>
        <v>39.316961972045036</v>
      </c>
      <c r="AH66" s="2">
        <f>AVERAGE(AG66:AG67)</f>
        <v>34.803413228374765</v>
      </c>
      <c r="AI66" s="2">
        <f>STDEV(AG66:AG67)</f>
        <v>6.383121847730572</v>
      </c>
      <c r="AK66" s="59" t="str">
        <f t="shared" si="3"/>
        <v>06</v>
      </c>
      <c r="AL66" s="50">
        <v>1</v>
      </c>
      <c r="AN66" s="50">
        <v>0</v>
      </c>
    </row>
    <row r="67" spans="1:40" x14ac:dyDescent="0.25">
      <c r="A67" s="50">
        <v>642</v>
      </c>
      <c r="B67" s="23" t="s">
        <v>116</v>
      </c>
      <c r="C67" s="52" t="s">
        <v>63</v>
      </c>
      <c r="D67" s="52" t="s">
        <v>121</v>
      </c>
      <c r="E67" s="50" t="s">
        <v>145</v>
      </c>
      <c r="F67" s="17">
        <v>-4.1844662888769601</v>
      </c>
      <c r="G67" s="17">
        <v>-4.1932459344163204</v>
      </c>
      <c r="H67" s="17">
        <v>3.7800863411948898E-3</v>
      </c>
      <c r="I67" s="17">
        <v>-7.9557338723719697</v>
      </c>
      <c r="J67" s="17">
        <v>-7.9875496062606901</v>
      </c>
      <c r="K67" s="17">
        <v>1.1747787585770901E-3</v>
      </c>
      <c r="L67" s="17">
        <v>2.4180257689323501E-2</v>
      </c>
      <c r="M67" s="17">
        <v>3.7880050093894598E-3</v>
      </c>
      <c r="N67" s="17">
        <v>-14.336797276924599</v>
      </c>
      <c r="O67" s="17">
        <v>3.7415483927491799E-3</v>
      </c>
      <c r="P67" s="17">
        <v>-27.693554711724001</v>
      </c>
      <c r="Q67" s="17">
        <v>1.15140523236001E-3</v>
      </c>
      <c r="R67" s="17">
        <v>-40.036455331808703</v>
      </c>
      <c r="S67" s="17">
        <v>0.14056697820588901</v>
      </c>
      <c r="T67" s="17">
        <v>471.42594684564102</v>
      </c>
      <c r="U67" s="17">
        <v>9.2723350543401403E-2</v>
      </c>
      <c r="V67" s="51">
        <v>43383.660590277781</v>
      </c>
      <c r="W67" s="50">
        <v>2.1</v>
      </c>
      <c r="X67" s="17">
        <v>7.4460376891330907E-2</v>
      </c>
      <c r="Y67" s="17">
        <v>0.20659808578459801</v>
      </c>
      <c r="Z67" s="18">
        <f>((((N67/1000)+1)/((SMOW!$Z$4/1000)+1))-1)*1000</f>
        <v>-3.417977658142779</v>
      </c>
      <c r="AA67" s="18">
        <f>((((P67/1000)+1)/((SMOW!$AA$4/1000)+1))-1)*1000</f>
        <v>-6.527907621526774</v>
      </c>
      <c r="AB67" s="18">
        <f>Z67*SMOW!$AN$6</f>
        <v>-3.6117756745737148</v>
      </c>
      <c r="AC67" s="18">
        <f>AA67*SMOW!$AN$12</f>
        <v>-6.8864136034191832</v>
      </c>
      <c r="AD67" s="18">
        <f t="shared" si="4"/>
        <v>-3.6183138841137228</v>
      </c>
      <c r="AE67" s="18">
        <f t="shared" si="5"/>
        <v>-6.9102343723455055</v>
      </c>
      <c r="AF67" s="17">
        <f>(AD67-SMOW!$AN$14*AE67)</f>
        <v>3.0289864484704498E-2</v>
      </c>
      <c r="AG67" s="2">
        <f t="shared" si="2"/>
        <v>30.289864484704498</v>
      </c>
      <c r="AH67" s="2"/>
      <c r="AI67" s="2"/>
      <c r="AK67" s="59" t="str">
        <f t="shared" si="3"/>
        <v>06</v>
      </c>
      <c r="AN67" s="50">
        <v>0</v>
      </c>
    </row>
    <row r="68" spans="1:40" x14ac:dyDescent="0.25">
      <c r="A68" s="50">
        <v>643</v>
      </c>
      <c r="B68" s="23" t="s">
        <v>116</v>
      </c>
      <c r="C68" s="52" t="s">
        <v>63</v>
      </c>
      <c r="D68" s="52" t="s">
        <v>121</v>
      </c>
      <c r="E68" s="50" t="s">
        <v>146</v>
      </c>
      <c r="F68" s="17">
        <v>-6.1911271070904297</v>
      </c>
      <c r="G68" s="17">
        <v>-6.2103719531670896</v>
      </c>
      <c r="H68" s="17">
        <v>4.3068369205210497E-3</v>
      </c>
      <c r="I68" s="17">
        <v>-11.7410845188507</v>
      </c>
      <c r="J68" s="17">
        <v>-11.8105555262977</v>
      </c>
      <c r="K68" s="17">
        <v>2.9410081764973798E-3</v>
      </c>
      <c r="L68" s="17">
        <v>2.5601364718118299E-2</v>
      </c>
      <c r="M68" s="17">
        <v>4.2668495007273299E-3</v>
      </c>
      <c r="N68" s="17">
        <v>-16.323000204979099</v>
      </c>
      <c r="O68" s="17">
        <v>4.2629287543530202E-3</v>
      </c>
      <c r="P68" s="17">
        <v>-31.4035916091842</v>
      </c>
      <c r="Q68" s="17">
        <v>2.8824935572854E-3</v>
      </c>
      <c r="R68" s="17">
        <v>-44.377174367769499</v>
      </c>
      <c r="S68" s="17">
        <v>0.13896184756150301</v>
      </c>
      <c r="T68" s="17">
        <v>430.62625707534301</v>
      </c>
      <c r="U68" s="17">
        <v>0.26573129837544801</v>
      </c>
      <c r="V68" s="51">
        <v>43384.367037037038</v>
      </c>
      <c r="W68" s="50">
        <v>2.1</v>
      </c>
      <c r="X68" s="17">
        <v>6.3800737843645497E-2</v>
      </c>
      <c r="Y68" s="17">
        <v>0.188274896066631</v>
      </c>
      <c r="Z68" s="18">
        <f>((((N68/1000)+1)/((SMOW!$Z$4/1000)+1))-1)*1000</f>
        <v>-5.4261830221590257</v>
      </c>
      <c r="AA68" s="18">
        <f>((((P68/1000)+1)/((SMOW!$AA$4/1000)+1))-1)*1000</f>
        <v>-10.31870643519528</v>
      </c>
      <c r="AB68" s="18">
        <f>Z68*SMOW!$AN$6</f>
        <v>-5.7338455090627694</v>
      </c>
      <c r="AC68" s="18">
        <f>AA68*SMOW!$AN$12</f>
        <v>-10.885399194481598</v>
      </c>
      <c r="AD68" s="18">
        <f t="shared" si="4"/>
        <v>-5.7503471098761345</v>
      </c>
      <c r="AE68" s="18">
        <f t="shared" si="5"/>
        <v>-10.945078637157852</v>
      </c>
      <c r="AF68" s="17">
        <f>(AD68-SMOW!$AN$14*AE68)</f>
        <v>2.8654410543211384E-2</v>
      </c>
      <c r="AG68" s="2">
        <f t="shared" si="2"/>
        <v>28.654410543211384</v>
      </c>
      <c r="AH68" s="2">
        <f>AVERAGE(AG68:AG69)</f>
        <v>27.291094886046086</v>
      </c>
      <c r="AI68" s="2">
        <f>STDEV(AG68:AG69)</f>
        <v>1.9280194921587537</v>
      </c>
      <c r="AK68" s="59" t="str">
        <f t="shared" ref="AK68:AK131" si="6">"06"</f>
        <v>06</v>
      </c>
      <c r="AL68" s="50">
        <v>1</v>
      </c>
      <c r="AN68" s="50">
        <v>0</v>
      </c>
    </row>
    <row r="69" spans="1:40" x14ac:dyDescent="0.25">
      <c r="A69" s="50">
        <v>644</v>
      </c>
      <c r="B69" s="23" t="s">
        <v>116</v>
      </c>
      <c r="C69" s="52" t="s">
        <v>63</v>
      </c>
      <c r="D69" s="52" t="s">
        <v>121</v>
      </c>
      <c r="E69" s="50" t="s">
        <v>147</v>
      </c>
      <c r="F69" s="17">
        <v>-6.3000845022927399</v>
      </c>
      <c r="G69" s="17">
        <v>-6.3200140824377797</v>
      </c>
      <c r="H69" s="17">
        <v>3.8949028956984399E-3</v>
      </c>
      <c r="I69" s="17">
        <v>-11.941738467070399</v>
      </c>
      <c r="J69" s="17">
        <v>-12.0136138461553</v>
      </c>
      <c r="K69" s="17">
        <v>1.34544075475605E-3</v>
      </c>
      <c r="L69" s="17">
        <v>2.3174028332229701E-2</v>
      </c>
      <c r="M69" s="17">
        <v>4.0906356998148203E-3</v>
      </c>
      <c r="N69" s="17">
        <v>-16.430846780454001</v>
      </c>
      <c r="O69" s="17">
        <v>3.8551943934451698E-3</v>
      </c>
      <c r="P69" s="17">
        <v>-31.600253324581399</v>
      </c>
      <c r="Q69" s="17">
        <v>1.31867171886322E-3</v>
      </c>
      <c r="R69" s="17">
        <v>-45.599927381398302</v>
      </c>
      <c r="S69" s="17">
        <v>0.139607973759689</v>
      </c>
      <c r="T69" s="17">
        <v>379.72959329542499</v>
      </c>
      <c r="U69" s="17">
        <v>9.0242679377343593E-2</v>
      </c>
      <c r="V69" s="51">
        <v>43384.443298611113</v>
      </c>
      <c r="W69" s="50">
        <v>2.1</v>
      </c>
      <c r="X69" s="17">
        <v>2.9621013864362299E-2</v>
      </c>
      <c r="Y69" s="17">
        <v>2.52201834234448E-2</v>
      </c>
      <c r="Z69" s="18">
        <f>((((N69/1000)+1)/((SMOW!$Z$4/1000)+1))-1)*1000</f>
        <v>-5.5352242828985432</v>
      </c>
      <c r="AA69" s="18">
        <f>((((P69/1000)+1)/((SMOW!$AA$4/1000)+1))-1)*1000</f>
        <v>-10.519649179978273</v>
      </c>
      <c r="AB69" s="18">
        <f>Z69*SMOW!$AN$6</f>
        <v>-5.8490693672777567</v>
      </c>
      <c r="AC69" s="18">
        <f>AA69*SMOW!$AN$12</f>
        <v>-11.097377508423847</v>
      </c>
      <c r="AD69" s="18">
        <f t="shared" si="4"/>
        <v>-5.8662421695254103</v>
      </c>
      <c r="AE69" s="18">
        <f t="shared" si="5"/>
        <v>-11.159412781731611</v>
      </c>
      <c r="AF69" s="17">
        <f>(AD69-SMOW!$AN$14*AE69)</f>
        <v>2.5927779228880787E-2</v>
      </c>
      <c r="AG69" s="2">
        <f t="shared" si="2"/>
        <v>25.927779228880787</v>
      </c>
      <c r="AH69" s="2"/>
      <c r="AI69" s="2"/>
      <c r="AK69" s="59" t="str">
        <f t="shared" si="6"/>
        <v>06</v>
      </c>
      <c r="AN69" s="50">
        <v>0</v>
      </c>
    </row>
    <row r="70" spans="1:40" x14ac:dyDescent="0.25">
      <c r="A70" s="50">
        <v>645</v>
      </c>
      <c r="B70" s="23" t="s">
        <v>120</v>
      </c>
      <c r="C70" s="52" t="s">
        <v>63</v>
      </c>
      <c r="D70" s="52" t="s">
        <v>121</v>
      </c>
      <c r="E70" s="50" t="s">
        <v>149</v>
      </c>
      <c r="F70" s="17">
        <v>-11.169969966619901</v>
      </c>
      <c r="G70" s="17">
        <v>-11.2328227201834</v>
      </c>
      <c r="H70" s="17">
        <v>2.8297929727188801E-3</v>
      </c>
      <c r="I70" s="17">
        <v>-21.0993871058017</v>
      </c>
      <c r="J70" s="17">
        <v>-21.325160648220201</v>
      </c>
      <c r="K70" s="17">
        <v>1.3716388151646601E-3</v>
      </c>
      <c r="L70" s="17">
        <v>2.68621020769002E-2</v>
      </c>
      <c r="M70" s="17">
        <v>2.8838398234500898E-3</v>
      </c>
      <c r="N70" s="17">
        <v>-21.251083803444399</v>
      </c>
      <c r="O70" s="17">
        <v>2.8009432571710598E-3</v>
      </c>
      <c r="P70" s="17">
        <v>-40.575700387926801</v>
      </c>
      <c r="Q70" s="17">
        <v>1.3443485398079099E-3</v>
      </c>
      <c r="R70" s="17">
        <v>-58.271487598884598</v>
      </c>
      <c r="S70" s="17">
        <v>0.12859875843778901</v>
      </c>
      <c r="T70" s="17">
        <v>475.41100102144497</v>
      </c>
      <c r="U70" s="17">
        <v>6.5717063296837103E-2</v>
      </c>
      <c r="V70" s="51">
        <v>43384.529606481483</v>
      </c>
      <c r="W70" s="50">
        <v>2.1</v>
      </c>
      <c r="X70" s="17">
        <v>4.7240314768733999E-2</v>
      </c>
      <c r="Y70" s="17">
        <v>4.4293835954132998E-2</v>
      </c>
      <c r="Z70" s="18">
        <f>((((N70/1000)+1)/((SMOW!$Z$4/1000)+1))-1)*1000</f>
        <v>-10.408858144107413</v>
      </c>
      <c r="AA70" s="18">
        <f>((((P70/1000)+1)/((SMOW!$AA$4/1000)+1))-1)*1000</f>
        <v>-19.690478209513639</v>
      </c>
      <c r="AB70" s="18">
        <f>Z70*SMOW!$AN$6</f>
        <v>-10.999036390835656</v>
      </c>
      <c r="AC70" s="18">
        <f>AA70*SMOW!$AN$12</f>
        <v>-20.771859049088349</v>
      </c>
      <c r="AD70" s="18">
        <f t="shared" si="4"/>
        <v>-11.059973033140908</v>
      </c>
      <c r="AE70" s="18">
        <f t="shared" si="5"/>
        <v>-20.99062892081567</v>
      </c>
      <c r="AF70" s="17">
        <f>(AD70-SMOW!$AN$14*AE70)</f>
        <v>2.3079037049766882E-2</v>
      </c>
      <c r="AG70" s="2">
        <f t="shared" ref="AG70:AG129" si="7">AF70*1000</f>
        <v>23.079037049766882</v>
      </c>
      <c r="AH70" s="2">
        <f>AVERAGE(AG70:AG71)</f>
        <v>17.602168953453123</v>
      </c>
      <c r="AI70" s="2">
        <f>STDEV(AG70:AG71)</f>
        <v>7.7454611411354266</v>
      </c>
      <c r="AK70" s="59" t="str">
        <f t="shared" si="6"/>
        <v>06</v>
      </c>
      <c r="AL70" s="50">
        <v>1</v>
      </c>
      <c r="AN70" s="50">
        <v>0</v>
      </c>
    </row>
    <row r="71" spans="1:40" x14ac:dyDescent="0.25">
      <c r="A71" s="50">
        <v>646</v>
      </c>
      <c r="B71" s="23" t="s">
        <v>120</v>
      </c>
      <c r="C71" s="52" t="s">
        <v>63</v>
      </c>
      <c r="D71" s="52" t="s">
        <v>121</v>
      </c>
      <c r="E71" s="50" t="s">
        <v>150</v>
      </c>
      <c r="F71" s="17">
        <v>-11.286466254935601</v>
      </c>
      <c r="G71" s="17">
        <v>-11.350642095909899</v>
      </c>
      <c r="H71" s="17">
        <v>4.1733644713655297E-3</v>
      </c>
      <c r="I71" s="17">
        <v>-21.298828862322601</v>
      </c>
      <c r="J71" s="17">
        <v>-21.5289219815241</v>
      </c>
      <c r="K71" s="17">
        <v>1.6622639637704001E-3</v>
      </c>
      <c r="L71" s="17">
        <v>1.6628710334792102E-2</v>
      </c>
      <c r="M71" s="17">
        <v>4.3917042688045296E-3</v>
      </c>
      <c r="N71" s="17">
        <v>-21.366392413080799</v>
      </c>
      <c r="O71" s="17">
        <v>4.1308170556931499E-3</v>
      </c>
      <c r="P71" s="17">
        <v>-40.771174029523202</v>
      </c>
      <c r="Q71" s="17">
        <v>1.6291913787807599E-3</v>
      </c>
      <c r="R71" s="17">
        <v>-58.787139694971202</v>
      </c>
      <c r="S71" s="17">
        <v>0.12395623146794101</v>
      </c>
      <c r="T71" s="17">
        <v>512.78677017481596</v>
      </c>
      <c r="U71" s="17">
        <v>8.9035115616177093E-2</v>
      </c>
      <c r="V71" s="51">
        <v>43384.626099537039</v>
      </c>
      <c r="W71" s="50">
        <v>2.1</v>
      </c>
      <c r="X71" s="17">
        <v>1.33909679130865E-3</v>
      </c>
      <c r="Y71" s="17">
        <v>6.7358625115625302E-4</v>
      </c>
      <c r="Z71" s="18">
        <f>((((N71/1000)+1)/((SMOW!$Z$4/1000)+1))-1)*1000</f>
        <v>-10.525444100717539</v>
      </c>
      <c r="AA71" s="18">
        <f>((((P71/1000)+1)/((SMOW!$AA$4/1000)+1))-1)*1000</f>
        <v>-19.890207017918328</v>
      </c>
      <c r="AB71" s="18">
        <f>Z71*SMOW!$AN$6</f>
        <v>-11.1222327262705</v>
      </c>
      <c r="AC71" s="18">
        <f>AA71*SMOW!$AN$12</f>
        <v>-20.982556758513205</v>
      </c>
      <c r="AD71" s="18">
        <f t="shared" si="4"/>
        <v>-11.184547238495977</v>
      </c>
      <c r="AE71" s="18">
        <f t="shared" si="5"/>
        <v>-21.205819203320296</v>
      </c>
      <c r="AF71" s="17">
        <f>(AD71-SMOW!$AN$14*AE71)</f>
        <v>1.2125300857139365E-2</v>
      </c>
      <c r="AG71" s="2">
        <f t="shared" si="7"/>
        <v>12.125300857139365</v>
      </c>
      <c r="AH71" s="2"/>
      <c r="AI71" s="2"/>
      <c r="AK71" s="59" t="str">
        <f t="shared" si="6"/>
        <v>06</v>
      </c>
      <c r="AN71" s="50">
        <v>0</v>
      </c>
    </row>
    <row r="72" spans="1:40" x14ac:dyDescent="0.25">
      <c r="A72" s="50">
        <v>647</v>
      </c>
      <c r="B72" s="23" t="s">
        <v>120</v>
      </c>
      <c r="C72" s="52" t="s">
        <v>62</v>
      </c>
      <c r="D72" s="52" t="s">
        <v>24</v>
      </c>
      <c r="E72" s="50" t="s">
        <v>151</v>
      </c>
      <c r="F72" s="17">
        <v>-28.7310071026915</v>
      </c>
      <c r="G72" s="17">
        <v>-29.1518226728809</v>
      </c>
      <c r="H72" s="17">
        <v>3.7328261196942899E-3</v>
      </c>
      <c r="I72" s="17">
        <v>-53.740377564905302</v>
      </c>
      <c r="J72" s="17">
        <v>-55.238305287813603</v>
      </c>
      <c r="K72" s="17">
        <v>1.0830658406776801E-3</v>
      </c>
      <c r="L72" s="17">
        <v>1.40025190846725E-2</v>
      </c>
      <c r="M72" s="17">
        <v>4.0269927851320098E-3</v>
      </c>
      <c r="N72" s="17">
        <v>-38.633086313660797</v>
      </c>
      <c r="O72" s="17">
        <v>3.6947699888098301E-3</v>
      </c>
      <c r="P72" s="17">
        <v>-72.567262143394402</v>
      </c>
      <c r="Q72" s="17">
        <v>1.0615170446705801E-3</v>
      </c>
      <c r="R72" s="17">
        <v>-102.43478853160499</v>
      </c>
      <c r="S72" s="17">
        <v>0.130157461590208</v>
      </c>
      <c r="T72" s="17">
        <v>402.40228617170197</v>
      </c>
      <c r="U72" s="17">
        <v>7.3313914027425001E-2</v>
      </c>
      <c r="V72" s="51">
        <v>43384.712384259263</v>
      </c>
      <c r="W72" s="50">
        <v>2.1</v>
      </c>
      <c r="X72" s="17">
        <v>3.1454754992310097E-2</v>
      </c>
      <c r="Y72" s="17">
        <v>3.5890655452393401E-2</v>
      </c>
      <c r="Z72" s="18">
        <f>((((N72/1000)+1)/((SMOW!$Z$4/1000)+1))-1)*1000</f>
        <v>-27.983412176484702</v>
      </c>
      <c r="AA72" s="18">
        <f>((((P72/1000)+1)/((SMOW!$AA$4/1000)+1))-1)*1000</f>
        <v>-52.378448087401551</v>
      </c>
      <c r="AB72" s="18">
        <f>Z72*SMOW!$AN$6</f>
        <v>-29.570060866201064</v>
      </c>
      <c r="AC72" s="18">
        <f>AA72*SMOW!$AN$12</f>
        <v>-55.255018659517368</v>
      </c>
      <c r="AD72" s="18">
        <f t="shared" si="4"/>
        <v>-30.016069464454642</v>
      </c>
      <c r="AE72" s="18">
        <f t="shared" si="5"/>
        <v>-56.840248922792547</v>
      </c>
      <c r="AF72" s="17">
        <f>(AD72-SMOW!$AN$14*AE72)</f>
        <v>-4.4180332201761985E-3</v>
      </c>
      <c r="AG72" s="2">
        <f t="shared" si="7"/>
        <v>-4.4180332201761985</v>
      </c>
      <c r="AH72" s="2">
        <f>AVERAGE(AG72:AG74)</f>
        <v>5.0187489398278258</v>
      </c>
      <c r="AI72" s="2">
        <f>STDEV(AG72:AG74)</f>
        <v>11.314689507049369</v>
      </c>
      <c r="AK72" s="59" t="str">
        <f t="shared" si="6"/>
        <v>06</v>
      </c>
      <c r="AL72" s="50">
        <v>1</v>
      </c>
      <c r="AN72" s="50">
        <v>0</v>
      </c>
    </row>
    <row r="73" spans="1:40" x14ac:dyDescent="0.25">
      <c r="A73" s="50">
        <v>648</v>
      </c>
      <c r="B73" s="23" t="s">
        <v>148</v>
      </c>
      <c r="C73" s="52" t="s">
        <v>62</v>
      </c>
      <c r="D73" s="52" t="s">
        <v>24</v>
      </c>
      <c r="E73" s="50" t="s">
        <v>152</v>
      </c>
      <c r="F73" s="17">
        <v>-28.829649503130501</v>
      </c>
      <c r="G73" s="17">
        <v>-29.253388219382501</v>
      </c>
      <c r="H73" s="17">
        <v>4.0902478721541197E-3</v>
      </c>
      <c r="I73" s="17">
        <v>-53.959651698857897</v>
      </c>
      <c r="J73" s="17">
        <v>-55.470060478138997</v>
      </c>
      <c r="K73" s="17">
        <v>7.1677747162951803E-3</v>
      </c>
      <c r="L73" s="17">
        <v>3.4803713074894403E-2</v>
      </c>
      <c r="M73" s="17">
        <v>3.4237781304879999E-3</v>
      </c>
      <c r="N73" s="17">
        <v>-38.730723055657201</v>
      </c>
      <c r="O73" s="17">
        <v>4.0485478295106299E-3</v>
      </c>
      <c r="P73" s="17">
        <v>-72.7821735752797</v>
      </c>
      <c r="Q73" s="17">
        <v>7.0251638893425502E-3</v>
      </c>
      <c r="R73" s="17">
        <v>-97.677756805519095</v>
      </c>
      <c r="S73" s="17">
        <v>0.16393764774126299</v>
      </c>
      <c r="T73" s="17">
        <v>786.84355106781595</v>
      </c>
      <c r="U73" s="17">
        <v>0.36663186855111601</v>
      </c>
      <c r="V73" s="51">
        <v>43385.468124999999</v>
      </c>
      <c r="W73" s="50">
        <v>2.1</v>
      </c>
      <c r="X73" s="17">
        <v>0.38328278290764101</v>
      </c>
      <c r="Y73" s="17">
        <v>0.38312536278207898</v>
      </c>
      <c r="Z73" s="18">
        <f>((((N73/1000)+1)/((SMOW!$Z$4/1000)+1))-1)*1000</f>
        <v>-28.082130502911753</v>
      </c>
      <c r="AA73" s="18">
        <f>((((P73/1000)+1)/((SMOW!$AA$4/1000)+1))-1)*1000</f>
        <v>-52.598037817517927</v>
      </c>
      <c r="AB73" s="18">
        <f>Z73*SMOW!$AN$6</f>
        <v>-29.674376483705007</v>
      </c>
      <c r="AC73" s="18">
        <f>AA73*SMOW!$AN$12</f>
        <v>-55.486668032075563</v>
      </c>
      <c r="AD73" s="18">
        <f t="shared" si="4"/>
        <v>-30.123569470753132</v>
      </c>
      <c r="AE73" s="18">
        <f t="shared" si="5"/>
        <v>-57.085476769177923</v>
      </c>
      <c r="AF73" s="17">
        <f>(AD73-SMOW!$AN$14*AE73)</f>
        <v>1.7562263372813192E-2</v>
      </c>
      <c r="AG73" s="2">
        <f t="shared" si="7"/>
        <v>17.562263372813192</v>
      </c>
      <c r="AH73" s="2"/>
      <c r="AI73" s="2"/>
      <c r="AK73" s="59" t="str">
        <f t="shared" si="6"/>
        <v>06</v>
      </c>
      <c r="AN73" s="50">
        <v>0</v>
      </c>
    </row>
    <row r="74" spans="1:40" x14ac:dyDescent="0.25">
      <c r="A74" s="50">
        <v>649</v>
      </c>
      <c r="B74" s="23" t="s">
        <v>148</v>
      </c>
      <c r="C74" s="52" t="s">
        <v>62</v>
      </c>
      <c r="D74" s="52" t="s">
        <v>24</v>
      </c>
      <c r="E74" s="50" t="s">
        <v>153</v>
      </c>
      <c r="F74" s="17">
        <v>-29.195108955235501</v>
      </c>
      <c r="G74" s="17">
        <v>-29.629767441906999</v>
      </c>
      <c r="H74" s="17">
        <v>4.7075945302644997E-3</v>
      </c>
      <c r="I74" s="17">
        <v>-54.607482372861099</v>
      </c>
      <c r="J74" s="17">
        <v>-56.155075215367198</v>
      </c>
      <c r="K74" s="17">
        <v>1.6052534225115701E-3</v>
      </c>
      <c r="L74" s="17">
        <v>2.0112271806868001E-2</v>
      </c>
      <c r="M74" s="17">
        <v>4.74490618943018E-3</v>
      </c>
      <c r="N74" s="17">
        <v>-39.092456651722699</v>
      </c>
      <c r="O74" s="17">
        <v>4.6596006436353801E-3</v>
      </c>
      <c r="P74" s="17">
        <v>-73.417114939587506</v>
      </c>
      <c r="Q74" s="17">
        <v>1.57331512546456E-3</v>
      </c>
      <c r="R74" s="17">
        <v>-101.57179448157601</v>
      </c>
      <c r="S74" s="17">
        <v>0.13930531343243399</v>
      </c>
      <c r="T74" s="17">
        <v>484.73247905485198</v>
      </c>
      <c r="U74" s="17">
        <v>9.9790697604014794E-2</v>
      </c>
      <c r="V74" s="51">
        <v>43385.552071759259</v>
      </c>
      <c r="W74" s="50">
        <v>2.1</v>
      </c>
      <c r="X74" s="17">
        <v>1.9351745059046101E-2</v>
      </c>
      <c r="Y74" s="17">
        <v>1.5667619097624201E-2</v>
      </c>
      <c r="Z74" s="18">
        <f>((((N74/1000)+1)/((SMOW!$Z$4/1000)+1))-1)*1000</f>
        <v>-28.447871252612167</v>
      </c>
      <c r="AA74" s="18">
        <f>((((P74/1000)+1)/((SMOW!$AA$4/1000)+1))-1)*1000</f>
        <v>-53.246800899150458</v>
      </c>
      <c r="AB74" s="18">
        <f>Z74*SMOW!$AN$6</f>
        <v>-30.060854593010756</v>
      </c>
      <c r="AC74" s="18">
        <f>AA74*SMOW!$AN$12</f>
        <v>-56.171060515819917</v>
      </c>
      <c r="AD74" s="18">
        <f t="shared" si="4"/>
        <v>-30.521946146562776</v>
      </c>
      <c r="AE74" s="18">
        <f t="shared" si="5"/>
        <v>-57.810337430359134</v>
      </c>
      <c r="AF74" s="17">
        <f>(AD74-SMOW!$AN$14*AE74)</f>
        <v>1.9120166668464833E-3</v>
      </c>
      <c r="AG74" s="2">
        <f t="shared" si="7"/>
        <v>1.9120166668464833</v>
      </c>
      <c r="AH74" s="2"/>
      <c r="AI74" s="2"/>
      <c r="AK74" s="59" t="str">
        <f t="shared" si="6"/>
        <v>06</v>
      </c>
      <c r="AN74" s="50">
        <v>0</v>
      </c>
    </row>
    <row r="75" spans="1:40" x14ac:dyDescent="0.25">
      <c r="A75" s="50">
        <v>650</v>
      </c>
      <c r="B75" s="23" t="s">
        <v>148</v>
      </c>
      <c r="C75" s="52" t="s">
        <v>63</v>
      </c>
      <c r="D75" s="52" t="s">
        <v>121</v>
      </c>
      <c r="E75" s="50" t="s">
        <v>154</v>
      </c>
      <c r="F75" s="17">
        <v>-8.8160398400188793</v>
      </c>
      <c r="G75" s="17">
        <v>-8.8551312097568093</v>
      </c>
      <c r="H75" s="17">
        <v>2.9080610011479398E-3</v>
      </c>
      <c r="I75" s="17">
        <v>-16.658937842161698</v>
      </c>
      <c r="J75" s="17">
        <v>-16.7992585600783</v>
      </c>
      <c r="K75" s="17">
        <v>1.3049164475342199E-3</v>
      </c>
      <c r="L75" s="17">
        <v>1.48773099645137E-2</v>
      </c>
      <c r="M75" s="17">
        <v>2.97268021867728E-3</v>
      </c>
      <c r="N75" s="17">
        <v>-18.921151974679699</v>
      </c>
      <c r="O75" s="17">
        <v>2.8784133437071199E-3</v>
      </c>
      <c r="P75" s="17">
        <v>-36.2235987867898</v>
      </c>
      <c r="Q75" s="17">
        <v>1.27895368767461E-3</v>
      </c>
      <c r="R75" s="17">
        <v>-50.663523138537499</v>
      </c>
      <c r="S75" s="17">
        <v>0.15223426123338199</v>
      </c>
      <c r="T75" s="17">
        <v>447.85629218164502</v>
      </c>
      <c r="U75" s="17">
        <v>8.1901747096355199E-2</v>
      </c>
      <c r="V75" s="51">
        <v>43385.642523148148</v>
      </c>
      <c r="W75" s="50">
        <v>2.1</v>
      </c>
      <c r="X75" s="17">
        <v>2.7888685206305101E-2</v>
      </c>
      <c r="Y75" s="17">
        <v>2.4824210873517199E-2</v>
      </c>
      <c r="Z75" s="18">
        <f>((((N75/1000)+1)/((SMOW!$Z$4/1000)+1))-1)*1000</f>
        <v>-8.0531161752339653</v>
      </c>
      <c r="AA75" s="18">
        <f>((((P75/1000)+1)/((SMOW!$AA$4/1000)+1))-1)*1000</f>
        <v>-15.243637910472563</v>
      </c>
      <c r="AB75" s="18">
        <f>Z75*SMOW!$AN$6</f>
        <v>-8.5097247598834773</v>
      </c>
      <c r="AC75" s="18">
        <f>AA75*SMOW!$AN$12</f>
        <v>-16.080802848083636</v>
      </c>
      <c r="AD75" s="18">
        <f t="shared" si="4"/>
        <v>-8.546139199366154</v>
      </c>
      <c r="AE75" s="18">
        <f t="shared" si="5"/>
        <v>-16.211502017177878</v>
      </c>
      <c r="AF75" s="17">
        <f>(AD75-SMOW!$AN$14*AE75)</f>
        <v>1.3533865703765358E-2</v>
      </c>
      <c r="AG75" s="2">
        <f t="shared" si="7"/>
        <v>13.533865703765358</v>
      </c>
      <c r="AH75" s="2">
        <f>AVERAGE(AG75:AG76)</f>
        <v>13.518383762160191</v>
      </c>
      <c r="AI75" s="2">
        <f>STDEV(AG75:AG76)</f>
        <v>2.1894771789894865E-2</v>
      </c>
      <c r="AK75" s="59" t="str">
        <f t="shared" si="6"/>
        <v>06</v>
      </c>
      <c r="AN75" s="50">
        <v>0</v>
      </c>
    </row>
    <row r="76" spans="1:40" x14ac:dyDescent="0.25">
      <c r="A76" s="50">
        <v>651</v>
      </c>
      <c r="B76" s="23" t="s">
        <v>115</v>
      </c>
      <c r="C76" s="52" t="s">
        <v>63</v>
      </c>
      <c r="D76" s="52" t="s">
        <v>121</v>
      </c>
      <c r="E76" s="50" t="s">
        <v>155</v>
      </c>
      <c r="F76" s="17">
        <v>-8.9845878866155005</v>
      </c>
      <c r="G76" s="17">
        <v>-9.0251932408747102</v>
      </c>
      <c r="H76" s="17">
        <v>5.2627104388032701E-3</v>
      </c>
      <c r="I76" s="17">
        <v>-16.9759625166813</v>
      </c>
      <c r="J76" s="17">
        <v>-17.121706381397502</v>
      </c>
      <c r="K76" s="17">
        <v>4.6426372789449997E-3</v>
      </c>
      <c r="L76" s="17">
        <v>1.50677285031466E-2</v>
      </c>
      <c r="M76" s="17">
        <v>5.4747918054513303E-3</v>
      </c>
      <c r="N76" s="17">
        <v>-19.087981675359298</v>
      </c>
      <c r="O76" s="17">
        <v>5.2090571501560304E-3</v>
      </c>
      <c r="P76" s="17">
        <v>-36.534315903833502</v>
      </c>
      <c r="Q76" s="17">
        <v>4.5502668616531896E-3</v>
      </c>
      <c r="R76" s="17">
        <v>-49.367082548694199</v>
      </c>
      <c r="S76" s="17">
        <v>0.15024909246687301</v>
      </c>
      <c r="T76" s="17">
        <v>618.55099277418196</v>
      </c>
      <c r="U76" s="17">
        <v>0.41936852501615302</v>
      </c>
      <c r="V76" s="51">
        <v>43387.73704861111</v>
      </c>
      <c r="W76" s="50">
        <v>2.1</v>
      </c>
      <c r="X76" s="17">
        <v>5.2045933659169902E-2</v>
      </c>
      <c r="Y76" s="17">
        <v>4.8795832143607797E-2</v>
      </c>
      <c r="Z76" s="18">
        <f>((((N76/1000)+1)/((SMOW!$Z$4/1000)+1))-1)*1000</f>
        <v>-8.2217939548554497</v>
      </c>
      <c r="AA76" s="18">
        <f>((((P76/1000)+1)/((SMOW!$AA$4/1000)+1))-1)*1000</f>
        <v>-15.561118871236568</v>
      </c>
      <c r="AB76" s="18">
        <f>Z76*SMOW!$AN$6</f>
        <v>-8.6879665046258978</v>
      </c>
      <c r="AC76" s="18">
        <f>AA76*SMOW!$AN$12</f>
        <v>-16.415719537134528</v>
      </c>
      <c r="AD76" s="18">
        <f t="shared" ref="AD76:AD125" si="8">LN((AB76/1000)+1)*1000</f>
        <v>-8.7259269113708342</v>
      </c>
      <c r="AE76" s="18">
        <f t="shared" ref="AE76:AE125" si="9">LN((AC76/1000)+1)*1000</f>
        <v>-16.551950403771571</v>
      </c>
      <c r="AF76" s="17">
        <f>(AD76-SMOW!$AN$14*AE76)</f>
        <v>1.3502901820555024E-2</v>
      </c>
      <c r="AG76" s="2">
        <f t="shared" si="7"/>
        <v>13.502901820555024</v>
      </c>
      <c r="AH76" s="2"/>
      <c r="AI76" s="2"/>
      <c r="AK76" s="59" t="str">
        <f t="shared" si="6"/>
        <v>06</v>
      </c>
      <c r="AN76" s="50">
        <v>0</v>
      </c>
    </row>
    <row r="77" spans="1:40" x14ac:dyDescent="0.25">
      <c r="A77" s="50">
        <v>652</v>
      </c>
      <c r="B77" s="23" t="s">
        <v>115</v>
      </c>
      <c r="C77" s="52" t="s">
        <v>63</v>
      </c>
      <c r="D77" s="52" t="s">
        <v>106</v>
      </c>
      <c r="E77" s="50" t="s">
        <v>156</v>
      </c>
      <c r="F77" s="17">
        <v>-2.08039053548007</v>
      </c>
      <c r="G77" s="17">
        <v>-2.0825578593958798</v>
      </c>
      <c r="H77" s="17">
        <v>4.0015699502458802E-3</v>
      </c>
      <c r="I77" s="17">
        <v>-3.9644264668434999</v>
      </c>
      <c r="J77" s="17">
        <v>-3.9723056755782302</v>
      </c>
      <c r="K77" s="17">
        <v>1.42657229070108E-3</v>
      </c>
      <c r="L77" s="17">
        <v>1.48195373094283E-2</v>
      </c>
      <c r="M77" s="17">
        <v>4.2206939454219597E-3</v>
      </c>
      <c r="N77" s="17">
        <v>-12.2596618062774</v>
      </c>
      <c r="O77" s="17">
        <v>6.7108262674214596E-3</v>
      </c>
      <c r="P77" s="17">
        <v>-23.7814597207567</v>
      </c>
      <c r="Q77" s="17">
        <v>1.3772493925382899E-3</v>
      </c>
      <c r="R77" s="17">
        <v>-33.639431503326698</v>
      </c>
      <c r="S77" s="17">
        <v>0.137331840520107</v>
      </c>
      <c r="T77" s="17">
        <v>438.42343749036201</v>
      </c>
      <c r="U77" s="17">
        <v>0.14858870586624801</v>
      </c>
      <c r="V77" s="51">
        <v>43387.818298611113</v>
      </c>
      <c r="W77" s="50">
        <v>2.1</v>
      </c>
      <c r="X77" s="17">
        <v>4.1539374481842499E-4</v>
      </c>
      <c r="Y77" s="17">
        <v>7.5148652733694101E-6</v>
      </c>
      <c r="Z77" s="18">
        <f>((((N77/1000)+1)/((SMOW!$Z$4/1000)+1))-1)*1000</f>
        <v>-1.3178324337935754</v>
      </c>
      <c r="AA77" s="18">
        <f>((((P77/1000)+1)/((SMOW!$AA$4/1000)+1))-1)*1000</f>
        <v>-2.530652213940443</v>
      </c>
      <c r="AB77" s="18">
        <f>Z77*SMOW!$AN$6</f>
        <v>-1.3925530250909217</v>
      </c>
      <c r="AC77" s="18">
        <f>AA77*SMOW!$AN$12</f>
        <v>-2.6696330343483652</v>
      </c>
      <c r="AD77" s="18">
        <f t="shared" si="8"/>
        <v>-1.3935235281440126</v>
      </c>
      <c r="AE77" s="18">
        <f t="shared" si="9"/>
        <v>-2.6732028594482586</v>
      </c>
      <c r="AF77" s="17">
        <f>(AD77-SMOW!$AN$14*AE77)</f>
        <v>1.7927581644668011E-2</v>
      </c>
      <c r="AG77" s="2">
        <f t="shared" si="7"/>
        <v>17.92758164466801</v>
      </c>
      <c r="AH77" s="2">
        <f>AVERAGE(AG77:AG78)</f>
        <v>14.777418577012423</v>
      </c>
      <c r="AI77" s="2">
        <f>STDEV(AG77:AG78)</f>
        <v>4.4550033339653634</v>
      </c>
      <c r="AK77" s="59" t="str">
        <f t="shared" si="6"/>
        <v>06</v>
      </c>
      <c r="AL77" s="50">
        <v>1</v>
      </c>
      <c r="AN77" s="50">
        <v>0</v>
      </c>
    </row>
    <row r="78" spans="1:40" x14ac:dyDescent="0.25">
      <c r="A78" s="50">
        <v>653</v>
      </c>
      <c r="B78" s="23" t="s">
        <v>115</v>
      </c>
      <c r="C78" s="52" t="s">
        <v>63</v>
      </c>
      <c r="D78" s="52" t="s">
        <v>106</v>
      </c>
      <c r="E78" s="50" t="s">
        <v>157</v>
      </c>
      <c r="F78" s="17">
        <v>-1.7366334061348001</v>
      </c>
      <c r="G78" s="17">
        <v>-1.73814335534422</v>
      </c>
      <c r="H78" s="17">
        <v>3.5979004843618898E-3</v>
      </c>
      <c r="I78" s="17">
        <v>-3.29145596183512</v>
      </c>
      <c r="J78" s="17">
        <v>-3.2968847486111099</v>
      </c>
      <c r="K78" s="17">
        <v>1.2359730286705701E-3</v>
      </c>
      <c r="L78" s="17">
        <v>2.61179192245276E-3</v>
      </c>
      <c r="M78" s="17">
        <v>3.5207324305816402E-3</v>
      </c>
      <c r="N78" s="17">
        <v>-11.913920029827599</v>
      </c>
      <c r="O78" s="17">
        <v>3.5612199191951402E-3</v>
      </c>
      <c r="P78" s="17">
        <v>-23.122077782843402</v>
      </c>
      <c r="Q78" s="17">
        <v>1.211381974587E-3</v>
      </c>
      <c r="R78" s="17">
        <v>-33.103011299580899</v>
      </c>
      <c r="S78" s="17">
        <v>0.111019465123662</v>
      </c>
      <c r="T78" s="17">
        <v>417.47508908351699</v>
      </c>
      <c r="U78" s="17">
        <v>9.6310228183388497E-2</v>
      </c>
      <c r="V78" s="51">
        <v>43387.897083333337</v>
      </c>
      <c r="W78" s="50">
        <v>2.1</v>
      </c>
      <c r="X78" s="17">
        <v>3.20046797130904E-3</v>
      </c>
      <c r="Y78" s="17">
        <v>1.6717491421860101E-3</v>
      </c>
      <c r="Z78" s="18">
        <f>((((N78/1000)+1)/((SMOW!$Z$4/1000)+1))-1)*1000</f>
        <v>-0.96826065528909933</v>
      </c>
      <c r="AA78" s="18">
        <f>((((P78/1000)+1)/((SMOW!$AA$4/1000)+1))-1)*1000</f>
        <v>-1.8569165242205976</v>
      </c>
      <c r="AB78" s="18">
        <f>Z78*SMOW!$AN$6</f>
        <v>-1.0231606614187787</v>
      </c>
      <c r="AC78" s="18">
        <f>AA78*SMOW!$AN$12</f>
        <v>-1.9588964725294011</v>
      </c>
      <c r="AD78" s="18">
        <f t="shared" si="8"/>
        <v>-1.0236844475971236</v>
      </c>
      <c r="AE78" s="18">
        <f t="shared" si="9"/>
        <v>-1.9608176195198492</v>
      </c>
      <c r="AF78" s="17">
        <f>(AD78-SMOW!$AN$14*AE78)</f>
        <v>1.1627255509356837E-2</v>
      </c>
      <c r="AG78" s="2">
        <f t="shared" si="7"/>
        <v>11.627255509356837</v>
      </c>
      <c r="AH78" s="2"/>
      <c r="AI78" s="2"/>
      <c r="AK78" s="59" t="str">
        <f t="shared" si="6"/>
        <v>06</v>
      </c>
      <c r="AN78" s="50">
        <v>0</v>
      </c>
    </row>
    <row r="79" spans="1:40" x14ac:dyDescent="0.25">
      <c r="A79" s="50">
        <v>654</v>
      </c>
      <c r="B79" s="23" t="s">
        <v>116</v>
      </c>
      <c r="C79" s="52" t="s">
        <v>63</v>
      </c>
      <c r="D79" s="52" t="s">
        <v>106</v>
      </c>
      <c r="E79" s="50" t="s">
        <v>159</v>
      </c>
      <c r="F79" s="17">
        <v>1.84053355781165</v>
      </c>
      <c r="G79" s="17">
        <v>1.8388407921407699</v>
      </c>
      <c r="H79" s="17">
        <v>7.4801651749554802E-3</v>
      </c>
      <c r="I79" s="17">
        <v>3.50980178203588</v>
      </c>
      <c r="J79" s="17">
        <v>3.5036567104463701</v>
      </c>
      <c r="K79" s="17">
        <v>2.2028881497949799E-3</v>
      </c>
      <c r="L79" s="17">
        <v>-7.0020890152776398E-3</v>
      </c>
      <c r="M79" s="17">
        <v>6.1468540426822399E-3</v>
      </c>
      <c r="N79" s="17">
        <v>-8.3732222529825897</v>
      </c>
      <c r="O79" s="17">
        <v>7.4039049539323604E-3</v>
      </c>
      <c r="P79" s="17">
        <v>-16.455785945745301</v>
      </c>
      <c r="Q79" s="17">
        <v>2.13373570172245E-3</v>
      </c>
      <c r="R79" s="17">
        <v>-23.7138052462014</v>
      </c>
      <c r="S79" s="17">
        <v>0.122694910835964</v>
      </c>
      <c r="T79" s="17">
        <v>478.55666105200902</v>
      </c>
      <c r="U79" s="17">
        <v>0.249341377153009</v>
      </c>
      <c r="V79" s="51">
        <v>43388.370694444442</v>
      </c>
      <c r="W79" s="50">
        <v>2.1</v>
      </c>
      <c r="X79" s="17">
        <v>9.3885845540044304E-4</v>
      </c>
      <c r="Y79" s="17">
        <v>2.03926706677887E-4</v>
      </c>
      <c r="Z79" s="18">
        <f>((((N79/1000)+1)/((SMOW!$Z$4/1000)+1))-1)*1000</f>
        <v>2.6116596878882348</v>
      </c>
      <c r="AA79" s="18">
        <f>((((P79/1000)+1)/((SMOW!$AA$4/1000)+1))-1)*1000</f>
        <v>4.9544904472140772</v>
      </c>
      <c r="AB79" s="18">
        <f>Z79*SMOW!$AN$6</f>
        <v>2.7597397860420636</v>
      </c>
      <c r="AC79" s="18">
        <f>AA79*SMOW!$AN$12</f>
        <v>5.2265859739181781</v>
      </c>
      <c r="AD79" s="18">
        <f t="shared" si="8"/>
        <v>2.7559386959392635</v>
      </c>
      <c r="AE79" s="18">
        <f t="shared" si="9"/>
        <v>5.2129747795659123</v>
      </c>
      <c r="AF79" s="17">
        <f>(AD79-SMOW!$AN$14*AE79)</f>
        <v>3.4880123284617426E-3</v>
      </c>
      <c r="AG79" s="2">
        <f t="shared" si="7"/>
        <v>3.4880123284617426</v>
      </c>
      <c r="AH79" s="2">
        <f>AVERAGE(AG79:AG80,AG83)</f>
        <v>-11.483965510868424</v>
      </c>
      <c r="AI79" s="2">
        <f>STDEV(AG79:AG80,AG83)</f>
        <v>12.975527622750283</v>
      </c>
      <c r="AK79" s="59" t="str">
        <f t="shared" si="6"/>
        <v>06</v>
      </c>
      <c r="AL79" s="50">
        <v>1</v>
      </c>
      <c r="AN79" s="50">
        <v>0</v>
      </c>
    </row>
    <row r="80" spans="1:40" x14ac:dyDescent="0.25">
      <c r="A80" s="50">
        <v>655</v>
      </c>
      <c r="B80" s="23" t="s">
        <v>116</v>
      </c>
      <c r="C80" s="52" t="s">
        <v>63</v>
      </c>
      <c r="D80" s="52" t="s">
        <v>106</v>
      </c>
      <c r="E80" s="50" t="s">
        <v>160</v>
      </c>
      <c r="F80" s="17">
        <v>1.7678246568601901</v>
      </c>
      <c r="G80" s="17">
        <v>1.7662634801603601</v>
      </c>
      <c r="H80" s="17">
        <v>4.6150356517299001E-3</v>
      </c>
      <c r="I80" s="17">
        <v>3.41333844732908</v>
      </c>
      <c r="J80" s="17">
        <v>3.4075261911711401</v>
      </c>
      <c r="K80" s="17">
        <v>1.4148071461639201E-3</v>
      </c>
      <c r="L80" s="17">
        <v>-3.2910348778004299E-2</v>
      </c>
      <c r="M80" s="17">
        <v>4.4267354468394199E-3</v>
      </c>
      <c r="N80" s="17">
        <v>-8.4451898873006108</v>
      </c>
      <c r="O80" s="17">
        <v>4.5679854020889898E-3</v>
      </c>
      <c r="P80" s="17">
        <v>-16.550682693982999</v>
      </c>
      <c r="Q80" s="17">
        <v>1.3866579889905801E-3</v>
      </c>
      <c r="R80" s="17">
        <v>-24.199974767000999</v>
      </c>
      <c r="S80" s="17">
        <v>0.122616074451448</v>
      </c>
      <c r="T80" s="17">
        <v>453.24935322664498</v>
      </c>
      <c r="U80" s="17">
        <v>7.79248051425247E-2</v>
      </c>
      <c r="V80" s="51">
        <v>43388.449918981481</v>
      </c>
      <c r="W80" s="50">
        <v>2.1</v>
      </c>
      <c r="X80" s="17">
        <v>0.17408784173640801</v>
      </c>
      <c r="Y80" s="17">
        <v>0.16316035879569901</v>
      </c>
      <c r="Z80" s="18">
        <f>((((N80/1000)+1)/((SMOW!$Z$4/1000)+1))-1)*1000</f>
        <v>2.5388948222082597</v>
      </c>
      <c r="AA80" s="18">
        <f>((((P80/1000)+1)/((SMOW!$AA$4/1000)+1))-1)*1000</f>
        <v>4.8575279396749771</v>
      </c>
      <c r="AB80" s="18">
        <f>Z80*SMOW!$AN$6</f>
        <v>2.6828491805109085</v>
      </c>
      <c r="AC80" s="18">
        <f>AA80*SMOW!$AN$12</f>
        <v>5.1242983850532609</v>
      </c>
      <c r="AD80" s="18">
        <f t="shared" si="8"/>
        <v>2.6792567644873255</v>
      </c>
      <c r="AE80" s="18">
        <f t="shared" si="9"/>
        <v>5.1112138484278882</v>
      </c>
      <c r="AF80" s="17">
        <f>(AD80-SMOW!$AN$14*AE80)</f>
        <v>-1.9464147482599614E-2</v>
      </c>
      <c r="AG80" s="2">
        <f t="shared" si="7"/>
        <v>-19.464147482599614</v>
      </c>
      <c r="AH80" s="2"/>
      <c r="AI80" s="2"/>
      <c r="AK80" s="59" t="str">
        <f t="shared" si="6"/>
        <v>06</v>
      </c>
      <c r="AN80" s="50">
        <v>0</v>
      </c>
    </row>
    <row r="81" spans="1:40" x14ac:dyDescent="0.25">
      <c r="A81" s="50">
        <v>656</v>
      </c>
      <c r="B81" s="23" t="s">
        <v>116</v>
      </c>
      <c r="C81" s="52" t="s">
        <v>63</v>
      </c>
      <c r="D81" s="52" t="s">
        <v>106</v>
      </c>
      <c r="E81" s="50" t="s">
        <v>161</v>
      </c>
      <c r="F81" s="17">
        <v>-0.85317124667830802</v>
      </c>
      <c r="G81" s="17">
        <v>-0.85353597923870395</v>
      </c>
      <c r="H81" s="17">
        <v>5.4247985248941696E-3</v>
      </c>
      <c r="I81" s="17">
        <v>-1.60951854307152</v>
      </c>
      <c r="J81" s="17">
        <v>-1.61081524240411</v>
      </c>
      <c r="K81" s="17">
        <v>1.29557128565201E-3</v>
      </c>
      <c r="L81" s="17">
        <v>-3.0255312493342899E-3</v>
      </c>
      <c r="M81" s="17">
        <v>5.26205957971051E-3</v>
      </c>
      <c r="N81" s="17">
        <v>-11.0394647596538</v>
      </c>
      <c r="O81" s="17">
        <v>5.3694927495727901E-3</v>
      </c>
      <c r="P81" s="17">
        <v>-21.473604374273702</v>
      </c>
      <c r="Q81" s="17">
        <v>1.2697944581510699E-3</v>
      </c>
      <c r="R81" s="17">
        <v>-31.097608451580498</v>
      </c>
      <c r="S81" s="17">
        <v>0.165588256761945</v>
      </c>
      <c r="T81" s="17">
        <v>451.15388734067699</v>
      </c>
      <c r="U81" s="17">
        <v>9.8995846748107796E-2</v>
      </c>
      <c r="V81" s="51">
        <v>43388.526273148149</v>
      </c>
      <c r="W81" s="50">
        <v>2.1</v>
      </c>
      <c r="X81" s="17">
        <v>9.3246960620007903E-3</v>
      </c>
      <c r="Y81" s="17">
        <v>6.0423950301276199E-3</v>
      </c>
      <c r="Z81" s="18">
        <f>((((N81/1000)+1)/((SMOW!$Z$4/1000)+1))-1)*1000</f>
        <v>-8.4118486656015179E-2</v>
      </c>
      <c r="AA81" s="18">
        <f>((((P81/1000)+1)/((SMOW!$AA$4/1000)+1))-1)*1000</f>
        <v>-0.17255833202900472</v>
      </c>
      <c r="AB81" s="18">
        <f>Z81*SMOW!$AN$6</f>
        <v>-8.8887972442521432E-2</v>
      </c>
      <c r="AC81" s="18">
        <f>AA81*SMOW!$AN$12</f>
        <v>-0.18203505839286616</v>
      </c>
      <c r="AD81" s="18">
        <f t="shared" si="8"/>
        <v>-8.8891923212494353E-2</v>
      </c>
      <c r="AE81" s="18">
        <f t="shared" si="9"/>
        <v>-0.1820516287850717</v>
      </c>
      <c r="AF81" s="17">
        <f>(AD81-SMOW!$AN$14*AE81)</f>
        <v>7.2313367860235012E-3</v>
      </c>
      <c r="AG81" s="2">
        <f t="shared" si="7"/>
        <v>7.2313367860235012</v>
      </c>
      <c r="AH81" s="2">
        <f>AVERAGE(AG81:AG82)</f>
        <v>9.9423319930293523</v>
      </c>
      <c r="AI81" s="2">
        <f>STDEV(AG81:AG82)</f>
        <v>3.8339261892761303</v>
      </c>
      <c r="AK81" s="59" t="str">
        <f t="shared" si="6"/>
        <v>06</v>
      </c>
      <c r="AL81" s="50">
        <v>1</v>
      </c>
      <c r="AN81" s="50">
        <v>0</v>
      </c>
    </row>
    <row r="82" spans="1:40" x14ac:dyDescent="0.25">
      <c r="A82" s="50">
        <v>657</v>
      </c>
      <c r="B82" s="23" t="s">
        <v>116</v>
      </c>
      <c r="C82" s="52" t="s">
        <v>63</v>
      </c>
      <c r="D82" s="52" t="s">
        <v>106</v>
      </c>
      <c r="E82" s="50" t="s">
        <v>162</v>
      </c>
      <c r="F82" s="17">
        <v>-1.36506007547444</v>
      </c>
      <c r="G82" s="17">
        <v>-1.3659928391677101</v>
      </c>
      <c r="H82" s="17">
        <v>3.3576422115123099E-3</v>
      </c>
      <c r="I82" s="17">
        <v>-2.5893754287936699</v>
      </c>
      <c r="J82" s="17">
        <v>-2.5927336943884902</v>
      </c>
      <c r="K82" s="17">
        <v>1.3293554835284E-3</v>
      </c>
      <c r="L82" s="17">
        <v>2.9705514694171298E-3</v>
      </c>
      <c r="M82" s="17">
        <v>3.3601655235472698E-3</v>
      </c>
      <c r="N82" s="17">
        <v>-11.546134886147099</v>
      </c>
      <c r="O82" s="17">
        <v>3.3234110774145601E-3</v>
      </c>
      <c r="P82" s="17">
        <v>-22.433965920605399</v>
      </c>
      <c r="Q82" s="17">
        <v>1.3029064819456201E-3</v>
      </c>
      <c r="R82" s="17">
        <v>-32.777051058536799</v>
      </c>
      <c r="S82" s="17">
        <v>0.124036169965761</v>
      </c>
      <c r="T82" s="17">
        <v>423.72056611519201</v>
      </c>
      <c r="U82" s="17">
        <v>9.0577472076429702E-2</v>
      </c>
      <c r="V82" s="51">
        <v>43388.605092592596</v>
      </c>
      <c r="W82" s="50">
        <v>2.1</v>
      </c>
      <c r="X82" s="17">
        <v>5.6906473178058199E-2</v>
      </c>
      <c r="Y82" s="17">
        <v>4.5855510714941698E-2</v>
      </c>
      <c r="Z82" s="18">
        <f>((((N82/1000)+1)/((SMOW!$Z$4/1000)+1))-1)*1000</f>
        <v>-0.59640132112315225</v>
      </c>
      <c r="AA82" s="18">
        <f>((((P82/1000)+1)/((SMOW!$AA$4/1000)+1))-1)*1000</f>
        <v>-1.1538255029888145</v>
      </c>
      <c r="AB82" s="18">
        <f>Z82*SMOW!$AN$6</f>
        <v>-0.63021704626550434</v>
      </c>
      <c r="AC82" s="18">
        <f>AA82*SMOW!$AN$12</f>
        <v>-1.2171924145421309</v>
      </c>
      <c r="AD82" s="18">
        <f t="shared" si="8"/>
        <v>-0.63041571650286921</v>
      </c>
      <c r="AE82" s="18">
        <f t="shared" si="9"/>
        <v>-1.2179337948918643</v>
      </c>
      <c r="AF82" s="17">
        <f>(AD82-SMOW!$AN$14*AE82)</f>
        <v>1.2653327200035203E-2</v>
      </c>
      <c r="AG82" s="2">
        <f t="shared" si="7"/>
        <v>12.653327200035204</v>
      </c>
      <c r="AH82" s="2"/>
      <c r="AI82" s="2"/>
      <c r="AK82" s="59" t="str">
        <f t="shared" si="6"/>
        <v>06</v>
      </c>
      <c r="AN82" s="50">
        <v>0</v>
      </c>
    </row>
    <row r="83" spans="1:40" x14ac:dyDescent="0.25">
      <c r="A83" s="50">
        <v>658</v>
      </c>
      <c r="B83" s="23" t="s">
        <v>116</v>
      </c>
      <c r="C83" s="52" t="s">
        <v>63</v>
      </c>
      <c r="D83" s="52" t="s">
        <v>106</v>
      </c>
      <c r="E83" s="50" t="s">
        <v>163</v>
      </c>
      <c r="F83" s="17">
        <v>2.0361608675159499</v>
      </c>
      <c r="G83" s="17">
        <v>2.0340903407072699</v>
      </c>
      <c r="H83" s="17">
        <v>4.3109399206355302E-3</v>
      </c>
      <c r="I83" s="17">
        <v>3.9215896846525</v>
      </c>
      <c r="J83" s="17">
        <v>3.9139202583432402</v>
      </c>
      <c r="K83" s="17">
        <v>1.39663057683242E-3</v>
      </c>
      <c r="L83" s="17">
        <v>-3.24595556979572E-2</v>
      </c>
      <c r="M83" s="17">
        <v>4.5515529104150701E-3</v>
      </c>
      <c r="N83" s="17">
        <v>-8.1795893620548608</v>
      </c>
      <c r="O83" s="17">
        <v>4.2669899244133303E-3</v>
      </c>
      <c r="P83" s="17">
        <v>-16.052543678670499</v>
      </c>
      <c r="Q83" s="17">
        <v>1.3688430626601299E-3</v>
      </c>
      <c r="R83" s="17">
        <v>-24.3225585322288</v>
      </c>
      <c r="S83" s="17">
        <v>0.151669075044295</v>
      </c>
      <c r="T83" s="17">
        <v>445.56212445220598</v>
      </c>
      <c r="U83" s="17">
        <v>7.4411172178891496E-2</v>
      </c>
      <c r="V83" s="51">
        <v>43388.683622685188</v>
      </c>
      <c r="W83" s="50">
        <v>2.1</v>
      </c>
      <c r="X83" s="17">
        <v>8.9135279326447894E-2</v>
      </c>
      <c r="Y83" s="17">
        <v>0.100041352278706</v>
      </c>
      <c r="Z83" s="18">
        <f>((((N83/1000)+1)/((SMOW!$Z$4/1000)+1))-1)*1000</f>
        <v>2.8074375737821011</v>
      </c>
      <c r="AA83" s="18">
        <f>((((P83/1000)+1)/((SMOW!$AA$4/1000)+1))-1)*1000</f>
        <v>5.366510691189097</v>
      </c>
      <c r="AB83" s="18">
        <f>Z83*SMOW!$AN$6</f>
        <v>2.9666182026421168</v>
      </c>
      <c r="AC83" s="18">
        <f>AA83*SMOW!$AN$12</f>
        <v>5.66123394651465</v>
      </c>
      <c r="AD83" s="18">
        <f t="shared" si="8"/>
        <v>2.9622264744387645</v>
      </c>
      <c r="AE83" s="18">
        <f t="shared" si="9"/>
        <v>5.6452693860174845</v>
      </c>
      <c r="AF83" s="17">
        <f>(AD83-SMOW!$AN$14*AE83)</f>
        <v>-1.8475761378467404E-2</v>
      </c>
      <c r="AG83" s="2">
        <f t="shared" si="7"/>
        <v>-18.475761378467404</v>
      </c>
      <c r="AH83" s="2"/>
      <c r="AI83" s="2"/>
      <c r="AK83" s="59" t="str">
        <f t="shared" si="6"/>
        <v>06</v>
      </c>
      <c r="AL83" s="50">
        <v>1</v>
      </c>
      <c r="AN83" s="50">
        <v>0</v>
      </c>
    </row>
    <row r="84" spans="1:40" s="19" customFormat="1" x14ac:dyDescent="0.25">
      <c r="A84" s="19">
        <v>659</v>
      </c>
      <c r="B84" s="30" t="s">
        <v>116</v>
      </c>
      <c r="C84" s="53" t="s">
        <v>63</v>
      </c>
      <c r="D84" s="53" t="s">
        <v>106</v>
      </c>
      <c r="E84" s="19" t="s">
        <v>164</v>
      </c>
      <c r="F84" s="38">
        <v>1.51073220534762</v>
      </c>
      <c r="G84" s="38">
        <v>1.50959040644099</v>
      </c>
      <c r="H84" s="38">
        <v>1.0131950256670101E-2</v>
      </c>
      <c r="I84" s="38">
        <v>2.8382113979188301</v>
      </c>
      <c r="J84" s="38">
        <v>2.8341912054440099</v>
      </c>
      <c r="K84" s="38">
        <v>2.0807184228999599E-3</v>
      </c>
      <c r="L84" s="38">
        <v>8.6444715268251503E-3</v>
      </c>
      <c r="M84" s="38">
        <v>9.4761937144462703E-3</v>
      </c>
      <c r="N84" s="38">
        <v>-8.6995498911799292</v>
      </c>
      <c r="O84" s="38">
        <v>1.2625443794440999E-2</v>
      </c>
      <c r="P84" s="38">
        <v>-17.115025774959499</v>
      </c>
      <c r="Q84" s="38">
        <v>1.9610109275668901E-3</v>
      </c>
      <c r="R84" s="38">
        <v>-25.042876720766301</v>
      </c>
      <c r="S84" s="38">
        <v>0.140779654417862</v>
      </c>
      <c r="T84" s="38">
        <v>537.43475379551296</v>
      </c>
      <c r="U84" s="38">
        <v>0.258947955154676</v>
      </c>
      <c r="V84" s="13">
        <v>43389.352916666663</v>
      </c>
      <c r="W84" s="19">
        <v>2.1</v>
      </c>
      <c r="X84" s="38">
        <v>9.29798136264358E-2</v>
      </c>
      <c r="Y84" s="38">
        <v>0.24375150411308399</v>
      </c>
      <c r="Z84" s="40">
        <f>((((N84/1000)+1)/((SMOW!$Z$4/1000)+1))-1)*1000</f>
        <v>2.2817171104212441</v>
      </c>
      <c r="AA84" s="40">
        <f>((((P84/1000)+1)/((SMOW!$AA$4/1000)+1))-1)*1000</f>
        <v>4.2808999596857245</v>
      </c>
      <c r="AB84" s="40">
        <f>Z84*SMOW!$AN$6</f>
        <v>2.4110895915440254</v>
      </c>
      <c r="AC84" s="40">
        <f>AA84*SMOW!$AN$12</f>
        <v>4.5160025886459296</v>
      </c>
      <c r="AD84" s="40">
        <f t="shared" si="8"/>
        <v>2.408187578774045</v>
      </c>
      <c r="AE84" s="40">
        <f t="shared" si="9"/>
        <v>4.505836045554358</v>
      </c>
      <c r="AF84" s="38">
        <f>(AD84-SMOW!$AN$14*AE84)</f>
        <v>2.9106146721344039E-2</v>
      </c>
      <c r="AG84" s="39">
        <f t="shared" si="7"/>
        <v>29.106146721344039</v>
      </c>
      <c r="AH84" s="39"/>
      <c r="AI84" s="39"/>
      <c r="AJ84" s="33" t="s">
        <v>171</v>
      </c>
      <c r="AK84" s="59" t="str">
        <f t="shared" si="6"/>
        <v>06</v>
      </c>
      <c r="AN84" s="50">
        <v>0</v>
      </c>
    </row>
    <row r="85" spans="1:40" x14ac:dyDescent="0.25">
      <c r="A85" s="50">
        <v>660</v>
      </c>
      <c r="B85" s="23" t="s">
        <v>116</v>
      </c>
      <c r="C85" s="52" t="s">
        <v>63</v>
      </c>
      <c r="D85" s="52" t="s">
        <v>106</v>
      </c>
      <c r="E85" s="50" t="s">
        <v>168</v>
      </c>
      <c r="F85" s="17">
        <v>3.9722714810763202</v>
      </c>
      <c r="G85" s="17">
        <v>3.9644015641488601</v>
      </c>
      <c r="H85" s="17">
        <v>8.2316202387406907E-3</v>
      </c>
      <c r="I85" s="17">
        <v>7.6126932644478797</v>
      </c>
      <c r="J85" s="17">
        <v>7.5838629069712802</v>
      </c>
      <c r="K85" s="17">
        <v>1.33334018675913E-3</v>
      </c>
      <c r="L85" s="17">
        <v>-3.9878050731975902E-2</v>
      </c>
      <c r="M85" s="17">
        <v>8.2160947413095192E-3</v>
      </c>
      <c r="N85" s="17">
        <v>-6.2583257990993699</v>
      </c>
      <c r="O85" s="17">
        <v>9.3270204751310006E-3</v>
      </c>
      <c r="P85" s="17">
        <v>-12.4348293698162</v>
      </c>
      <c r="Q85" s="17">
        <v>1.27467751041273E-3</v>
      </c>
      <c r="R85" s="17">
        <v>-19.209692664142199</v>
      </c>
      <c r="S85" s="17">
        <v>0.13761553517054001</v>
      </c>
      <c r="T85" s="17">
        <v>427.40358927580201</v>
      </c>
      <c r="U85" s="17">
        <v>0.104439902782409</v>
      </c>
      <c r="V85" s="51">
        <v>43389.429456018515</v>
      </c>
      <c r="W85" s="50">
        <v>2.1</v>
      </c>
      <c r="X85" s="17">
        <v>2.0397431446732002E-3</v>
      </c>
      <c r="Y85" s="17">
        <v>1.6298090565945801E-5</v>
      </c>
      <c r="Z85" s="18">
        <f>((((N85/1000)+1)/((SMOW!$Z$4/1000)+1))-1)*1000</f>
        <v>4.7499841979559143</v>
      </c>
      <c r="AA85" s="18">
        <f>((((P85/1000)+1)/((SMOW!$AA$4/1000)+1))-1)*1000</f>
        <v>9.0629771925290203</v>
      </c>
      <c r="AB85" s="18">
        <f>Z85*SMOW!$AN$6</f>
        <v>5.0193064720348906</v>
      </c>
      <c r="AC85" s="18">
        <f>AA85*SMOW!$AN$12</f>
        <v>9.5607065915422069</v>
      </c>
      <c r="AD85" s="18">
        <f t="shared" si="8"/>
        <v>5.0067517464566116</v>
      </c>
      <c r="AE85" s="18">
        <f t="shared" si="9"/>
        <v>9.5152922688340027</v>
      </c>
      <c r="AF85" s="17">
        <f>(AD85-SMOW!$AN$14*AE85)</f>
        <v>-1.7322571487741634E-2</v>
      </c>
      <c r="AG85" s="2">
        <f t="shared" si="7"/>
        <v>-17.322571487741634</v>
      </c>
      <c r="AH85" s="2">
        <f>AVERAGE(AG85:AG86)</f>
        <v>-25.04912655397673</v>
      </c>
      <c r="AI85" s="2">
        <f>STDEV(AG85:AG86)</f>
        <v>10.926998965092222</v>
      </c>
      <c r="AK85" s="59" t="str">
        <f t="shared" si="6"/>
        <v>06</v>
      </c>
      <c r="AL85" s="50">
        <v>1</v>
      </c>
      <c r="AN85" s="50">
        <v>0</v>
      </c>
    </row>
    <row r="86" spans="1:40" x14ac:dyDescent="0.25">
      <c r="A86" s="50">
        <v>661</v>
      </c>
      <c r="B86" s="23" t="s">
        <v>116</v>
      </c>
      <c r="C86" s="52" t="s">
        <v>63</v>
      </c>
      <c r="D86" s="52" t="s">
        <v>106</v>
      </c>
      <c r="E86" s="50" t="s">
        <v>169</v>
      </c>
      <c r="F86" s="17">
        <v>3.8762629179083201</v>
      </c>
      <c r="G86" s="17">
        <v>3.86876768467934</v>
      </c>
      <c r="H86" s="17">
        <v>9.8673933719274701E-3</v>
      </c>
      <c r="I86" s="17">
        <v>7.44846241397389</v>
      </c>
      <c r="J86" s="17">
        <v>7.4208595656454097</v>
      </c>
      <c r="K86" s="17">
        <v>1.3127405268593001E-3</v>
      </c>
      <c r="L86" s="17">
        <v>-4.43167764960831E-2</v>
      </c>
      <c r="M86" s="17">
        <v>8.4806026391250709E-3</v>
      </c>
      <c r="N86" s="17">
        <v>-6.3582471365848301</v>
      </c>
      <c r="O86" s="17">
        <v>9.7667953795197195E-3</v>
      </c>
      <c r="P86" s="17">
        <v>-12.595841993556901</v>
      </c>
      <c r="Q86" s="17">
        <v>1.28662209826591E-3</v>
      </c>
      <c r="R86" s="17">
        <v>-19.0841812438399</v>
      </c>
      <c r="S86" s="17">
        <v>0.10887942721130001</v>
      </c>
      <c r="T86" s="17">
        <v>444.840835077598</v>
      </c>
      <c r="U86" s="17">
        <v>9.6150215185130603E-2</v>
      </c>
      <c r="V86" s="51">
        <v>43389.508171296293</v>
      </c>
      <c r="W86" s="50">
        <v>2.1</v>
      </c>
      <c r="X86" s="17">
        <v>2.20590626479071E-2</v>
      </c>
      <c r="Y86" s="17">
        <v>4.0364078906151898E-3</v>
      </c>
      <c r="Z86" s="18">
        <f>((((N86/1000)+1)/((SMOW!$Z$4/1000)+1))-1)*1000</f>
        <v>4.6489559681190951</v>
      </c>
      <c r="AA86" s="18">
        <f>((((P86/1000)+1)/((SMOW!$AA$4/1000)+1))-1)*1000</f>
        <v>8.8984595664429733</v>
      </c>
      <c r="AB86" s="18">
        <f>Z86*SMOW!$AN$6</f>
        <v>4.9125499804877411</v>
      </c>
      <c r="AC86" s="18">
        <f>AA86*SMOW!$AN$12</f>
        <v>9.3871538264042407</v>
      </c>
      <c r="AD86" s="18">
        <f t="shared" si="8"/>
        <v>4.9005227802309239</v>
      </c>
      <c r="AE86" s="18">
        <f t="shared" si="9"/>
        <v>9.3433682989604847</v>
      </c>
      <c r="AF86" s="17">
        <f>(AD86-SMOW!$AN$14*AE86)</f>
        <v>-3.2775681620211827E-2</v>
      </c>
      <c r="AG86" s="2">
        <f t="shared" si="7"/>
        <v>-32.775681620211827</v>
      </c>
      <c r="AH86" s="2"/>
      <c r="AI86" s="2"/>
      <c r="AJ86" s="50" t="s">
        <v>167</v>
      </c>
      <c r="AK86" s="59" t="str">
        <f t="shared" si="6"/>
        <v>06</v>
      </c>
      <c r="AN86" s="50">
        <v>0</v>
      </c>
    </row>
    <row r="87" spans="1:40" x14ac:dyDescent="0.25">
      <c r="A87" s="50">
        <v>662</v>
      </c>
      <c r="B87" s="23" t="s">
        <v>116</v>
      </c>
      <c r="C87" s="52" t="s">
        <v>62</v>
      </c>
      <c r="D87" s="52" t="s">
        <v>76</v>
      </c>
      <c r="E87" s="50" t="s">
        <v>170</v>
      </c>
      <c r="F87" s="17">
        <v>-1.73702823318559</v>
      </c>
      <c r="G87" s="17">
        <v>-1.7385392180100701</v>
      </c>
      <c r="H87" s="17">
        <v>5.5464861559310699E-3</v>
      </c>
      <c r="I87" s="17">
        <v>-3.2773209615340302</v>
      </c>
      <c r="J87" s="17">
        <v>-3.2827031737228798</v>
      </c>
      <c r="K87" s="17">
        <v>1.3007524737879701E-3</v>
      </c>
      <c r="L87" s="17">
        <v>-5.2719422843863998E-3</v>
      </c>
      <c r="M87" s="17">
        <v>5.5507819112745596E-3</v>
      </c>
      <c r="N87" s="17">
        <v>-11.9143108316199</v>
      </c>
      <c r="O87" s="17">
        <v>5.4899397762357598E-3</v>
      </c>
      <c r="P87" s="17">
        <v>-23.108224014048801</v>
      </c>
      <c r="Q87" s="17">
        <v>1.2748725608047299E-3</v>
      </c>
      <c r="R87" s="17">
        <v>-33.892664043350898</v>
      </c>
      <c r="S87" s="17">
        <v>0.12885980164597</v>
      </c>
      <c r="T87" s="17">
        <v>415.92172221601601</v>
      </c>
      <c r="U87" s="17">
        <v>0.102015961927111</v>
      </c>
      <c r="V87" s="51">
        <v>43389.591469907406</v>
      </c>
      <c r="W87" s="50">
        <v>2.1</v>
      </c>
      <c r="X87" s="17">
        <v>2.1294386752138999E-2</v>
      </c>
      <c r="Y87" s="17">
        <v>1.2615819154639199E-2</v>
      </c>
      <c r="Z87" s="18">
        <f>((((N87/1000)+1)/((SMOW!$Z$4/1000)+1))-1)*1000</f>
        <v>-0.96865578624183435</v>
      </c>
      <c r="AA87" s="18">
        <f>((((P87/1000)+1)/((SMOW!$AA$4/1000)+1))-1)*1000</f>
        <v>-1.8427611797421362</v>
      </c>
      <c r="AB87" s="18">
        <f>Z87*SMOW!$AN$6</f>
        <v>-1.0235781961443084</v>
      </c>
      <c r="AC87" s="18">
        <f>AA87*SMOW!$AN$12</f>
        <v>-1.9439637310708504</v>
      </c>
      <c r="AD87" s="18">
        <f t="shared" si="8"/>
        <v>-1.0241024100525837</v>
      </c>
      <c r="AE87" s="18">
        <f t="shared" si="9"/>
        <v>-1.9458556808835503</v>
      </c>
      <c r="AF87" s="17">
        <f>(AD87-SMOW!$AN$14*AE87)</f>
        <v>3.3093894539308888E-3</v>
      </c>
      <c r="AG87" s="2">
        <f t="shared" si="7"/>
        <v>3.3093894539308888</v>
      </c>
      <c r="AH87" s="2">
        <f>AVERAGE(AG87:AG88)</f>
        <v>3.6954916521473313</v>
      </c>
      <c r="AI87" s="2">
        <f>STDEV(AG87:AG88)</f>
        <v>0.54603096517975347</v>
      </c>
      <c r="AK87" s="59" t="str">
        <f t="shared" si="6"/>
        <v>06</v>
      </c>
      <c r="AL87" s="50">
        <v>1</v>
      </c>
      <c r="AN87" s="50">
        <v>0</v>
      </c>
    </row>
    <row r="88" spans="1:40" x14ac:dyDescent="0.25">
      <c r="A88" s="50">
        <v>663</v>
      </c>
      <c r="B88" s="23" t="s">
        <v>116</v>
      </c>
      <c r="C88" s="52" t="s">
        <v>62</v>
      </c>
      <c r="D88" s="52" t="s">
        <v>76</v>
      </c>
      <c r="E88" s="50" t="s">
        <v>172</v>
      </c>
      <c r="F88" s="17">
        <v>-1.8986619153637501</v>
      </c>
      <c r="G88" s="17">
        <v>-1.9004679991561499</v>
      </c>
      <c r="H88" s="17">
        <v>8.3835263301853605E-3</v>
      </c>
      <c r="I88" s="17">
        <v>-3.5845443309912701</v>
      </c>
      <c r="J88" s="17">
        <v>-3.5909842575358901</v>
      </c>
      <c r="K88" s="17">
        <v>1.6730780960114099E-3</v>
      </c>
      <c r="L88" s="17">
        <v>-4.4283111772045001E-3</v>
      </c>
      <c r="M88" s="17">
        <v>8.5037469293292797E-3</v>
      </c>
      <c r="N88" s="17">
        <v>-12.0742966597681</v>
      </c>
      <c r="O88" s="17">
        <v>8.2980563497833098E-3</v>
      </c>
      <c r="P88" s="17">
        <v>-23.4096173215239</v>
      </c>
      <c r="Q88" s="17">
        <v>1.6230422225727899E-3</v>
      </c>
      <c r="R88" s="17">
        <v>-33.969678267991299</v>
      </c>
      <c r="S88" s="17">
        <v>0.12075903681960699</v>
      </c>
      <c r="T88" s="17">
        <v>404.99566017062301</v>
      </c>
      <c r="U88" s="17">
        <v>7.8414185236139605E-2</v>
      </c>
      <c r="V88" s="51">
        <v>43389.66846064815</v>
      </c>
      <c r="W88" s="50">
        <v>2.1</v>
      </c>
      <c r="X88" s="17">
        <v>3.5625370674213903E-2</v>
      </c>
      <c r="Y88" s="17">
        <v>6.2840447741050298E-2</v>
      </c>
      <c r="Z88" s="18">
        <f>((((N88/1000)+1)/((SMOW!$Z$4/1000)+1))-1)*1000</f>
        <v>-1.1304138793932772</v>
      </c>
      <c r="AA88" s="18">
        <f>((((P88/1000)+1)/((SMOW!$AA$4/1000)+1))-1)*1000</f>
        <v>-2.1507153656442624</v>
      </c>
      <c r="AB88" s="18">
        <f>Z88*SMOW!$AN$6</f>
        <v>-1.1945079108596657</v>
      </c>
      <c r="AC88" s="18">
        <f>AA88*SMOW!$AN$12</f>
        <v>-2.268830444569208</v>
      </c>
      <c r="AD88" s="18">
        <f t="shared" si="8"/>
        <v>-1.195221904071168</v>
      </c>
      <c r="AE88" s="18">
        <f t="shared" si="9"/>
        <v>-2.2714081400029009</v>
      </c>
      <c r="AF88" s="17">
        <f>(AD88-SMOW!$AN$14*AE88)</f>
        <v>4.0815938503637739E-3</v>
      </c>
      <c r="AG88" s="2">
        <f t="shared" si="7"/>
        <v>4.0815938503637739</v>
      </c>
      <c r="AH88" s="2"/>
      <c r="AI88" s="2"/>
      <c r="AK88" s="59" t="str">
        <f t="shared" si="6"/>
        <v>06</v>
      </c>
      <c r="AN88" s="50">
        <v>0</v>
      </c>
    </row>
    <row r="89" spans="1:40" x14ac:dyDescent="0.25">
      <c r="A89" s="50">
        <v>664</v>
      </c>
      <c r="B89" s="23" t="s">
        <v>116</v>
      </c>
      <c r="C89" s="52" t="s">
        <v>63</v>
      </c>
      <c r="D89" s="52" t="s">
        <v>121</v>
      </c>
      <c r="E89" s="50" t="s">
        <v>173</v>
      </c>
      <c r="F89" s="17">
        <v>-2.5172299115472798</v>
      </c>
      <c r="G89" s="17">
        <v>-2.5204037967735702</v>
      </c>
      <c r="H89" s="17">
        <v>4.1356104879039001E-3</v>
      </c>
      <c r="I89" s="17">
        <v>-4.8062582244782002</v>
      </c>
      <c r="J89" s="17">
        <v>-4.8178455391261297</v>
      </c>
      <c r="K89" s="17">
        <v>2.39876411751421E-3</v>
      </c>
      <c r="L89" s="17">
        <v>2.34186478850235E-2</v>
      </c>
      <c r="M89" s="17">
        <v>3.9440321852640204E-3</v>
      </c>
      <c r="N89" s="17">
        <v>-12.6865583604348</v>
      </c>
      <c r="O89" s="17">
        <v>4.0934479737743997E-3</v>
      </c>
      <c r="P89" s="17">
        <v>-24.606741374574302</v>
      </c>
      <c r="Q89" s="17">
        <v>2.3510380451974501E-3</v>
      </c>
      <c r="R89" s="17">
        <v>-35.842213490473902</v>
      </c>
      <c r="S89" s="17">
        <v>0.136735205154385</v>
      </c>
      <c r="T89" s="17">
        <v>465.926840807254</v>
      </c>
      <c r="U89" s="17">
        <v>0.21313838743011501</v>
      </c>
      <c r="V89" s="51">
        <v>43390.361307870371</v>
      </c>
      <c r="W89" s="50">
        <v>2.1</v>
      </c>
      <c r="X89" s="17">
        <v>1.9938497673624399E-2</v>
      </c>
      <c r="Y89" s="17">
        <v>1.6422104117886398E-2</v>
      </c>
      <c r="Z89" s="18">
        <f>((((N89/1000)+1)/((SMOW!$Z$4/1000)+1))-1)*1000</f>
        <v>-1.7494579932114673</v>
      </c>
      <c r="AA89" s="18">
        <f>((((P89/1000)+1)/((SMOW!$AA$4/1000)+1))-1)*1000</f>
        <v>-3.3738990065467211</v>
      </c>
      <c r="AB89" s="18">
        <f>Z89*SMOW!$AN$6</f>
        <v>-1.8486515874428153</v>
      </c>
      <c r="AC89" s="18">
        <f>AA89*SMOW!$AN$12</f>
        <v>-3.5591900747228604</v>
      </c>
      <c r="AD89" s="18">
        <f t="shared" si="8"/>
        <v>-1.8503624526429892</v>
      </c>
      <c r="AE89" s="18">
        <f t="shared" si="9"/>
        <v>-3.5655390610262403</v>
      </c>
      <c r="AF89" s="17">
        <f>(AD89-SMOW!$AN$14*AE89)</f>
        <v>3.2242171578865886E-2</v>
      </c>
      <c r="AG89" s="2">
        <f t="shared" si="7"/>
        <v>32.242171578865886</v>
      </c>
      <c r="AH89" s="2">
        <f>AVERAGE(AG89:AG91)</f>
        <v>30.335809957002358</v>
      </c>
      <c r="AI89" s="2">
        <f>STDEV(AG89:AG91)</f>
        <v>2.6960024604269712</v>
      </c>
      <c r="AK89" s="59" t="str">
        <f t="shared" si="6"/>
        <v>06</v>
      </c>
      <c r="AL89" s="50">
        <v>1</v>
      </c>
      <c r="AN89" s="50">
        <v>0</v>
      </c>
    </row>
    <row r="90" spans="1:40" x14ac:dyDescent="0.25">
      <c r="A90" s="50" t="s">
        <v>219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51"/>
      <c r="X90" s="17"/>
      <c r="Y90" s="17"/>
      <c r="Z90" s="18"/>
      <c r="AA90" s="18"/>
      <c r="AB90" s="18"/>
      <c r="AC90" s="18"/>
      <c r="AD90" s="18"/>
      <c r="AE90" s="18"/>
      <c r="AF90" s="17"/>
      <c r="AG90" s="2"/>
      <c r="AH90" s="2"/>
      <c r="AI90" s="2"/>
      <c r="AK90" s="59" t="str">
        <f t="shared" si="6"/>
        <v>06</v>
      </c>
      <c r="AN90" s="50">
        <v>0</v>
      </c>
    </row>
    <row r="91" spans="1:40" x14ac:dyDescent="0.25">
      <c r="A91" s="50">
        <v>665</v>
      </c>
      <c r="B91" s="23" t="s">
        <v>116</v>
      </c>
      <c r="C91" s="52" t="s">
        <v>63</v>
      </c>
      <c r="D91" s="52" t="s">
        <v>121</v>
      </c>
      <c r="E91" s="50" t="s">
        <v>174</v>
      </c>
      <c r="F91" s="17">
        <v>-2.8317234415517598</v>
      </c>
      <c r="G91" s="17">
        <v>-2.8357407697813999</v>
      </c>
      <c r="H91" s="17">
        <v>4.5969682768646101E-3</v>
      </c>
      <c r="I91" s="17">
        <v>-5.3945792641040304</v>
      </c>
      <c r="J91" s="17">
        <v>-5.4091825895985899</v>
      </c>
      <c r="K91" s="17">
        <v>1.4252916276365499E-3</v>
      </c>
      <c r="L91" s="17">
        <v>2.0307637526656899E-2</v>
      </c>
      <c r="M91" s="17">
        <v>4.7117311479795204E-3</v>
      </c>
      <c r="N91" s="17">
        <v>-12.997845631546801</v>
      </c>
      <c r="O91" s="17">
        <v>4.5501022239573599E-3</v>
      </c>
      <c r="P91" s="17">
        <v>-25.183357114676099</v>
      </c>
      <c r="Q91" s="17">
        <v>1.3969338700737101E-3</v>
      </c>
      <c r="R91" s="17">
        <v>-36.930289961738303</v>
      </c>
      <c r="S91" s="17">
        <v>0.11971197519749401</v>
      </c>
      <c r="T91" s="17">
        <v>440.357383274715</v>
      </c>
      <c r="U91" s="17">
        <v>0.106229426808153</v>
      </c>
      <c r="V91" s="51">
        <v>43390.454745370371</v>
      </c>
      <c r="W91" s="50">
        <v>2.1</v>
      </c>
      <c r="X91" s="17">
        <v>4.7192986643616597E-2</v>
      </c>
      <c r="Y91" s="17">
        <v>5.52305613590603E-2</v>
      </c>
      <c r="Z91" s="18">
        <f>((((N91/1000)+1)/((SMOW!$Z$4/1000)+1))-1)*1000</f>
        <v>-2.0641935918591647</v>
      </c>
      <c r="AA91" s="18">
        <f>((((P91/1000)+1)/((SMOW!$AA$4/1000)+1))-1)*1000</f>
        <v>-3.9630668029685401</v>
      </c>
      <c r="AB91" s="18">
        <f>Z91*SMOW!$AN$6</f>
        <v>-2.1812325732810391</v>
      </c>
      <c r="AC91" s="18">
        <f>AA91*SMOW!$AN$12</f>
        <v>-4.1807143614018418</v>
      </c>
      <c r="AD91" s="18">
        <f t="shared" si="8"/>
        <v>-2.1836149259910984</v>
      </c>
      <c r="AE91" s="18">
        <f t="shared" si="9"/>
        <v>-4.1894779816784791</v>
      </c>
      <c r="AF91" s="17">
        <f>(AD91-SMOW!$AN$14*AE91)</f>
        <v>2.8429448335138829E-2</v>
      </c>
      <c r="AG91" s="2">
        <f t="shared" si="7"/>
        <v>28.429448335138829</v>
      </c>
      <c r="AH91" s="2"/>
      <c r="AI91" s="2"/>
      <c r="AK91" s="59" t="str">
        <f t="shared" si="6"/>
        <v>06</v>
      </c>
      <c r="AN91" s="50">
        <v>0</v>
      </c>
    </row>
    <row r="92" spans="1:40" x14ac:dyDescent="0.25">
      <c r="A92" s="50">
        <v>666</v>
      </c>
      <c r="B92" s="23" t="s">
        <v>116</v>
      </c>
      <c r="C92" s="52" t="s">
        <v>63</v>
      </c>
      <c r="D92" s="52" t="s">
        <v>106</v>
      </c>
      <c r="E92" s="50" t="s">
        <v>175</v>
      </c>
      <c r="F92" s="17">
        <v>-1.66763025813993</v>
      </c>
      <c r="G92" s="17">
        <v>-1.6690226013007601</v>
      </c>
      <c r="H92" s="17">
        <v>3.9157534342811702E-3</v>
      </c>
      <c r="I92" s="17">
        <v>-3.1945702168350301</v>
      </c>
      <c r="J92" s="17">
        <v>-3.1996837877860198</v>
      </c>
      <c r="K92" s="17">
        <v>1.3961148151831601E-3</v>
      </c>
      <c r="L92" s="17">
        <v>2.0410438650256199E-2</v>
      </c>
      <c r="M92" s="17">
        <v>3.6567768239781002E-3</v>
      </c>
      <c r="N92" s="17">
        <v>-11.8456203683459</v>
      </c>
      <c r="O92" s="17">
        <v>3.8758323609626999E-3</v>
      </c>
      <c r="P92" s="17">
        <v>-23.027119687185099</v>
      </c>
      <c r="Q92" s="17">
        <v>1.3683375626607299E-3</v>
      </c>
      <c r="R92" s="17">
        <v>-33.1880441503396</v>
      </c>
      <c r="S92" s="17">
        <v>0.24374639340801599</v>
      </c>
      <c r="T92" s="17">
        <v>455.79110030545201</v>
      </c>
      <c r="U92" s="17">
        <v>0.104523833897653</v>
      </c>
      <c r="V92" s="51">
        <v>43390.532384259262</v>
      </c>
      <c r="W92" s="50">
        <v>2.1</v>
      </c>
      <c r="X92" s="17">
        <v>4.1252174266572302E-2</v>
      </c>
      <c r="Y92" s="17">
        <v>3.53894326159018E-2</v>
      </c>
      <c r="Z92" s="18">
        <f>((((N92/1000)+1)/((SMOW!$Z$4/1000)+1))-1)*1000</f>
        <v>-0.89920439491875115</v>
      </c>
      <c r="AA92" s="18">
        <f>((((P92/1000)+1)/((SMOW!$AA$4/1000)+1))-1)*1000</f>
        <v>-1.7598913338199296</v>
      </c>
      <c r="AB92" s="18">
        <f>Z92*SMOW!$AN$6</f>
        <v>-0.95018893768955548</v>
      </c>
      <c r="AC92" s="18">
        <f>AA92*SMOW!$AN$12</f>
        <v>-1.8565427583245384</v>
      </c>
      <c r="AD92" s="18">
        <f t="shared" si="8"/>
        <v>-0.95064065336431436</v>
      </c>
      <c r="AE92" s="18">
        <f t="shared" si="9"/>
        <v>-1.858268269819316</v>
      </c>
      <c r="AF92" s="17">
        <f>(AD92-SMOW!$AN$14*AE92)</f>
        <v>3.0524993100284559E-2</v>
      </c>
      <c r="AG92" s="2">
        <f t="shared" si="7"/>
        <v>30.524993100284558</v>
      </c>
      <c r="AH92" s="2">
        <f>AVERAGE(AG92:AG93)</f>
        <v>24.440447601512481</v>
      </c>
      <c r="AI92" s="2">
        <f>STDEV(AG92:AG93)</f>
        <v>8.604846765239655</v>
      </c>
      <c r="AK92" s="59" t="str">
        <f t="shared" si="6"/>
        <v>06</v>
      </c>
      <c r="AL92" s="50">
        <v>1</v>
      </c>
      <c r="AN92" s="50">
        <v>0</v>
      </c>
    </row>
    <row r="93" spans="1:40" x14ac:dyDescent="0.25">
      <c r="A93" s="50">
        <v>667</v>
      </c>
      <c r="B93" s="23" t="s">
        <v>116</v>
      </c>
      <c r="C93" s="52" t="s">
        <v>63</v>
      </c>
      <c r="D93" s="52" t="s">
        <v>106</v>
      </c>
      <c r="E93" s="50" t="s">
        <v>176</v>
      </c>
      <c r="F93" s="17">
        <v>-1.6008980953399801</v>
      </c>
      <c r="G93" s="17">
        <v>-1.6021811364968499</v>
      </c>
      <c r="H93" s="17">
        <v>3.4624048606188198E-3</v>
      </c>
      <c r="I93" s="17">
        <v>-3.0463867117847299</v>
      </c>
      <c r="J93" s="17">
        <v>-3.0510364335117299</v>
      </c>
      <c r="K93" s="17">
        <v>1.43097918776607E-3</v>
      </c>
      <c r="L93" s="17">
        <v>8.7661003973404893E-3</v>
      </c>
      <c r="M93" s="17">
        <v>3.5085763895001299E-3</v>
      </c>
      <c r="N93" s="17">
        <v>-11.7795685393843</v>
      </c>
      <c r="O93" s="17">
        <v>3.4271056721942002E-3</v>
      </c>
      <c r="P93" s="17">
        <v>-22.881884457301499</v>
      </c>
      <c r="Q93" s="17">
        <v>1.40250826988629E-3</v>
      </c>
      <c r="R93" s="17">
        <v>-33.179172859547002</v>
      </c>
      <c r="S93" s="17">
        <v>0.139641281020839</v>
      </c>
      <c r="T93" s="17">
        <v>411.823926927927</v>
      </c>
      <c r="U93" s="17">
        <v>0.10471958310825</v>
      </c>
      <c r="V93" s="51">
        <v>43390.60869212963</v>
      </c>
      <c r="W93" s="50">
        <v>2.1</v>
      </c>
      <c r="X93" s="17">
        <v>4.5971846304862702E-4</v>
      </c>
      <c r="Y93" s="17">
        <v>7.4720069803808705E-5</v>
      </c>
      <c r="Z93" s="18">
        <f>((((N93/1000)+1)/((SMOW!$Z$4/1000)+1))-1)*1000</f>
        <v>-0.83242086774226731</v>
      </c>
      <c r="AA93" s="18">
        <f>((((P93/1000)+1)/((SMOW!$AA$4/1000)+1))-1)*1000</f>
        <v>-1.6114945516956247</v>
      </c>
      <c r="AB93" s="18">
        <f>Z93*SMOW!$AN$6</f>
        <v>-0.87961881025071165</v>
      </c>
      <c r="AC93" s="18">
        <f>AA93*SMOW!$AN$12</f>
        <v>-1.699996177341299</v>
      </c>
      <c r="AD93" s="18">
        <f t="shared" si="8"/>
        <v>-0.88000590188838168</v>
      </c>
      <c r="AE93" s="18">
        <f t="shared" si="9"/>
        <v>-1.7014428105892463</v>
      </c>
      <c r="AF93" s="17">
        <f>(AD93-SMOW!$AN$14*AE93)</f>
        <v>1.8355902102740407E-2</v>
      </c>
      <c r="AG93" s="2">
        <f t="shared" si="7"/>
        <v>18.355902102740409</v>
      </c>
      <c r="AH93" s="2"/>
      <c r="AI93" s="2"/>
      <c r="AK93" s="59" t="str">
        <f t="shared" si="6"/>
        <v>06</v>
      </c>
      <c r="AN93" s="50">
        <v>0</v>
      </c>
    </row>
    <row r="94" spans="1:40" x14ac:dyDescent="0.25">
      <c r="A94" s="50">
        <v>668</v>
      </c>
      <c r="B94" s="23" t="s">
        <v>115</v>
      </c>
      <c r="C94" s="52" t="s">
        <v>63</v>
      </c>
      <c r="D94" s="52" t="s">
        <v>106</v>
      </c>
      <c r="E94" s="50" t="s">
        <v>177</v>
      </c>
      <c r="F94" s="17">
        <v>-1.2487426075289401</v>
      </c>
      <c r="G94" s="17">
        <v>-1.2495232250049599</v>
      </c>
      <c r="H94" s="17">
        <v>3.84320639774146E-3</v>
      </c>
      <c r="I94" s="17">
        <v>-2.3704993805018799</v>
      </c>
      <c r="J94" s="17">
        <v>-2.37331350338021</v>
      </c>
      <c r="K94" s="17">
        <v>1.4493358232319799E-3</v>
      </c>
      <c r="L94" s="17">
        <v>3.5863047797951401E-3</v>
      </c>
      <c r="M94" s="17">
        <v>3.8173507577578601E-3</v>
      </c>
      <c r="N94" s="17">
        <v>-11.431003273808701</v>
      </c>
      <c r="O94" s="17">
        <v>3.8040249408501201E-3</v>
      </c>
      <c r="P94" s="17">
        <v>-22.2194446540252</v>
      </c>
      <c r="Q94" s="17">
        <v>1.4204996797320801E-3</v>
      </c>
      <c r="R94" s="17">
        <v>-32.885191549195802</v>
      </c>
      <c r="S94" s="17">
        <v>0.14028684985060799</v>
      </c>
      <c r="T94" s="17">
        <v>538.40776168887896</v>
      </c>
      <c r="U94" s="17">
        <v>8.2970052869864294E-2</v>
      </c>
      <c r="V94" s="51">
        <v>43390.691793981481</v>
      </c>
      <c r="W94" s="50">
        <v>2.1</v>
      </c>
      <c r="X94" s="17">
        <v>9.2116525185003198E-3</v>
      </c>
      <c r="Y94" s="17">
        <v>6.6690950100138204E-3</v>
      </c>
      <c r="Z94" s="18">
        <f>((((N94/1000)+1)/((SMOW!$Z$4/1000)+1))-1)*1000</f>
        <v>-0.4799943225229919</v>
      </c>
      <c r="AA94" s="18">
        <f>((((P94/1000)+1)/((SMOW!$AA$4/1000)+1))-1)*1000</f>
        <v>-0.93463443148866787</v>
      </c>
      <c r="AB94" s="18">
        <f>Z94*SMOW!$AN$6</f>
        <v>-0.50720981569084722</v>
      </c>
      <c r="AC94" s="18">
        <f>AA94*SMOW!$AN$12</f>
        <v>-0.98596359452191107</v>
      </c>
      <c r="AD94" s="18">
        <f t="shared" si="8"/>
        <v>-0.50733849010121213</v>
      </c>
      <c r="AE94" s="18">
        <f t="shared" si="9"/>
        <v>-0.98644997635629672</v>
      </c>
      <c r="AF94" s="17">
        <f>(AD94-SMOW!$AN$14*AE94)</f>
        <v>1.3507097414912517E-2</v>
      </c>
      <c r="AG94" s="2">
        <f t="shared" si="7"/>
        <v>13.507097414912517</v>
      </c>
      <c r="AH94" s="2">
        <f>AVERAGE(AG94:AG95)</f>
        <v>13.490648095131341</v>
      </c>
      <c r="AI94" s="2">
        <f>STDEV(AG94:AG95)</f>
        <v>2.326285112635039E-2</v>
      </c>
      <c r="AK94" s="59" t="str">
        <f t="shared" si="6"/>
        <v>06</v>
      </c>
      <c r="AL94" s="50">
        <v>1</v>
      </c>
      <c r="AN94" s="50">
        <v>0</v>
      </c>
    </row>
    <row r="95" spans="1:40" x14ac:dyDescent="0.25">
      <c r="A95" s="50">
        <v>669</v>
      </c>
      <c r="B95" s="23" t="s">
        <v>115</v>
      </c>
      <c r="C95" s="52" t="s">
        <v>63</v>
      </c>
      <c r="D95" s="52" t="s">
        <v>106</v>
      </c>
      <c r="E95" s="50" t="s">
        <v>178</v>
      </c>
      <c r="F95" s="17">
        <v>-1.40537698534138</v>
      </c>
      <c r="G95" s="17">
        <v>-1.40636563478829</v>
      </c>
      <c r="H95" s="17">
        <v>3.0422779217575999E-3</v>
      </c>
      <c r="I95" s="17">
        <v>-2.6672343252516701</v>
      </c>
      <c r="J95" s="17">
        <v>-2.6707977646954202</v>
      </c>
      <c r="K95" s="17">
        <v>1.28290332645607E-3</v>
      </c>
      <c r="L95" s="17">
        <v>3.8155849708930898E-3</v>
      </c>
      <c r="M95" s="17">
        <v>3.1604396544090501E-3</v>
      </c>
      <c r="N95" s="17">
        <v>-11.586040765457099</v>
      </c>
      <c r="O95" s="17">
        <v>3.0112619239405702E-3</v>
      </c>
      <c r="P95" s="17">
        <v>-22.510275727973799</v>
      </c>
      <c r="Q95" s="17">
        <v>1.2573785420524799E-3</v>
      </c>
      <c r="R95" s="17">
        <v>-32.882099557643699</v>
      </c>
      <c r="S95" s="17">
        <v>0.165438062084171</v>
      </c>
      <c r="T95" s="17">
        <v>445.66798572643</v>
      </c>
      <c r="U95" s="17">
        <v>8.5491657569149698E-2</v>
      </c>
      <c r="V95" s="51">
        <v>43390.779548611114</v>
      </c>
      <c r="W95" s="50">
        <v>2.1</v>
      </c>
      <c r="X95" s="17">
        <v>5.1375751068436703E-3</v>
      </c>
      <c r="Y95" s="17">
        <v>7.0336143962154898E-3</v>
      </c>
      <c r="Z95" s="18">
        <f>((((N95/1000)+1)/((SMOW!$Z$4/1000)+1))-1)*1000</f>
        <v>-0.63674926329670978</v>
      </c>
      <c r="AA95" s="18">
        <f>((((P95/1000)+1)/((SMOW!$AA$4/1000)+1))-1)*1000</f>
        <v>-1.2317964599465325</v>
      </c>
      <c r="AB95" s="18">
        <f>Z95*SMOW!$AN$6</f>
        <v>-0.67285270121614138</v>
      </c>
      <c r="AC95" s="18">
        <f>AA95*SMOW!$AN$12</f>
        <v>-1.2994454563735744</v>
      </c>
      <c r="AD95" s="18">
        <f t="shared" si="8"/>
        <v>-0.67307916818649349</v>
      </c>
      <c r="AE95" s="18">
        <f t="shared" si="9"/>
        <v>-1.3002904677307645</v>
      </c>
      <c r="AF95" s="17">
        <f>(AD95-SMOW!$AN$14*AE95)</f>
        <v>1.3474198775350166E-2</v>
      </c>
      <c r="AG95" s="2">
        <f t="shared" si="7"/>
        <v>13.474198775350166</v>
      </c>
      <c r="AH95" s="2"/>
      <c r="AI95" s="2"/>
      <c r="AK95" s="59" t="str">
        <f t="shared" si="6"/>
        <v>06</v>
      </c>
      <c r="AN95" s="50">
        <v>0</v>
      </c>
    </row>
    <row r="96" spans="1:40" x14ac:dyDescent="0.25">
      <c r="A96" s="50">
        <v>670</v>
      </c>
      <c r="B96" s="23" t="s">
        <v>116</v>
      </c>
      <c r="C96" s="52" t="s">
        <v>62</v>
      </c>
      <c r="D96" s="52" t="s">
        <v>22</v>
      </c>
      <c r="E96" s="50" t="s">
        <v>179</v>
      </c>
      <c r="F96" s="17">
        <v>-1.2801262938162401</v>
      </c>
      <c r="G96" s="17">
        <v>-1.2809469290633799</v>
      </c>
      <c r="H96" s="17">
        <v>5.4169104636127398E-3</v>
      </c>
      <c r="I96" s="17">
        <v>-2.40871463329227</v>
      </c>
      <c r="J96" s="17">
        <v>-2.4116203560810501</v>
      </c>
      <c r="K96" s="17">
        <v>2.2914559800232101E-3</v>
      </c>
      <c r="L96" s="17">
        <v>-7.6113810525798402E-3</v>
      </c>
      <c r="M96" s="17">
        <v>5.5313130499663804E-3</v>
      </c>
      <c r="N96" s="17">
        <v>-11.4620670036783</v>
      </c>
      <c r="O96" s="17">
        <v>5.36168510700997E-3</v>
      </c>
      <c r="P96" s="17">
        <v>-22.256899571980998</v>
      </c>
      <c r="Q96" s="17">
        <v>2.24586492210388E-3</v>
      </c>
      <c r="R96" s="17">
        <v>-32.631034780769603</v>
      </c>
      <c r="S96" s="17">
        <v>0.14642557549673599</v>
      </c>
      <c r="T96" s="17">
        <v>428.038876380359</v>
      </c>
      <c r="U96" s="17">
        <v>0.20830530751439</v>
      </c>
      <c r="V96" s="51">
        <v>43391.369270833333</v>
      </c>
      <c r="W96" s="50">
        <v>2.1</v>
      </c>
      <c r="X96" s="17">
        <v>2.7655184647637901E-2</v>
      </c>
      <c r="Y96" s="17">
        <v>3.3624728786704298E-2</v>
      </c>
      <c r="Z96" s="18">
        <f>((((N96/1000)+1)/((SMOW!$Z$4/1000)+1))-1)*1000</f>
        <v>-0.51140216513023695</v>
      </c>
      <c r="AA96" s="18">
        <f>((((P96/1000)+1)/((SMOW!$AA$4/1000)+1))-1)*1000</f>
        <v>-0.97290468660404805</v>
      </c>
      <c r="AB96" s="18">
        <f>Z96*SMOW!$AN$6</f>
        <v>-0.54039847087396098</v>
      </c>
      <c r="AC96" s="18">
        <f>AA96*SMOW!$AN$12</f>
        <v>-1.0263356127416232</v>
      </c>
      <c r="AD96" s="18">
        <f t="shared" si="8"/>
        <v>-0.54054453875321951</v>
      </c>
      <c r="AE96" s="18">
        <f t="shared" si="9"/>
        <v>-1.0268626557827814</v>
      </c>
      <c r="AF96" s="17">
        <f>(AD96-SMOW!$AN$14*AE96)</f>
        <v>1.6389435000890851E-3</v>
      </c>
      <c r="AG96" s="2">
        <f t="shared" si="7"/>
        <v>1.6389435000890851</v>
      </c>
      <c r="AH96" s="2">
        <f>AVERAGE(AG96:AG97)</f>
        <v>-0.62691152943422646</v>
      </c>
      <c r="AI96" s="2">
        <f>STDEV(AG96:AG97)</f>
        <v>3.2044029131231571</v>
      </c>
      <c r="AK96" s="59" t="str">
        <f t="shared" si="6"/>
        <v>06</v>
      </c>
      <c r="AL96" s="50">
        <v>1</v>
      </c>
      <c r="AN96" s="50">
        <v>0</v>
      </c>
    </row>
    <row r="97" spans="1:40" x14ac:dyDescent="0.25">
      <c r="A97" s="50">
        <v>671</v>
      </c>
      <c r="B97" s="23" t="s">
        <v>116</v>
      </c>
      <c r="C97" s="52" t="s">
        <v>62</v>
      </c>
      <c r="D97" s="52" t="s">
        <v>22</v>
      </c>
      <c r="E97" s="50" t="s">
        <v>180</v>
      </c>
      <c r="F97" s="17">
        <v>-1.17565366996549</v>
      </c>
      <c r="G97" s="17">
        <v>-1.1763456805392001</v>
      </c>
      <c r="H97" s="17">
        <v>4.45351484474228E-3</v>
      </c>
      <c r="I97" s="17">
        <v>-2.2026171981727098</v>
      </c>
      <c r="J97" s="17">
        <v>-2.2050465604052198</v>
      </c>
      <c r="K97" s="17">
        <v>1.29922323829116E-3</v>
      </c>
      <c r="L97" s="17">
        <v>-1.20810966452456E-2</v>
      </c>
      <c r="M97" s="17">
        <v>4.6024956228757803E-3</v>
      </c>
      <c r="N97" s="17">
        <v>-11.3586594773488</v>
      </c>
      <c r="O97" s="17">
        <v>4.4081112983691698E-3</v>
      </c>
      <c r="P97" s="17">
        <v>-22.054902673892698</v>
      </c>
      <c r="Q97" s="17">
        <v>1.2733737511429601E-3</v>
      </c>
      <c r="R97" s="17">
        <v>-33.048182051482399</v>
      </c>
      <c r="S97" s="17">
        <v>0.129982580312166</v>
      </c>
      <c r="T97" s="17">
        <v>438.21477947965002</v>
      </c>
      <c r="U97" s="17">
        <v>9.4434628965099507E-2</v>
      </c>
      <c r="V97" s="51">
        <v>43391.44599537037</v>
      </c>
      <c r="W97" s="50">
        <v>2.1</v>
      </c>
      <c r="X97" s="17">
        <v>7.9515278029957202E-3</v>
      </c>
      <c r="Y97" s="17">
        <v>4.5388098633450599E-3</v>
      </c>
      <c r="Z97" s="18">
        <f>((((N97/1000)+1)/((SMOW!$Z$4/1000)+1))-1)*1000</f>
        <v>-0.40684912771327131</v>
      </c>
      <c r="AA97" s="18">
        <f>((((P97/1000)+1)/((SMOW!$AA$4/1000)+1))-1)*1000</f>
        <v>-0.76651062023713745</v>
      </c>
      <c r="AB97" s="18">
        <f>Z97*SMOW!$AN$6</f>
        <v>-0.42991731651481285</v>
      </c>
      <c r="AC97" s="18">
        <f>AA97*SMOW!$AN$12</f>
        <v>-0.80860659623301157</v>
      </c>
      <c r="AD97" s="18">
        <f t="shared" si="8"/>
        <v>-0.4300097574598718</v>
      </c>
      <c r="AE97" s="18">
        <f t="shared" si="9"/>
        <v>-0.80893369488809519</v>
      </c>
      <c r="AF97" s="17">
        <f>(AD97-SMOW!$AN$14*AE97)</f>
        <v>-2.892766558957538E-3</v>
      </c>
      <c r="AG97" s="2">
        <f t="shared" si="7"/>
        <v>-2.892766558957538</v>
      </c>
      <c r="AH97" s="2"/>
      <c r="AI97" s="2"/>
      <c r="AK97" s="59" t="str">
        <f t="shared" si="6"/>
        <v>06</v>
      </c>
      <c r="AN97" s="50">
        <v>0</v>
      </c>
    </row>
    <row r="98" spans="1:40" x14ac:dyDescent="0.25">
      <c r="A98" s="50">
        <v>672</v>
      </c>
      <c r="B98" s="23" t="s">
        <v>116</v>
      </c>
      <c r="C98" s="52" t="s">
        <v>62</v>
      </c>
      <c r="D98" s="52" t="s">
        <v>22</v>
      </c>
      <c r="E98" s="50" t="s">
        <v>181</v>
      </c>
      <c r="F98" s="17">
        <v>-0.80120942534112105</v>
      </c>
      <c r="G98" s="17">
        <v>-0.80153077365675196</v>
      </c>
      <c r="H98" s="17">
        <v>3.3099926221217498E-3</v>
      </c>
      <c r="I98" s="17">
        <v>-1.44741457844924</v>
      </c>
      <c r="J98" s="17">
        <v>-1.4484631311396601</v>
      </c>
      <c r="K98" s="17">
        <v>1.3807631977545501E-3</v>
      </c>
      <c r="L98" s="17">
        <v>-3.6742240415010001E-2</v>
      </c>
      <c r="M98" s="17">
        <v>3.4216436679702202E-3</v>
      </c>
      <c r="N98" s="17">
        <v>-10.988032688648</v>
      </c>
      <c r="O98" s="17">
        <v>3.2762472751878499E-3</v>
      </c>
      <c r="P98" s="17">
        <v>-21.314725647798902</v>
      </c>
      <c r="Q98" s="17">
        <v>1.35329138268525E-3</v>
      </c>
      <c r="R98" s="17">
        <v>-32.190345214189797</v>
      </c>
      <c r="S98" s="17">
        <v>0.13238136143587001</v>
      </c>
      <c r="T98" s="17">
        <v>488.71634025473497</v>
      </c>
      <c r="U98" s="17">
        <v>0.114241670505265</v>
      </c>
      <c r="V98" s="51">
        <v>43391.522349537037</v>
      </c>
      <c r="W98" s="50">
        <v>2.1</v>
      </c>
      <c r="X98" s="17">
        <v>0.119593427033476</v>
      </c>
      <c r="Y98" s="17">
        <v>0.33144388452603102</v>
      </c>
      <c r="Z98" s="18">
        <f>((((N98/1000)+1)/((SMOW!$Z$4/1000)+1))-1)*1000</f>
        <v>-3.211666981384198E-2</v>
      </c>
      <c r="AA98" s="18">
        <f>((((P98/1000)+1)/((SMOW!$AA$4/1000)+1))-1)*1000</f>
        <v>-1.0221054938863716E-2</v>
      </c>
      <c r="AB98" s="18">
        <f>Z98*SMOW!$AN$6</f>
        <v>-3.3937672619247065E-2</v>
      </c>
      <c r="AC98" s="18">
        <f>AA98*SMOW!$AN$12</f>
        <v>-1.0782384778267382E-2</v>
      </c>
      <c r="AD98" s="18">
        <f t="shared" si="8"/>
        <v>-3.3938248515118646E-2</v>
      </c>
      <c r="AE98" s="18">
        <f t="shared" si="9"/>
        <v>-1.0782442908580384E-2</v>
      </c>
      <c r="AF98" s="17">
        <f>(AD98-SMOW!$AN$14*AE98)</f>
        <v>-2.8245118659388203E-2</v>
      </c>
      <c r="AG98" s="2">
        <f t="shared" si="7"/>
        <v>-28.245118659388204</v>
      </c>
      <c r="AH98" s="2"/>
      <c r="AI98" s="2"/>
      <c r="AJ98" s="19" t="s">
        <v>185</v>
      </c>
      <c r="AK98" s="59" t="str">
        <f t="shared" si="6"/>
        <v>06</v>
      </c>
      <c r="AN98" s="50">
        <v>0</v>
      </c>
    </row>
    <row r="99" spans="1:40" x14ac:dyDescent="0.25">
      <c r="A99" s="50">
        <v>673</v>
      </c>
      <c r="B99" s="23" t="s">
        <v>120</v>
      </c>
      <c r="C99" s="52" t="s">
        <v>63</v>
      </c>
      <c r="D99" s="52" t="s">
        <v>106</v>
      </c>
      <c r="E99" s="50" t="s">
        <v>182</v>
      </c>
      <c r="F99" s="17">
        <v>-0.80381752366654702</v>
      </c>
      <c r="G99" s="17">
        <v>-0.80414111610296801</v>
      </c>
      <c r="H99" s="17">
        <v>4.2807514413314299E-3</v>
      </c>
      <c r="I99" s="17">
        <v>-1.52141961359219</v>
      </c>
      <c r="J99" s="17">
        <v>-1.5225781976553801</v>
      </c>
      <c r="K99" s="17">
        <v>1.5991023401723101E-3</v>
      </c>
      <c r="L99" s="17">
        <v>-2.1982774092874901E-4</v>
      </c>
      <c r="M99" s="17">
        <v>4.3060134434799602E-3</v>
      </c>
      <c r="N99" s="17">
        <v>-10.990614197433</v>
      </c>
      <c r="O99" s="17">
        <v>4.2371092164028403E-3</v>
      </c>
      <c r="P99" s="17">
        <v>-21.387258270697</v>
      </c>
      <c r="Q99" s="17">
        <v>1.56728642572995E-3</v>
      </c>
      <c r="R99" s="17">
        <v>-32.442811877335203</v>
      </c>
      <c r="S99" s="17">
        <v>0.107065288593543</v>
      </c>
      <c r="T99" s="17">
        <v>452.95882516724799</v>
      </c>
      <c r="U99" s="17">
        <v>8.2214362816053904E-2</v>
      </c>
      <c r="V99" s="51">
        <v>43391.618622685186</v>
      </c>
      <c r="W99" s="50">
        <v>2.1</v>
      </c>
      <c r="X99" s="17">
        <v>4.2800918600534001E-4</v>
      </c>
      <c r="Y99" s="17">
        <v>7.9404841557317397E-6</v>
      </c>
      <c r="Z99" s="18">
        <f>((((N99/1000)+1)/((SMOW!$Z$4/1000)+1))-1)*1000</f>
        <v>-3.4726775617222039E-2</v>
      </c>
      <c r="AA99" s="18">
        <f>((((P99/1000)+1)/((SMOW!$AA$4/1000)+1))-1)*1000</f>
        <v>-8.4332603808467965E-2</v>
      </c>
      <c r="AB99" s="18">
        <f>Z99*SMOW!$AN$6</f>
        <v>-3.6695770416127975E-2</v>
      </c>
      <c r="AC99" s="18">
        <f>AA99*SMOW!$AN$12</f>
        <v>-8.8964063793317921E-2</v>
      </c>
      <c r="AD99" s="18">
        <f t="shared" si="8"/>
        <v>-3.6696443722350217E-2</v>
      </c>
      <c r="AE99" s="18">
        <f t="shared" si="9"/>
        <v>-8.8968021330372765E-2</v>
      </c>
      <c r="AF99" s="17">
        <f>(AD99-SMOW!$AN$14*AE99)</f>
        <v>1.0278671540086604E-2</v>
      </c>
      <c r="AG99" s="2">
        <f t="shared" si="7"/>
        <v>10.278671540086604</v>
      </c>
      <c r="AH99" s="2">
        <f>AVERAGE(AG99:AG100)</f>
        <v>19.280679284196662</v>
      </c>
      <c r="AI99" s="2">
        <f>STDEV(AG99:AG100)</f>
        <v>12.730761440308068</v>
      </c>
      <c r="AK99" s="59" t="str">
        <f t="shared" si="6"/>
        <v>06</v>
      </c>
      <c r="AL99" s="50">
        <v>1</v>
      </c>
      <c r="AN99" s="50">
        <v>0</v>
      </c>
    </row>
    <row r="100" spans="1:40" x14ac:dyDescent="0.25">
      <c r="A100" s="50">
        <v>674</v>
      </c>
      <c r="B100" s="23" t="s">
        <v>116</v>
      </c>
      <c r="C100" s="52" t="s">
        <v>63</v>
      </c>
      <c r="D100" s="52" t="s">
        <v>106</v>
      </c>
      <c r="E100" s="50" t="s">
        <v>183</v>
      </c>
      <c r="F100" s="17">
        <v>-0.61316264877020499</v>
      </c>
      <c r="G100" s="17">
        <v>-0.61335118891739304</v>
      </c>
      <c r="H100" s="17">
        <v>4.9534123986330197E-3</v>
      </c>
      <c r="I100" s="17">
        <v>-1.1922352895384301</v>
      </c>
      <c r="J100" s="17">
        <v>-1.1929466360828</v>
      </c>
      <c r="K100" s="17">
        <v>1.87411708659931E-3</v>
      </c>
      <c r="L100" s="17">
        <v>1.6524634934322699E-2</v>
      </c>
      <c r="M100" s="17">
        <v>4.8481294052968096E-3</v>
      </c>
      <c r="N100" s="17">
        <v>-10.801903047382099</v>
      </c>
      <c r="O100" s="17">
        <v>4.9029124009048203E-3</v>
      </c>
      <c r="P100" s="17">
        <v>-21.064623433831599</v>
      </c>
      <c r="Q100" s="17">
        <v>1.83682944878806E-3</v>
      </c>
      <c r="R100" s="17">
        <v>-29.620307923582001</v>
      </c>
      <c r="S100" s="17">
        <v>0.14107978902867599</v>
      </c>
      <c r="T100" s="17">
        <v>762.30399786101998</v>
      </c>
      <c r="U100" s="17">
        <v>0.157114623269102</v>
      </c>
      <c r="V100" s="51">
        <v>43392.35260416667</v>
      </c>
      <c r="W100" s="50">
        <v>2.1</v>
      </c>
      <c r="X100" s="17">
        <v>8.8152834396978807E-3</v>
      </c>
      <c r="Y100" s="17">
        <v>1.06596692701249E-2</v>
      </c>
      <c r="Z100" s="18">
        <f>((((N100/1000)+1)/((SMOW!$Z$4/1000)+1))-1)*1000</f>
        <v>0.15607484813884298</v>
      </c>
      <c r="AA100" s="18">
        <f>((((P100/1000)+1)/((SMOW!$AA$4/1000)+1))-1)*1000</f>
        <v>0.2453255075904881</v>
      </c>
      <c r="AB100" s="18">
        <f>Z100*SMOW!$AN$6</f>
        <v>0.16492423190002958</v>
      </c>
      <c r="AC100" s="18">
        <f>AA100*SMOW!$AN$12</f>
        <v>0.25879853249849244</v>
      </c>
      <c r="AD100" s="18">
        <f t="shared" si="8"/>
        <v>0.16491063339394874</v>
      </c>
      <c r="AE100" s="18">
        <f t="shared" si="9"/>
        <v>0.25876504993492805</v>
      </c>
      <c r="AF100" s="17">
        <f>(AD100-SMOW!$AN$14*AE100)</f>
        <v>2.8282687028306719E-2</v>
      </c>
      <c r="AG100" s="2">
        <f t="shared" si="7"/>
        <v>28.282687028306718</v>
      </c>
      <c r="AH100" s="2"/>
      <c r="AI100" s="2"/>
      <c r="AK100" s="59" t="str">
        <f t="shared" si="6"/>
        <v>06</v>
      </c>
      <c r="AN100" s="50">
        <v>0</v>
      </c>
    </row>
    <row r="101" spans="1:40" x14ac:dyDescent="0.25">
      <c r="A101" s="50">
        <v>675</v>
      </c>
      <c r="B101" s="23" t="s">
        <v>116</v>
      </c>
      <c r="C101" s="52" t="s">
        <v>63</v>
      </c>
      <c r="D101" s="52" t="s">
        <v>106</v>
      </c>
      <c r="E101" s="50" t="s">
        <v>186</v>
      </c>
      <c r="F101" s="17">
        <v>-1.7162961713039</v>
      </c>
      <c r="G101" s="17">
        <v>-1.7177732447235301</v>
      </c>
      <c r="H101" s="17">
        <v>1.1415188575808701E-2</v>
      </c>
      <c r="I101" s="17">
        <v>-3.2526728571989501</v>
      </c>
      <c r="J101" s="17">
        <v>-3.25797434912934</v>
      </c>
      <c r="K101" s="17">
        <v>1.6362931888241001E-3</v>
      </c>
      <c r="L101" s="17">
        <v>6.8119934107541604E-3</v>
      </c>
      <c r="M101" s="17">
        <v>1.0710129276508299E-2</v>
      </c>
      <c r="N101" s="17">
        <v>-11.893790132934701</v>
      </c>
      <c r="O101" s="17">
        <v>1.12988108243177E-2</v>
      </c>
      <c r="P101" s="17">
        <v>-23.084066311083902</v>
      </c>
      <c r="Q101" s="17">
        <v>1.60373732120361E-3</v>
      </c>
      <c r="R101" s="17">
        <v>-32.813519544196502</v>
      </c>
      <c r="S101" s="17">
        <v>0.125133536028839</v>
      </c>
      <c r="T101" s="17">
        <v>421.38026492527803</v>
      </c>
      <c r="U101" s="17">
        <v>0.10689010551452</v>
      </c>
      <c r="V101" s="51">
        <v>43392.430405092593</v>
      </c>
      <c r="W101" s="50">
        <v>2.1</v>
      </c>
      <c r="X101" s="17">
        <v>2.3215283803624202E-2</v>
      </c>
      <c r="Y101" s="17">
        <v>1.1864398551889799E-2</v>
      </c>
      <c r="Z101" s="18">
        <f>((((N101/1000)+1)/((SMOW!$Z$4/1000)+1))-1)*1000</f>
        <v>-0.9479077666961766</v>
      </c>
      <c r="AA101" s="18">
        <f>((((P101/1000)+1)/((SMOW!$AA$4/1000)+1))-1)*1000</f>
        <v>-1.8180775999635523</v>
      </c>
      <c r="AB101" s="18">
        <f>Z101*SMOW!$AN$6</f>
        <v>-1.0016537718836462</v>
      </c>
      <c r="AC101" s="18">
        <f>AA101*SMOW!$AN$12</f>
        <v>-1.9179245544428323</v>
      </c>
      <c r="AD101" s="18">
        <f t="shared" si="8"/>
        <v>-1.002155762264725</v>
      </c>
      <c r="AE101" s="18">
        <f t="shared" si="9"/>
        <v>-1.9197661267823714</v>
      </c>
      <c r="AF101" s="17">
        <f>(AD101-SMOW!$AN$14*AE101)</f>
        <v>1.1480752676367167E-2</v>
      </c>
      <c r="AG101" s="2">
        <f t="shared" si="7"/>
        <v>11.480752676367167</v>
      </c>
      <c r="AH101" s="2">
        <f>AVERAGE(AG101:AG104)</f>
        <v>20.079317894885982</v>
      </c>
      <c r="AI101" s="2">
        <f>STDEV(AG101:AG104)</f>
        <v>6.536104293323997</v>
      </c>
      <c r="AJ101" s="19" t="s">
        <v>187</v>
      </c>
      <c r="AK101" s="59" t="str">
        <f t="shared" si="6"/>
        <v>06</v>
      </c>
      <c r="AL101" s="50">
        <v>1</v>
      </c>
      <c r="AN101" s="50">
        <v>0</v>
      </c>
    </row>
    <row r="102" spans="1:40" x14ac:dyDescent="0.25">
      <c r="A102" s="50">
        <v>675</v>
      </c>
      <c r="B102" s="23" t="s">
        <v>148</v>
      </c>
      <c r="C102" s="52" t="s">
        <v>63</v>
      </c>
      <c r="D102" s="52" t="s">
        <v>106</v>
      </c>
      <c r="E102" s="50" t="s">
        <v>279</v>
      </c>
      <c r="F102" s="17">
        <v>-1.70271820928044</v>
      </c>
      <c r="G102" s="17">
        <v>-1.7041698225516999</v>
      </c>
      <c r="H102" s="17">
        <v>4.1745333090059998E-3</v>
      </c>
      <c r="I102" s="17">
        <v>-3.24822309816745</v>
      </c>
      <c r="J102" s="17">
        <v>-3.2535100534753099</v>
      </c>
      <c r="K102" s="17">
        <v>1.1686711029899801E-3</v>
      </c>
      <c r="L102" s="17">
        <v>1.36834856832669E-2</v>
      </c>
      <c r="M102" s="17">
        <v>4.1648356257751604E-3</v>
      </c>
      <c r="N102" s="17">
        <v>-11.880350598119801</v>
      </c>
      <c r="O102" s="17">
        <v>4.1319739770424501E-3</v>
      </c>
      <c r="P102" s="17">
        <v>-23.0797050849431</v>
      </c>
      <c r="Q102" s="17">
        <v>1.1454190953541299E-3</v>
      </c>
      <c r="R102" s="17">
        <v>-32.3827901376198</v>
      </c>
      <c r="S102" s="17">
        <v>0.111593346499999</v>
      </c>
      <c r="T102" s="17">
        <v>422.50610571996998</v>
      </c>
      <c r="U102" s="17">
        <v>7.73799476029296E-2</v>
      </c>
      <c r="V102" s="51">
        <v>43392.514710648145</v>
      </c>
      <c r="W102" s="50">
        <v>2.1</v>
      </c>
      <c r="X102" s="17">
        <v>8.6032802248266399E-2</v>
      </c>
      <c r="Y102" s="17">
        <v>7.92607281488385E-2</v>
      </c>
      <c r="Z102" s="18">
        <f>((((N102/1000)+1)/((SMOW!$Z$4/1000)+1))-1)*1000</f>
        <v>-0.93431935358700979</v>
      </c>
      <c r="AA102" s="18">
        <f>((((P102/1000)+1)/((SMOW!$AA$4/1000)+1))-1)*1000</f>
        <v>-1.8136214364972147</v>
      </c>
      <c r="AB102" s="18">
        <f>Z102*SMOW!$AN$6</f>
        <v>-0.98729490098616512</v>
      </c>
      <c r="AC102" s="18">
        <f>AA102*SMOW!$AN$12</f>
        <v>-1.9132236630557586</v>
      </c>
      <c r="AD102" s="18">
        <f t="shared" si="8"/>
        <v>-0.98778259762359599</v>
      </c>
      <c r="AE102" s="18">
        <f t="shared" si="9"/>
        <v>-1.915056213206819</v>
      </c>
      <c r="AF102" s="17">
        <f>(AD102-SMOW!$AN$14*AE102)</f>
        <v>2.3367082949604545E-2</v>
      </c>
      <c r="AG102" s="2">
        <f t="shared" si="7"/>
        <v>23.367082949604544</v>
      </c>
      <c r="AH102" s="2"/>
      <c r="AI102" s="2"/>
      <c r="AJ102" s="49" t="s">
        <v>192</v>
      </c>
      <c r="AK102" s="59" t="str">
        <f t="shared" si="6"/>
        <v>06</v>
      </c>
      <c r="AN102" s="50">
        <v>0</v>
      </c>
    </row>
    <row r="103" spans="1:40" x14ac:dyDescent="0.25">
      <c r="A103" s="50">
        <v>676</v>
      </c>
      <c r="B103" s="23" t="s">
        <v>115</v>
      </c>
      <c r="C103" s="52" t="s">
        <v>63</v>
      </c>
      <c r="D103" s="52" t="s">
        <v>106</v>
      </c>
      <c r="E103" s="50" t="s">
        <v>188</v>
      </c>
      <c r="F103" s="17">
        <v>-1.3081086776547499</v>
      </c>
      <c r="G103" s="17">
        <v>-1.30896532918116</v>
      </c>
      <c r="H103" s="17">
        <v>4.1115759675457797E-3</v>
      </c>
      <c r="I103" s="17">
        <v>-2.4926611060756398</v>
      </c>
      <c r="J103" s="17">
        <v>-2.4957729900329801</v>
      </c>
      <c r="K103" s="17">
        <v>1.27766991304867E-3</v>
      </c>
      <c r="L103" s="17">
        <v>8.8028095562566692E-3</v>
      </c>
      <c r="M103" s="17">
        <v>4.1064825865683796E-3</v>
      </c>
      <c r="N103" s="17">
        <v>-11.489764107349</v>
      </c>
      <c r="O103" s="17">
        <v>4.06965848514876E-3</v>
      </c>
      <c r="P103" s="17">
        <v>-22.339175836592801</v>
      </c>
      <c r="Q103" s="17">
        <v>1.2522492532087001E-3</v>
      </c>
      <c r="R103" s="17">
        <v>-31.547100556632799</v>
      </c>
      <c r="S103" s="17">
        <v>0.14519750672093701</v>
      </c>
      <c r="T103" s="17">
        <v>711.34300859528696</v>
      </c>
      <c r="U103" s="17">
        <v>7.2955787568123306E-2</v>
      </c>
      <c r="V103" s="51">
        <v>43392.609305555554</v>
      </c>
      <c r="W103" s="50">
        <v>2.1</v>
      </c>
      <c r="X103" s="17">
        <v>6.9518827542795605E-2</v>
      </c>
      <c r="Y103" s="17">
        <v>6.3685189026602598E-2</v>
      </c>
      <c r="Z103" s="18">
        <f>((((N103/1000)+1)/((SMOW!$Z$4/1000)+1))-1)*1000</f>
        <v>-0.53940608727420791</v>
      </c>
      <c r="AA103" s="18">
        <f>((((P103/1000)+1)/((SMOW!$AA$4/1000)+1))-1)*1000</f>
        <v>-1.056971981594379</v>
      </c>
      <c r="AB103" s="18">
        <f>Z103*SMOW!$AN$6</f>
        <v>-0.56999020461490324</v>
      </c>
      <c r="AC103" s="18">
        <f>AA103*SMOW!$AN$12</f>
        <v>-1.1150197972290052</v>
      </c>
      <c r="AD103" s="18">
        <f t="shared" si="8"/>
        <v>-0.5701527107857971</v>
      </c>
      <c r="AE103" s="18">
        <f t="shared" si="9"/>
        <v>-1.1156418942798407</v>
      </c>
      <c r="AF103" s="17">
        <f>(AD103-SMOW!$AN$14*AE103)</f>
        <v>1.8906209393958817E-2</v>
      </c>
      <c r="AG103" s="2">
        <f t="shared" si="7"/>
        <v>18.906209393958818</v>
      </c>
      <c r="AH103" s="2"/>
      <c r="AI103" s="2"/>
      <c r="AJ103" s="50" t="s">
        <v>191</v>
      </c>
      <c r="AK103" s="59" t="str">
        <f t="shared" si="6"/>
        <v>06</v>
      </c>
      <c r="AN103" s="50">
        <v>0</v>
      </c>
    </row>
    <row r="104" spans="1:40" x14ac:dyDescent="0.25">
      <c r="A104" s="50">
        <v>677</v>
      </c>
      <c r="B104" s="23" t="s">
        <v>115</v>
      </c>
      <c r="C104" s="52" t="s">
        <v>63</v>
      </c>
      <c r="D104" s="52" t="s">
        <v>106</v>
      </c>
      <c r="E104" s="50" t="s">
        <v>190</v>
      </c>
      <c r="F104" s="17">
        <v>-2.08229923214421</v>
      </c>
      <c r="G104" s="17">
        <v>-2.0844705912724901</v>
      </c>
      <c r="H104" s="17">
        <v>4.2864036901537903E-3</v>
      </c>
      <c r="I104" s="17">
        <v>-3.97277701822183</v>
      </c>
      <c r="J104" s="17">
        <v>-3.9806895003815499</v>
      </c>
      <c r="K104" s="17">
        <v>1.4326591621541601E-3</v>
      </c>
      <c r="L104" s="17">
        <v>1.7333464928972201E-2</v>
      </c>
      <c r="M104" s="17">
        <v>4.1609290287601304E-3</v>
      </c>
      <c r="N104" s="17">
        <v>-12.256061795649</v>
      </c>
      <c r="O104" s="17">
        <v>4.2427038405944096E-3</v>
      </c>
      <c r="P104" s="17">
        <v>-23.7898432012367</v>
      </c>
      <c r="Q104" s="17">
        <v>1.40415481932281E-3</v>
      </c>
      <c r="R104" s="17">
        <v>-33.9217954261184</v>
      </c>
      <c r="S104" s="17">
        <v>0.13036009897475001</v>
      </c>
      <c r="T104" s="17">
        <v>479.29592683428501</v>
      </c>
      <c r="U104" s="17">
        <v>8.3640882337346303E-2</v>
      </c>
      <c r="V104" s="51">
        <v>43392.690243055556</v>
      </c>
      <c r="W104" s="50">
        <v>2.1</v>
      </c>
      <c r="X104" s="17">
        <v>1.5908947933017802E-2</v>
      </c>
      <c r="Y104" s="17">
        <v>1.24665231906198E-2</v>
      </c>
      <c r="Z104" s="18">
        <f>((((N104/1000)+1)/((SMOW!$Z$4/1000)+1))-1)*1000</f>
        <v>-1.3141925435525836</v>
      </c>
      <c r="AA104" s="18">
        <f>((((P104/1000)+1)/((SMOW!$AA$4/1000)+1))-1)*1000</f>
        <v>-2.5392181901655597</v>
      </c>
      <c r="AB104" s="18">
        <f>Z104*SMOW!$AN$6</f>
        <v>-1.388706754475544</v>
      </c>
      <c r="AC104" s="18">
        <f>AA104*SMOW!$AN$12</f>
        <v>-2.6786694451898243</v>
      </c>
      <c r="AD104" s="18">
        <f t="shared" si="8"/>
        <v>-1.3896719013413139</v>
      </c>
      <c r="AE104" s="18">
        <f t="shared" si="9"/>
        <v>-2.682263499812362</v>
      </c>
      <c r="AF104" s="17">
        <f>(AD104-SMOW!$AN$14*AE104)</f>
        <v>2.6563226559613407E-2</v>
      </c>
      <c r="AG104" s="2">
        <f t="shared" si="7"/>
        <v>26.563226559613405</v>
      </c>
      <c r="AH104" s="2"/>
      <c r="AI104" s="2"/>
      <c r="AJ104" s="50" t="s">
        <v>193</v>
      </c>
      <c r="AK104" s="59" t="str">
        <f t="shared" si="6"/>
        <v>06</v>
      </c>
      <c r="AN104" s="50">
        <v>0</v>
      </c>
    </row>
    <row r="105" spans="1:40" x14ac:dyDescent="0.25">
      <c r="A105" s="50">
        <v>678</v>
      </c>
      <c r="B105" s="23" t="s">
        <v>115</v>
      </c>
      <c r="C105" s="52" t="s">
        <v>63</v>
      </c>
      <c r="D105" s="52" t="s">
        <v>106</v>
      </c>
      <c r="E105" s="50" t="s">
        <v>194</v>
      </c>
      <c r="F105" s="17">
        <v>-1.56915048209998</v>
      </c>
      <c r="G105" s="17">
        <v>-1.5703831174304601</v>
      </c>
      <c r="H105" s="17">
        <v>3.4239157996843301E-3</v>
      </c>
      <c r="I105" s="17">
        <v>-3.0054804807671802</v>
      </c>
      <c r="J105" s="17">
        <v>-3.0100060540337101</v>
      </c>
      <c r="K105" s="17">
        <v>1.5469109839390601E-3</v>
      </c>
      <c r="L105" s="17">
        <v>1.89000790993414E-2</v>
      </c>
      <c r="M105" s="17">
        <v>3.5668741862180898E-3</v>
      </c>
      <c r="N105" s="17">
        <v>-11.748144592794199</v>
      </c>
      <c r="O105" s="17">
        <v>3.3890090069134599E-3</v>
      </c>
      <c r="P105" s="17">
        <v>-22.8417921011145</v>
      </c>
      <c r="Q105" s="17">
        <v>1.51613347440991E-3</v>
      </c>
      <c r="R105" s="17">
        <v>-32.762997299157398</v>
      </c>
      <c r="S105" s="17">
        <v>0.113394021165651</v>
      </c>
      <c r="T105" s="17">
        <v>496.97905403496799</v>
      </c>
      <c r="U105" s="17">
        <v>6.9519285562706895E-2</v>
      </c>
      <c r="V105" s="51">
        <v>43392.778761574074</v>
      </c>
      <c r="W105" s="50">
        <v>2.1</v>
      </c>
      <c r="X105" s="17">
        <v>1.0914433980900599E-3</v>
      </c>
      <c r="Y105" s="17">
        <v>1.82702697851601E-3</v>
      </c>
      <c r="Z105" s="18">
        <f>((((N105/1000)+1)/((SMOW!$Z$4/1000)+1))-1)*1000</f>
        <v>-0.80064881806418686</v>
      </c>
      <c r="AA105" s="18">
        <f>((((P105/1000)+1)/((SMOW!$AA$4/1000)+1))-1)*1000</f>
        <v>-1.5705294452905694</v>
      </c>
      <c r="AB105" s="18">
        <f>Z105*SMOW!$AN$6</f>
        <v>-0.84604529759615787</v>
      </c>
      <c r="AC105" s="18">
        <f>AA105*SMOW!$AN$12</f>
        <v>-1.6567813093669101</v>
      </c>
      <c r="AD105" s="18">
        <f t="shared" si="8"/>
        <v>-0.84640339591143465</v>
      </c>
      <c r="AE105" s="18">
        <f t="shared" si="9"/>
        <v>-1.6581552893196434</v>
      </c>
      <c r="AF105" s="17">
        <f>(AD105-SMOW!$AN$14*AE105)</f>
        <v>2.9102596849337137E-2</v>
      </c>
      <c r="AG105" s="2">
        <f t="shared" si="7"/>
        <v>29.102596849337136</v>
      </c>
      <c r="AH105" s="2">
        <f>AVERAGE(AG105:AG106)</f>
        <v>24.804795920820467</v>
      </c>
      <c r="AI105" s="2">
        <f>STDEV(AG105:AG106)</f>
        <v>6.0780083614879414</v>
      </c>
      <c r="AK105" s="59" t="str">
        <f t="shared" si="6"/>
        <v>06</v>
      </c>
      <c r="AL105" s="50">
        <v>1</v>
      </c>
      <c r="AN105" s="50">
        <v>0</v>
      </c>
    </row>
    <row r="106" spans="1:40" x14ac:dyDescent="0.25">
      <c r="A106" s="50">
        <v>679</v>
      </c>
      <c r="B106" s="23" t="s">
        <v>115</v>
      </c>
      <c r="C106" s="52" t="s">
        <v>63</v>
      </c>
      <c r="D106" s="52" t="s">
        <v>106</v>
      </c>
      <c r="E106" s="50" t="s">
        <v>195</v>
      </c>
      <c r="F106" s="17">
        <v>-2.0196605241432599</v>
      </c>
      <c r="G106" s="17">
        <v>-2.0217032120568001</v>
      </c>
      <c r="H106" s="17">
        <v>4.6499935792396604E-3</v>
      </c>
      <c r="I106" s="17">
        <v>-3.8433424793881299</v>
      </c>
      <c r="J106" s="17">
        <v>-3.8507472871893298</v>
      </c>
      <c r="K106" s="17">
        <v>3.09861862824563E-3</v>
      </c>
      <c r="L106" s="17">
        <v>1.14913555791708E-2</v>
      </c>
      <c r="M106" s="17">
        <v>4.3095185909610197E-3</v>
      </c>
      <c r="N106" s="17">
        <v>-12.1940616887491</v>
      </c>
      <c r="O106" s="17">
        <v>4.60258693382074E-3</v>
      </c>
      <c r="P106" s="17">
        <v>-23.6629839060944</v>
      </c>
      <c r="Q106" s="17">
        <v>3.0369681743075798E-3</v>
      </c>
      <c r="R106" s="17">
        <v>-33.7151782562864</v>
      </c>
      <c r="S106" s="17">
        <v>0.150219344987647</v>
      </c>
      <c r="T106" s="17">
        <v>889.90173540020896</v>
      </c>
      <c r="U106" s="17">
        <v>0.37881269799771</v>
      </c>
      <c r="V106" s="51">
        <v>43393.579317129632</v>
      </c>
      <c r="W106" s="50">
        <v>2.1</v>
      </c>
      <c r="X106" s="17">
        <v>4.6810776083557999E-2</v>
      </c>
      <c r="Y106" s="17">
        <v>4.34295133950936E-2</v>
      </c>
      <c r="Z106" s="18">
        <f>((((N106/1000)+1)/((SMOW!$Z$4/1000)+1))-1)*1000</f>
        <v>-1.2515056219459808</v>
      </c>
      <c r="AA106" s="18">
        <f>((((P106/1000)+1)/((SMOW!$AA$4/1000)+1))-1)*1000</f>
        <v>-2.4095973592090925</v>
      </c>
      <c r="AB106" s="18">
        <f>Z106*SMOW!$AN$6</f>
        <v>-1.3224655085641643</v>
      </c>
      <c r="AC106" s="18">
        <f>AA106*SMOW!$AN$12</f>
        <v>-2.5419299713281607</v>
      </c>
      <c r="AD106" s="18">
        <f t="shared" si="8"/>
        <v>-1.3233407378002735</v>
      </c>
      <c r="AE106" s="18">
        <f t="shared" si="9"/>
        <v>-2.5451661605920024</v>
      </c>
      <c r="AF106" s="17">
        <f>(AD106-SMOW!$AN$14*AE106)</f>
        <v>2.0506994992303795E-2</v>
      </c>
      <c r="AG106" s="2">
        <f t="shared" si="7"/>
        <v>20.506994992303795</v>
      </c>
      <c r="AH106" s="2"/>
      <c r="AI106" s="2"/>
      <c r="AK106" s="59" t="str">
        <f t="shared" si="6"/>
        <v>06</v>
      </c>
      <c r="AN106" s="50">
        <v>0</v>
      </c>
    </row>
    <row r="107" spans="1:40" x14ac:dyDescent="0.25">
      <c r="A107" s="50">
        <v>680</v>
      </c>
      <c r="B107" s="23" t="s">
        <v>115</v>
      </c>
      <c r="C107" s="52" t="s">
        <v>63</v>
      </c>
      <c r="D107" s="52" t="s">
        <v>106</v>
      </c>
      <c r="E107" s="50" t="s">
        <v>196</v>
      </c>
      <c r="F107" s="17">
        <v>-1.46274279430469</v>
      </c>
      <c r="G107" s="17">
        <v>-1.4638138713259199</v>
      </c>
      <c r="H107" s="17">
        <v>3.3872980153370302E-3</v>
      </c>
      <c r="I107" s="17">
        <v>-2.8411622357123401</v>
      </c>
      <c r="J107" s="17">
        <v>-2.8452060507761701</v>
      </c>
      <c r="K107" s="17">
        <v>1.63614302300981E-3</v>
      </c>
      <c r="L107" s="17">
        <v>3.84549234838958E-2</v>
      </c>
      <c r="M107" s="17">
        <v>3.6124242034170401E-3</v>
      </c>
      <c r="N107" s="17">
        <v>-11.6428217304807</v>
      </c>
      <c r="O107" s="17">
        <v>3.3527645405692298E-3</v>
      </c>
      <c r="P107" s="17">
        <v>-22.680743149771899</v>
      </c>
      <c r="Q107" s="17">
        <v>1.60359014310707E-3</v>
      </c>
      <c r="R107" s="17">
        <v>-32.736467930994998</v>
      </c>
      <c r="S107" s="17">
        <v>0.146842040830646</v>
      </c>
      <c r="T107" s="17">
        <v>478.04094638364501</v>
      </c>
      <c r="U107" s="17">
        <v>0.10164975802171</v>
      </c>
      <c r="V107" s="51">
        <v>43393.663078703707</v>
      </c>
      <c r="W107" s="50">
        <v>2.1</v>
      </c>
      <c r="X107" s="17">
        <v>4.1699281655447298E-2</v>
      </c>
      <c r="Y107" s="17">
        <v>4.98837065123117E-2</v>
      </c>
      <c r="Z107" s="18">
        <f>((((N107/1000)+1)/((SMOW!$Z$4/1000)+1))-1)*1000</f>
        <v>-0.69415922726556722</v>
      </c>
      <c r="AA107" s="18">
        <f>((((P107/1000)+1)/((SMOW!$AA$4/1000)+1))-1)*1000</f>
        <v>-1.4059747008053902</v>
      </c>
      <c r="AB107" s="18">
        <f>Z107*SMOW!$AN$6</f>
        <v>-0.73351778802467871</v>
      </c>
      <c r="AC107" s="18">
        <f>AA107*SMOW!$AN$12</f>
        <v>-1.4831893873254536</v>
      </c>
      <c r="AD107" s="18">
        <f t="shared" si="8"/>
        <v>-0.73378694382576393</v>
      </c>
      <c r="AE107" s="18">
        <f t="shared" si="9"/>
        <v>-1.4842904015145446</v>
      </c>
      <c r="AF107" s="17">
        <f>(AD107-SMOW!$AN$14*AE107)</f>
        <v>4.9918388173915695E-2</v>
      </c>
      <c r="AG107" s="2">
        <f t="shared" si="7"/>
        <v>49.918388173915694</v>
      </c>
      <c r="AH107" s="2">
        <f>AVERAGE(AG107:AG108,AG113)</f>
        <v>61.558476138989242</v>
      </c>
      <c r="AI107" s="2">
        <f>STDEV(AG107:AG108,AG113)</f>
        <v>10.080995444815825</v>
      </c>
      <c r="AK107" s="59" t="str">
        <f t="shared" si="6"/>
        <v>06</v>
      </c>
      <c r="AL107" s="50">
        <v>1</v>
      </c>
      <c r="AN107" s="50">
        <v>0</v>
      </c>
    </row>
    <row r="108" spans="1:40" x14ac:dyDescent="0.25">
      <c r="A108" s="50">
        <v>681</v>
      </c>
      <c r="B108" s="23" t="s">
        <v>115</v>
      </c>
      <c r="C108" s="52" t="s">
        <v>63</v>
      </c>
      <c r="D108" s="52" t="s">
        <v>106</v>
      </c>
      <c r="E108" s="50" t="s">
        <v>197</v>
      </c>
      <c r="F108" s="17">
        <v>-1.8813397307417801</v>
      </c>
      <c r="G108" s="17">
        <v>-1.8831118708637</v>
      </c>
      <c r="H108" s="17">
        <v>3.1786328282102298E-3</v>
      </c>
      <c r="I108" s="17">
        <v>-3.6654002558989101</v>
      </c>
      <c r="J108" s="17">
        <v>-3.6721343312377801</v>
      </c>
      <c r="K108" s="17">
        <v>1.3440090849665899E-3</v>
      </c>
      <c r="L108" s="17">
        <v>5.5775056029843999E-2</v>
      </c>
      <c r="M108" s="17">
        <v>3.3681970030962102E-3</v>
      </c>
      <c r="N108" s="17">
        <v>-12.0571510746726</v>
      </c>
      <c r="O108" s="17">
        <v>3.1462266932700401E-3</v>
      </c>
      <c r="P108" s="17">
        <v>-23.488582040477201</v>
      </c>
      <c r="Q108" s="17">
        <v>1.3172685337322499E-3</v>
      </c>
      <c r="R108" s="17">
        <v>-33.823844339107097</v>
      </c>
      <c r="S108" s="17">
        <v>0.13684423028272599</v>
      </c>
      <c r="T108" s="17">
        <v>502.391218084569</v>
      </c>
      <c r="U108" s="17">
        <v>7.6943846703358298E-2</v>
      </c>
      <c r="V108" s="51">
        <v>43393.743564814817</v>
      </c>
      <c r="W108" s="50">
        <v>2.1</v>
      </c>
      <c r="X108" s="17">
        <v>2.99579573917436E-2</v>
      </c>
      <c r="Y108" s="17">
        <v>3.4430866766443399E-2</v>
      </c>
      <c r="Z108" s="18">
        <f>((((N108/1000)+1)/((SMOW!$Z$4/1000)+1))-1)*1000</f>
        <v>-1.1130783617221418</v>
      </c>
      <c r="AA108" s="18">
        <f>((((P108/1000)+1)/((SMOW!$AA$4/1000)+1))-1)*1000</f>
        <v>-2.231399027614045</v>
      </c>
      <c r="AB108" s="18">
        <f>Z108*SMOW!$AN$6</f>
        <v>-1.1761894760151352</v>
      </c>
      <c r="AC108" s="18">
        <f>AA108*SMOW!$AN$12</f>
        <v>-2.3539451703858143</v>
      </c>
      <c r="AD108" s="18">
        <f t="shared" si="8"/>
        <v>-1.1768817297244998</v>
      </c>
      <c r="AE108" s="18">
        <f t="shared" si="9"/>
        <v>-2.3567200547908236</v>
      </c>
      <c r="AF108" s="17">
        <f>(AD108-SMOW!$AN$14*AE108)</f>
        <v>6.7466459205055118E-2</v>
      </c>
      <c r="AG108" s="2">
        <f t="shared" si="7"/>
        <v>67.466459205055116</v>
      </c>
      <c r="AH108" s="2"/>
      <c r="AI108" s="2"/>
      <c r="AK108" s="59" t="str">
        <f t="shared" si="6"/>
        <v>06</v>
      </c>
      <c r="AN108" s="50">
        <v>0</v>
      </c>
    </row>
    <row r="109" spans="1:40" x14ac:dyDescent="0.25">
      <c r="A109" s="50">
        <v>682</v>
      </c>
      <c r="B109" s="23" t="s">
        <v>115</v>
      </c>
      <c r="C109" s="52" t="s">
        <v>63</v>
      </c>
      <c r="D109" s="52" t="s">
        <v>106</v>
      </c>
      <c r="E109" s="50" t="s">
        <v>198</v>
      </c>
      <c r="F109" s="17">
        <v>-0.408212587657375</v>
      </c>
      <c r="G109" s="17">
        <v>-0.40829631289241403</v>
      </c>
      <c r="H109" s="17">
        <v>4.4345942298599002E-3</v>
      </c>
      <c r="I109" s="17">
        <v>-0.80768616076163902</v>
      </c>
      <c r="J109" s="17">
        <v>-0.80801255368680602</v>
      </c>
      <c r="K109" s="17">
        <v>1.40795733079729E-3</v>
      </c>
      <c r="L109" s="17">
        <v>1.8334315454219902E-2</v>
      </c>
      <c r="M109" s="17">
        <v>4.3711724482299597E-3</v>
      </c>
      <c r="N109" s="17">
        <v>-10.599042450418001</v>
      </c>
      <c r="O109" s="17">
        <v>4.3893835789961602E-3</v>
      </c>
      <c r="P109" s="17">
        <v>-20.687725336431999</v>
      </c>
      <c r="Q109" s="17">
        <v>1.3799444582938501E-3</v>
      </c>
      <c r="R109" s="17">
        <v>-30.1778065779062</v>
      </c>
      <c r="S109" s="17">
        <v>0.12568209135413599</v>
      </c>
      <c r="T109" s="17">
        <v>423.50055110533498</v>
      </c>
      <c r="U109" s="17">
        <v>6.3409604345637596E-2</v>
      </c>
      <c r="V109" s="51">
        <v>43393.832442129627</v>
      </c>
      <c r="W109" s="50">
        <v>2.1</v>
      </c>
      <c r="X109" s="17">
        <v>0.14790563032753601</v>
      </c>
      <c r="Y109" s="17">
        <v>0.16192791928902101</v>
      </c>
      <c r="Z109" s="18">
        <f>((((N109/1000)+1)/((SMOW!$Z$4/1000)+1))-1)*1000</f>
        <v>0.36118266125129139</v>
      </c>
      <c r="AA109" s="18">
        <f>((((P109/1000)+1)/((SMOW!$AA$4/1000)+1))-1)*1000</f>
        <v>0.63042810898905621</v>
      </c>
      <c r="AB109" s="18">
        <f>Z109*SMOW!$AN$6</f>
        <v>0.38166157899757674</v>
      </c>
      <c r="AC109" s="18">
        <f>AA109*SMOW!$AN$12</f>
        <v>0.66505057323477967</v>
      </c>
      <c r="AD109" s="18">
        <f t="shared" si="8"/>
        <v>0.3815887647434546</v>
      </c>
      <c r="AE109" s="18">
        <f t="shared" si="9"/>
        <v>0.66482952510239735</v>
      </c>
      <c r="AF109" s="17">
        <f>(AD109-SMOW!$AN$14*AE109)</f>
        <v>3.055877548938879E-2</v>
      </c>
      <c r="AG109" s="2">
        <f t="shared" si="7"/>
        <v>30.55877548938879</v>
      </c>
      <c r="AH109" s="2">
        <f>AVERAGE(AG109:AG110)</f>
        <v>21.642986215999308</v>
      </c>
      <c r="AI109" s="2">
        <f>STDEV(AG109:AG110)</f>
        <v>12.608830109687972</v>
      </c>
      <c r="AK109" s="59" t="str">
        <f t="shared" si="6"/>
        <v>06</v>
      </c>
      <c r="AL109" s="50">
        <v>1</v>
      </c>
      <c r="AN109" s="50">
        <v>0</v>
      </c>
    </row>
    <row r="110" spans="1:40" x14ac:dyDescent="0.25">
      <c r="A110" s="50">
        <v>683</v>
      </c>
      <c r="B110" s="23" t="s">
        <v>115</v>
      </c>
      <c r="C110" s="52" t="s">
        <v>63</v>
      </c>
      <c r="D110" s="52" t="s">
        <v>106</v>
      </c>
      <c r="E110" s="50" t="s">
        <v>199</v>
      </c>
      <c r="F110" s="17">
        <v>-0.777567656667424</v>
      </c>
      <c r="G110" s="17">
        <v>-0.77787035893582501</v>
      </c>
      <c r="H110" s="17">
        <v>3.5035825943903602E-3</v>
      </c>
      <c r="I110" s="17">
        <v>-1.47604476982537</v>
      </c>
      <c r="J110" s="17">
        <v>-1.4771353564462599</v>
      </c>
      <c r="K110" s="17">
        <v>2.8547863532200298E-3</v>
      </c>
      <c r="L110" s="17">
        <v>2.05710926780075E-3</v>
      </c>
      <c r="M110" s="17">
        <v>3.8554259889188301E-3</v>
      </c>
      <c r="N110" s="17">
        <v>-10.964631947607099</v>
      </c>
      <c r="O110" s="17">
        <v>3.4678635993166001E-3</v>
      </c>
      <c r="P110" s="17">
        <v>-21.342786209767102</v>
      </c>
      <c r="Q110" s="17">
        <v>2.7979872128002202E-3</v>
      </c>
      <c r="R110" s="17">
        <v>-30.621317155816602</v>
      </c>
      <c r="S110" s="17">
        <v>0.14986969360293101</v>
      </c>
      <c r="T110" s="17">
        <v>548.65168855629395</v>
      </c>
      <c r="U110" s="17">
        <v>0.31041479570168901</v>
      </c>
      <c r="V110" s="51">
        <v>43394.583009259259</v>
      </c>
      <c r="W110" s="50">
        <v>2.1</v>
      </c>
      <c r="X110" s="17">
        <v>1.02942582277243E-2</v>
      </c>
      <c r="Y110" s="17">
        <v>1.30628919967969E-2</v>
      </c>
      <c r="Z110" s="18">
        <f>((((N110/1000)+1)/((SMOW!$Z$4/1000)+1))-1)*1000</f>
        <v>-8.4567038473037925E-3</v>
      </c>
      <c r="AA110" s="18">
        <f>((((P110/1000)+1)/((SMOW!$AA$4/1000)+1))-1)*1000</f>
        <v>-3.8892453083860801E-2</v>
      </c>
      <c r="AB110" s="18">
        <f>Z110*SMOW!$AN$6</f>
        <v>-8.9361956974763485E-3</v>
      </c>
      <c r="AC110" s="18">
        <f>AA110*SMOW!$AN$12</f>
        <v>-4.1028386661574767E-2</v>
      </c>
      <c r="AD110" s="18">
        <f t="shared" si="8"/>
        <v>-8.9362356255633241E-3</v>
      </c>
      <c r="AE110" s="18">
        <f t="shared" si="9"/>
        <v>-4.1029228348812785E-2</v>
      </c>
      <c r="AF110" s="17">
        <f>(AD110-SMOW!$AN$14*AE110)</f>
        <v>1.2727196942609827E-2</v>
      </c>
      <c r="AG110" s="2">
        <f t="shared" si="7"/>
        <v>12.727196942609826</v>
      </c>
      <c r="AH110" s="2"/>
      <c r="AI110" s="2"/>
      <c r="AK110" s="59" t="str">
        <f t="shared" si="6"/>
        <v>06</v>
      </c>
      <c r="AN110" s="50">
        <v>0</v>
      </c>
    </row>
    <row r="111" spans="1:40" x14ac:dyDescent="0.25">
      <c r="A111" s="50">
        <v>684</v>
      </c>
      <c r="B111" s="23" t="s">
        <v>115</v>
      </c>
      <c r="C111" s="52" t="s">
        <v>63</v>
      </c>
      <c r="D111" s="52" t="s">
        <v>106</v>
      </c>
      <c r="E111" s="50" t="s">
        <v>200</v>
      </c>
      <c r="F111" s="17">
        <v>-0.161690385338813</v>
      </c>
      <c r="G111" s="17">
        <v>-0.16170370414870799</v>
      </c>
      <c r="H111" s="17">
        <v>3.5940825727181899E-3</v>
      </c>
      <c r="I111" s="17">
        <v>-0.31715262661349602</v>
      </c>
      <c r="J111" s="17">
        <v>-0.31720299242442401</v>
      </c>
      <c r="K111" s="17">
        <v>1.8099256362800499E-3</v>
      </c>
      <c r="L111" s="17">
        <v>5.7794758513884104E-3</v>
      </c>
      <c r="M111" s="17">
        <v>3.5679184824965299E-3</v>
      </c>
      <c r="N111" s="17">
        <v>-10.355033539878001</v>
      </c>
      <c r="O111" s="17">
        <v>3.5574409311283201E-3</v>
      </c>
      <c r="P111" s="17">
        <v>-20.206951510941401</v>
      </c>
      <c r="Q111" s="17">
        <v>1.77391515856164E-3</v>
      </c>
      <c r="R111" s="17">
        <v>-29.5835953271473</v>
      </c>
      <c r="S111" s="17">
        <v>0.13190968144406801</v>
      </c>
      <c r="T111" s="17">
        <v>479.31503836825902</v>
      </c>
      <c r="U111" s="17">
        <v>9.2296166335806701E-2</v>
      </c>
      <c r="V111" s="51">
        <v>43394.665486111109</v>
      </c>
      <c r="W111" s="50">
        <v>2.1</v>
      </c>
      <c r="X111" s="17">
        <v>0.12163781337368899</v>
      </c>
      <c r="Y111" s="17">
        <v>0.31322334344741998</v>
      </c>
      <c r="Z111" s="18">
        <f>((((N111/1000)+1)/((SMOW!$Z$4/1000)+1))-1)*1000</f>
        <v>0.60789461403976119</v>
      </c>
      <c r="AA111" s="18">
        <f>((((P111/1000)+1)/((SMOW!$AA$4/1000)+1))-1)*1000</f>
        <v>1.1216676566496719</v>
      </c>
      <c r="AB111" s="18">
        <f>Z111*SMOW!$AN$6</f>
        <v>0.64236200446266079</v>
      </c>
      <c r="AC111" s="18">
        <f>AA111*SMOW!$AN$12</f>
        <v>1.183268492310716</v>
      </c>
      <c r="AD111" s="18">
        <f t="shared" si="8"/>
        <v>0.64215577830011272</v>
      </c>
      <c r="AE111" s="18">
        <f t="shared" si="9"/>
        <v>1.1825689818996912</v>
      </c>
      <c r="AF111" s="17">
        <f>(AD111-SMOW!$AN$14*AE111)</f>
        <v>1.7759355857075776E-2</v>
      </c>
      <c r="AG111" s="2">
        <f t="shared" si="7"/>
        <v>17.759355857075775</v>
      </c>
      <c r="AH111" s="2">
        <f>AVERAGE(AG111:AG112)</f>
        <v>14.63434673070385</v>
      </c>
      <c r="AI111" s="2">
        <f>STDEV(AG111:AG112)</f>
        <v>4.4194302890548753</v>
      </c>
      <c r="AK111" s="59" t="str">
        <f t="shared" si="6"/>
        <v>06</v>
      </c>
      <c r="AL111" s="50">
        <v>1</v>
      </c>
      <c r="AN111" s="50">
        <v>0</v>
      </c>
    </row>
    <row r="112" spans="1:40" x14ac:dyDescent="0.25">
      <c r="A112" s="50">
        <v>685</v>
      </c>
      <c r="B112" s="23" t="s">
        <v>115</v>
      </c>
      <c r="C112" s="52" t="s">
        <v>63</v>
      </c>
      <c r="D112" s="52" t="s">
        <v>106</v>
      </c>
      <c r="E112" s="50" t="s">
        <v>201</v>
      </c>
      <c r="F112" s="17">
        <v>-5.4202082773477399E-2</v>
      </c>
      <c r="G112" s="17">
        <v>-5.4203955112448798E-2</v>
      </c>
      <c r="H112" s="17">
        <v>4.5478345966576501E-3</v>
      </c>
      <c r="I112" s="17">
        <v>-0.102027977000776</v>
      </c>
      <c r="J112" s="17">
        <v>-0.102033214192999</v>
      </c>
      <c r="K112" s="17">
        <v>1.2805749015388499E-3</v>
      </c>
      <c r="L112" s="17">
        <v>-3.3041801854561401E-4</v>
      </c>
      <c r="M112" s="17">
        <v>4.6274829360540004E-3</v>
      </c>
      <c r="N112" s="17">
        <v>-10.248641079653</v>
      </c>
      <c r="O112" s="17">
        <v>4.5014694612077596E-3</v>
      </c>
      <c r="P112" s="17">
        <v>-19.9961070048032</v>
      </c>
      <c r="Q112" s="17">
        <v>1.2550964437304101E-3</v>
      </c>
      <c r="R112" s="17">
        <v>-29.2962812289501</v>
      </c>
      <c r="S112" s="17">
        <v>0.117153296593327</v>
      </c>
      <c r="T112" s="17">
        <v>587.86484078050103</v>
      </c>
      <c r="U112" s="17">
        <v>0.107650419925202</v>
      </c>
      <c r="V112" s="51">
        <v>43394.749606481484</v>
      </c>
      <c r="W112" s="50">
        <v>2.1</v>
      </c>
      <c r="X112" s="17">
        <v>6.5706208629436904E-4</v>
      </c>
      <c r="Y112" s="17">
        <v>1.6933998069510901E-3</v>
      </c>
      <c r="Z112" s="18">
        <f>((((N112/1000)+1)/((SMOW!$Z$4/1000)+1))-1)*1000</f>
        <v>0.71546565136770823</v>
      </c>
      <c r="AA112" s="18">
        <f>((((P112/1000)+1)/((SMOW!$AA$4/1000)+1))-1)*1000</f>
        <v>1.3371019301700038</v>
      </c>
      <c r="AB112" s="18">
        <f>Z112*SMOW!$AN$6</f>
        <v>0.7560322781650497</v>
      </c>
      <c r="AC112" s="18">
        <f>AA112*SMOW!$AN$12</f>
        <v>1.4105341948646011</v>
      </c>
      <c r="AD112" s="18">
        <f t="shared" si="8"/>
        <v>0.75574662972608797</v>
      </c>
      <c r="AE112" s="18">
        <f t="shared" si="9"/>
        <v>1.4095403259881742</v>
      </c>
      <c r="AF112" s="17">
        <f>(AD112-SMOW!$AN$14*AE112)</f>
        <v>1.1509337604331926E-2</v>
      </c>
      <c r="AG112" s="2">
        <f t="shared" si="7"/>
        <v>11.509337604331925</v>
      </c>
      <c r="AH112" s="2"/>
      <c r="AI112" s="2"/>
      <c r="AK112" s="59" t="str">
        <f t="shared" si="6"/>
        <v>06</v>
      </c>
      <c r="AN112" s="50">
        <v>0</v>
      </c>
    </row>
    <row r="113" spans="1:40" x14ac:dyDescent="0.25">
      <c r="A113" s="50">
        <v>686</v>
      </c>
      <c r="B113" s="23" t="s">
        <v>115</v>
      </c>
      <c r="C113" s="52" t="s">
        <v>63</v>
      </c>
      <c r="D113" s="52" t="s">
        <v>106</v>
      </c>
      <c r="E113" s="50" t="s">
        <v>202</v>
      </c>
      <c r="F113" s="17">
        <v>-1.6032671502932501</v>
      </c>
      <c r="G113" s="17">
        <v>-1.6045540020804001</v>
      </c>
      <c r="H113" s="17">
        <v>3.52908361669136E-3</v>
      </c>
      <c r="I113" s="17">
        <v>-3.13844899758391</v>
      </c>
      <c r="J113" s="17">
        <v>-3.14338429583777</v>
      </c>
      <c r="K113" s="17">
        <v>1.399846354566E-3</v>
      </c>
      <c r="L113" s="17">
        <v>5.5152906121948203E-2</v>
      </c>
      <c r="M113" s="17">
        <v>3.5218866395209602E-3</v>
      </c>
      <c r="N113" s="17">
        <v>-11.7819134418422</v>
      </c>
      <c r="O113" s="17">
        <v>3.4931046389118999E-3</v>
      </c>
      <c r="P113" s="17">
        <v>-22.972115061828799</v>
      </c>
      <c r="Q113" s="17">
        <v>1.3719948589297701E-3</v>
      </c>
      <c r="R113" s="17">
        <v>-33.829642781056201</v>
      </c>
      <c r="S113" s="17">
        <v>0.135230926917565</v>
      </c>
      <c r="T113" s="17">
        <v>562.71684234325505</v>
      </c>
      <c r="U113" s="17">
        <v>9.0410730846037901E-2</v>
      </c>
      <c r="V113" s="51">
        <v>43394.838750000003</v>
      </c>
      <c r="W113" s="50">
        <v>2.1</v>
      </c>
      <c r="X113" s="17">
        <v>6.99331078704412E-2</v>
      </c>
      <c r="Y113" s="17">
        <v>6.4329357686371394E-2</v>
      </c>
      <c r="Z113" s="18">
        <f>((((N113/1000)+1)/((SMOW!$Z$4/1000)+1))-1)*1000</f>
        <v>-0.83479174617939744</v>
      </c>
      <c r="AA113" s="18">
        <f>((((P113/1000)+1)/((SMOW!$AA$4/1000)+1))-1)*1000</f>
        <v>-1.7036893406026099</v>
      </c>
      <c r="AB113" s="18">
        <f>Z113*SMOW!$AN$6</f>
        <v>-0.8821241165818392</v>
      </c>
      <c r="AC113" s="18">
        <f>AA113*SMOW!$AN$12</f>
        <v>-1.7972542093636537</v>
      </c>
      <c r="AD113" s="18">
        <f t="shared" si="8"/>
        <v>-0.8825134170180734</v>
      </c>
      <c r="AE113" s="18">
        <f t="shared" si="9"/>
        <v>-1.7988712084395271</v>
      </c>
      <c r="AF113" s="17">
        <f>(AD113-SMOW!$AN$14*AE113)</f>
        <v>6.7290581037996899E-2</v>
      </c>
      <c r="AG113" s="2">
        <f t="shared" si="7"/>
        <v>67.290581037996901</v>
      </c>
      <c r="AH113" s="2"/>
      <c r="AI113" s="2"/>
      <c r="AK113" s="59" t="str">
        <f t="shared" si="6"/>
        <v>06</v>
      </c>
      <c r="AL113" s="50">
        <v>1</v>
      </c>
      <c r="AN113" s="50">
        <v>0</v>
      </c>
    </row>
    <row r="114" spans="1:40" x14ac:dyDescent="0.25">
      <c r="A114" s="50" t="s">
        <v>205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51"/>
      <c r="X114" s="17"/>
      <c r="Y114" s="17"/>
      <c r="Z114" s="18"/>
      <c r="AA114" s="18"/>
      <c r="AB114" s="18"/>
      <c r="AC114" s="18"/>
      <c r="AD114" s="18"/>
      <c r="AE114" s="18"/>
      <c r="AF114" s="17"/>
      <c r="AG114" s="2"/>
      <c r="AH114" s="2"/>
      <c r="AI114" s="2"/>
      <c r="AK114" s="59" t="str">
        <f t="shared" si="6"/>
        <v>06</v>
      </c>
      <c r="AN114" s="50">
        <v>0</v>
      </c>
    </row>
    <row r="115" spans="1:40" x14ac:dyDescent="0.25">
      <c r="A115" s="50">
        <v>687</v>
      </c>
      <c r="B115" s="23" t="s">
        <v>115</v>
      </c>
      <c r="C115" s="52" t="s">
        <v>64</v>
      </c>
      <c r="D115" s="52" t="s">
        <v>60</v>
      </c>
      <c r="E115" s="50" t="s">
        <v>203</v>
      </c>
      <c r="F115" s="17">
        <v>1.61692531545368</v>
      </c>
      <c r="G115" s="17">
        <v>1.6156192291506799</v>
      </c>
      <c r="H115" s="17">
        <v>3.8263249605380301E-3</v>
      </c>
      <c r="I115" s="17">
        <v>3.1544020549136502</v>
      </c>
      <c r="J115" s="17">
        <v>3.1494372772513302</v>
      </c>
      <c r="K115" s="17">
        <v>2.20243953712086E-3</v>
      </c>
      <c r="L115" s="17">
        <v>-4.7283653238018503E-2</v>
      </c>
      <c r="M115" s="17">
        <v>4.08312807570624E-3</v>
      </c>
      <c r="N115" s="17">
        <v>-8.5945508111910396</v>
      </c>
      <c r="O115" s="17">
        <v>3.7873156097555298E-3</v>
      </c>
      <c r="P115" s="17">
        <v>-16.804467259714102</v>
      </c>
      <c r="Q115" s="17">
        <v>2.15861956005204E-3</v>
      </c>
      <c r="R115" s="17">
        <v>-24.822641406942601</v>
      </c>
      <c r="S115" s="17">
        <v>0.164851761314427</v>
      </c>
      <c r="T115" s="17">
        <v>1076.8784975342101</v>
      </c>
      <c r="U115" s="17">
        <v>0.38068060632696199</v>
      </c>
      <c r="V115" s="51">
        <v>43395.618344907409</v>
      </c>
      <c r="W115" s="50">
        <v>2.1</v>
      </c>
      <c r="X115" s="17">
        <v>1.07088683007027E-2</v>
      </c>
      <c r="Y115" s="17">
        <v>3.5788578552637201E-2</v>
      </c>
      <c r="Z115" s="18">
        <f>((((N115/1000)+1)/((SMOW!$Z$4/1000)+1))-1)*1000</f>
        <v>2.3878793321518987</v>
      </c>
      <c r="AA115" s="18">
        <f>((((P115/1000)+1)/((SMOW!$AA$4/1000)+1))-1)*1000</f>
        <v>4.5982188661291001</v>
      </c>
      <c r="AB115" s="18">
        <f>Z115*SMOW!$AN$6</f>
        <v>2.5232711703475057</v>
      </c>
      <c r="AC115" s="18">
        <f>AA115*SMOW!$AN$12</f>
        <v>4.8507483235193467</v>
      </c>
      <c r="AD115" s="18">
        <f t="shared" si="8"/>
        <v>2.5200930666702952</v>
      </c>
      <c r="AE115" s="18">
        <f t="shared" si="9"/>
        <v>4.8390213516397207</v>
      </c>
      <c r="AF115" s="17">
        <f>(AD115-SMOW!$AN$14*AE115)</f>
        <v>-3.4910206995477644E-2</v>
      </c>
      <c r="AG115" s="2">
        <f t="shared" si="7"/>
        <v>-34.910206995477644</v>
      </c>
      <c r="AH115" s="2">
        <f>AVERAGE(AG115:AG117)</f>
        <v>-41.042519019707235</v>
      </c>
      <c r="AI115" s="2">
        <f>STDEV(AG115:AG117)</f>
        <v>5.8089825836356459</v>
      </c>
      <c r="AK115" s="59" t="str">
        <f t="shared" si="6"/>
        <v>06</v>
      </c>
      <c r="AN115" s="50">
        <v>0</v>
      </c>
    </row>
    <row r="116" spans="1:40" x14ac:dyDescent="0.25">
      <c r="A116" s="50">
        <v>688</v>
      </c>
      <c r="B116" s="23" t="s">
        <v>116</v>
      </c>
      <c r="C116" s="52" t="s">
        <v>64</v>
      </c>
      <c r="D116" s="52" t="s">
        <v>60</v>
      </c>
      <c r="E116" s="50" t="s">
        <v>204</v>
      </c>
      <c r="F116" s="17">
        <v>3.3202401855167301</v>
      </c>
      <c r="G116" s="17">
        <v>3.3147400397803102</v>
      </c>
      <c r="H116" s="17">
        <v>4.05652126579814E-3</v>
      </c>
      <c r="I116" s="17">
        <v>6.4146402607311899</v>
      </c>
      <c r="J116" s="17">
        <v>6.3941539788335797</v>
      </c>
      <c r="K116" s="17">
        <v>1.4106495944957299E-3</v>
      </c>
      <c r="L116" s="17">
        <v>-6.1373261043819301E-2</v>
      </c>
      <c r="M116" s="17">
        <v>4.2604750201290604E-3</v>
      </c>
      <c r="N116" s="17">
        <v>-6.90860122189771</v>
      </c>
      <c r="O116" s="17">
        <v>4.0151650656235797E-3</v>
      </c>
      <c r="P116" s="17">
        <v>-13.609095108564899</v>
      </c>
      <c r="Q116" s="17">
        <v>1.3825831564212099E-3</v>
      </c>
      <c r="R116" s="17">
        <v>-20.3842521855162</v>
      </c>
      <c r="S116" s="17">
        <v>0.146486256932228</v>
      </c>
      <c r="T116" s="17">
        <v>1149.47122759681</v>
      </c>
      <c r="U116" s="17">
        <v>0.11324858697386</v>
      </c>
      <c r="V116" s="51">
        <v>43395.745578703703</v>
      </c>
      <c r="W116" s="50">
        <v>2.1</v>
      </c>
      <c r="X116" s="17">
        <v>3.42017127895869E-3</v>
      </c>
      <c r="Y116" s="17">
        <v>4.4468370354198697E-3</v>
      </c>
      <c r="Z116" s="18">
        <f>((((N116/1000)+1)/((SMOW!$Z$4/1000)+1))-1)*1000</f>
        <v>4.0925052597735601</v>
      </c>
      <c r="AA116" s="18">
        <f>((((P116/1000)+1)/((SMOW!$AA$4/1000)+1))-1)*1000</f>
        <v>7.8631494570078342</v>
      </c>
      <c r="AB116" s="18">
        <f>Z116*SMOW!$AN$6</f>
        <v>4.3245487313532553</v>
      </c>
      <c r="AC116" s="18">
        <f>AA116*SMOW!$AN$12</f>
        <v>8.2949855491049895</v>
      </c>
      <c r="AD116" s="18">
        <f t="shared" si="8"/>
        <v>4.3152247421867962</v>
      </c>
      <c r="AE116" s="18">
        <f t="shared" si="9"/>
        <v>8.2607712311118675</v>
      </c>
      <c r="AF116" s="17">
        <f>(AD116-SMOW!$AN$14*AE116)</f>
        <v>-4.6462467840269639E-2</v>
      </c>
      <c r="AG116" s="2">
        <f t="shared" si="7"/>
        <v>-46.462467840269639</v>
      </c>
      <c r="AH116" s="2"/>
      <c r="AI116" s="2"/>
      <c r="AK116" s="59" t="str">
        <f t="shared" si="6"/>
        <v>06</v>
      </c>
      <c r="AN116" s="50">
        <v>0</v>
      </c>
    </row>
    <row r="117" spans="1:40" x14ac:dyDescent="0.25">
      <c r="A117" s="50">
        <v>689</v>
      </c>
      <c r="B117" s="23" t="s">
        <v>116</v>
      </c>
      <c r="C117" s="52" t="s">
        <v>64</v>
      </c>
      <c r="D117" s="52" t="s">
        <v>60</v>
      </c>
      <c r="E117" s="50" t="s">
        <v>206</v>
      </c>
      <c r="F117" s="17">
        <v>2.6883931284095701</v>
      </c>
      <c r="G117" s="17">
        <v>2.68478546163169</v>
      </c>
      <c r="H117" s="17">
        <v>4.5508761404092404E-3</v>
      </c>
      <c r="I117" s="17">
        <v>5.2038648737952196</v>
      </c>
      <c r="J117" s="17">
        <v>5.1903715095202196</v>
      </c>
      <c r="K117" s="17">
        <v>1.62251846244522E-3</v>
      </c>
      <c r="L117" s="17">
        <v>-5.57306953949833E-2</v>
      </c>
      <c r="M117" s="17">
        <v>4.4990553081955898E-3</v>
      </c>
      <c r="N117" s="17">
        <v>-7.5340066035735997</v>
      </c>
      <c r="O117" s="17">
        <v>4.5044799964466297E-3</v>
      </c>
      <c r="P117" s="17">
        <v>-14.795780776442999</v>
      </c>
      <c r="Q117" s="17">
        <v>1.59023665828371E-3</v>
      </c>
      <c r="R117" s="17">
        <v>-22.521473252699298</v>
      </c>
      <c r="S117" s="17">
        <v>0.15229240173320499</v>
      </c>
      <c r="T117" s="17">
        <v>825.59169424084303</v>
      </c>
      <c r="U117" s="17">
        <v>0.15633017175070699</v>
      </c>
      <c r="V117" s="51">
        <v>43396.420439814814</v>
      </c>
      <c r="W117" s="50">
        <v>2.1</v>
      </c>
      <c r="X117" s="17">
        <v>7.9306829911840997E-3</v>
      </c>
      <c r="Y117" s="17">
        <v>9.5391317461409105E-3</v>
      </c>
      <c r="Z117" s="18">
        <f>((((N117/1000)+1)/((SMOW!$Z$4/1000)+1))-1)*1000</f>
        <v>3.4601718640132617</v>
      </c>
      <c r="AA117" s="18">
        <f>((((P117/1000)+1)/((SMOW!$AA$4/1000)+1))-1)*1000</f>
        <v>6.650631429203413</v>
      </c>
      <c r="AB117" s="18">
        <f>Z117*SMOW!$AN$6</f>
        <v>3.6563622756616145</v>
      </c>
      <c r="AC117" s="18">
        <f>AA117*SMOW!$AN$12</f>
        <v>7.0158772765662833</v>
      </c>
      <c r="AD117" s="18">
        <f t="shared" si="8"/>
        <v>3.6496940325149119</v>
      </c>
      <c r="AE117" s="18">
        <f t="shared" si="9"/>
        <v>6.9913805203376631</v>
      </c>
      <c r="AF117" s="17">
        <f>(AD117-SMOW!$AN$14*AE117)</f>
        <v>-4.1754882223374423E-2</v>
      </c>
      <c r="AG117" s="2">
        <f t="shared" si="7"/>
        <v>-41.754882223374423</v>
      </c>
      <c r="AH117" s="2"/>
      <c r="AI117" s="2"/>
      <c r="AK117" s="59" t="str">
        <f t="shared" si="6"/>
        <v>06</v>
      </c>
      <c r="AN117" s="50">
        <v>0</v>
      </c>
    </row>
    <row r="118" spans="1:40" x14ac:dyDescent="0.25">
      <c r="A118" s="50">
        <v>690</v>
      </c>
      <c r="B118" s="23" t="s">
        <v>116</v>
      </c>
      <c r="C118" s="52" t="s">
        <v>64</v>
      </c>
      <c r="D118" s="52" t="s">
        <v>52</v>
      </c>
      <c r="E118" s="50" t="s">
        <v>207</v>
      </c>
      <c r="F118" s="17">
        <v>12.7040999194082</v>
      </c>
      <c r="G118" s="17">
        <v>12.624079589593901</v>
      </c>
      <c r="H118" s="17">
        <v>3.7101481528602699E-3</v>
      </c>
      <c r="I118" s="17">
        <v>24.410525834602101</v>
      </c>
      <c r="J118" s="17">
        <v>24.117350372262301</v>
      </c>
      <c r="K118" s="17">
        <v>1.4638190585057199E-3</v>
      </c>
      <c r="L118" s="17">
        <v>-0.10988140696057699</v>
      </c>
      <c r="M118" s="17">
        <v>3.6913887307632302E-3</v>
      </c>
      <c r="N118" s="17">
        <v>2.37959014095637</v>
      </c>
      <c r="O118" s="17">
        <v>3.6723232236556599E-3</v>
      </c>
      <c r="P118" s="17">
        <v>4.0287423646007001</v>
      </c>
      <c r="Q118" s="17">
        <v>1.4346947549801999E-3</v>
      </c>
      <c r="R118" s="17">
        <v>4.4055932891931802</v>
      </c>
      <c r="S118" s="17">
        <v>0.13455443510819001</v>
      </c>
      <c r="T118" s="17">
        <v>1122.6193690498501</v>
      </c>
      <c r="U118" s="17">
        <v>8.2436255034063002E-2</v>
      </c>
      <c r="V118" s="51">
        <v>43396.538877314815</v>
      </c>
      <c r="W118" s="50">
        <v>2.1</v>
      </c>
      <c r="X118" s="17">
        <v>3.6611099115770401E-2</v>
      </c>
      <c r="Y118" s="17">
        <v>3.9563200000429101E-2</v>
      </c>
      <c r="Z118" s="18">
        <f>((((N118/1000)+1)/((SMOW!$Z$4/1000)+1))-1)*1000</f>
        <v>13.483587839217437</v>
      </c>
      <c r="AA118" s="18">
        <f>((((P118/1000)+1)/((SMOW!$AA$4/1000)+1))-1)*1000</f>
        <v>25.884936090646569</v>
      </c>
      <c r="AB118" s="18">
        <f>Z118*SMOW!$AN$6</f>
        <v>14.248102075109927</v>
      </c>
      <c r="AC118" s="18">
        <f>AA118*SMOW!$AN$12</f>
        <v>27.306510194850741</v>
      </c>
      <c r="AD118" s="18">
        <f t="shared" si="8"/>
        <v>14.147551843225775</v>
      </c>
      <c r="AE118" s="18">
        <f t="shared" si="9"/>
        <v>26.940338409576281</v>
      </c>
      <c r="AF118" s="17">
        <f>(AD118-SMOW!$AN$14*AE118)</f>
        <v>-7.6946837030501314E-2</v>
      </c>
      <c r="AG118" s="2">
        <f t="shared" si="7"/>
        <v>-76.946837030501314</v>
      </c>
      <c r="AH118" s="2">
        <f>AVERAGE(AG118,AG134)</f>
        <v>-83.270467886631394</v>
      </c>
      <c r="AI118" s="2">
        <f>STDEV(AG118,AG134)</f>
        <v>8.942964520180146</v>
      </c>
      <c r="AK118" s="59" t="str">
        <f t="shared" si="6"/>
        <v>06</v>
      </c>
      <c r="AN118" s="50">
        <v>0</v>
      </c>
    </row>
    <row r="119" spans="1:40" x14ac:dyDescent="0.25">
      <c r="A119" s="50">
        <v>691</v>
      </c>
      <c r="B119" s="23" t="s">
        <v>116</v>
      </c>
      <c r="C119" s="52" t="s">
        <v>64</v>
      </c>
      <c r="D119" s="52" t="s">
        <v>212</v>
      </c>
      <c r="E119" s="50" t="s">
        <v>211</v>
      </c>
      <c r="F119" s="17">
        <v>10.494340377744701</v>
      </c>
      <c r="G119" s="17">
        <v>10.4396566979807</v>
      </c>
      <c r="H119" s="17">
        <v>4.1830739765964502E-3</v>
      </c>
      <c r="I119" s="17">
        <v>20.202674465165298</v>
      </c>
      <c r="J119" s="17">
        <v>20.001307968458601</v>
      </c>
      <c r="K119" s="17">
        <v>1.5574316024615799E-3</v>
      </c>
      <c r="L119" s="17">
        <v>-0.121033909365434</v>
      </c>
      <c r="M119" s="17">
        <v>4.0630375970718401E-3</v>
      </c>
      <c r="N119" s="17">
        <v>0.192359079228721</v>
      </c>
      <c r="O119" s="17">
        <v>4.1404275725960803E-3</v>
      </c>
      <c r="P119" s="17">
        <v>-9.5389135386308999E-2</v>
      </c>
      <c r="Q119" s="17">
        <v>1.5264447735609699E-3</v>
      </c>
      <c r="R119" s="17">
        <v>1.6065053492776701E-2</v>
      </c>
      <c r="S119" s="17">
        <v>0.140618895060518</v>
      </c>
      <c r="T119" s="17">
        <v>927.14188689917899</v>
      </c>
      <c r="U119" s="17">
        <v>0.18406039673057101</v>
      </c>
      <c r="V119" s="51">
        <v>43397.496608796297</v>
      </c>
      <c r="W119" s="50">
        <v>2.1</v>
      </c>
      <c r="X119" s="17">
        <v>9.5545252863593305E-2</v>
      </c>
      <c r="Y119" s="17">
        <v>9.3497620959437602E-2</v>
      </c>
      <c r="Z119" s="18">
        <f>((((N119/1000)+1)/((SMOW!$Z$4/1000)+1))-1)*1000</f>
        <v>11.272127424743594</v>
      </c>
      <c r="AA119" s="18">
        <f>((((P119/1000)+1)/((SMOW!$AA$4/1000)+1))-1)*1000</f>
        <v>21.671028458551067</v>
      </c>
      <c r="AB119" s="18">
        <f>Z119*SMOW!$AN$6</f>
        <v>11.911252707106927</v>
      </c>
      <c r="AC119" s="18">
        <f>AA119*SMOW!$AN$12</f>
        <v>22.861179083619824</v>
      </c>
      <c r="AD119" s="18">
        <f t="shared" si="8"/>
        <v>11.840872066394994</v>
      </c>
      <c r="AE119" s="18">
        <f t="shared" si="9"/>
        <v>22.603777940927184</v>
      </c>
      <c r="AF119" s="17">
        <f>(AD119-SMOW!$AN$14*AE119)</f>
        <v>-9.3922686414559919E-2</v>
      </c>
      <c r="AG119" s="2">
        <f t="shared" si="7"/>
        <v>-93.922686414559919</v>
      </c>
      <c r="AH119" s="2"/>
      <c r="AI119" s="2"/>
      <c r="AK119" s="59" t="str">
        <f t="shared" si="6"/>
        <v>06</v>
      </c>
      <c r="AN119" s="50">
        <v>0</v>
      </c>
    </row>
    <row r="120" spans="1:40" x14ac:dyDescent="0.25">
      <c r="A120" s="50">
        <v>692</v>
      </c>
      <c r="B120" s="23" t="s">
        <v>116</v>
      </c>
      <c r="C120" s="52" t="s">
        <v>64</v>
      </c>
      <c r="D120" s="52" t="s">
        <v>212</v>
      </c>
      <c r="E120" s="50" t="s">
        <v>208</v>
      </c>
      <c r="F120" s="17">
        <v>10.078704509778101</v>
      </c>
      <c r="G120" s="17">
        <v>10.0282491176468</v>
      </c>
      <c r="H120" s="17">
        <v>1.7621880615045101E-2</v>
      </c>
      <c r="I120" s="17">
        <v>19.473407966410502</v>
      </c>
      <c r="J120" s="17">
        <v>19.2862272601004</v>
      </c>
      <c r="K120" s="17">
        <v>1.41217659035531E-3</v>
      </c>
      <c r="L120" s="17">
        <v>-0.15523199728780099</v>
      </c>
      <c r="M120" s="17">
        <v>1.4858542135531999E-2</v>
      </c>
      <c r="N120" s="17">
        <v>-0.22398978630084501</v>
      </c>
      <c r="O120" s="17">
        <v>2.03376213939233E-2</v>
      </c>
      <c r="P120" s="17">
        <v>-0.80987104813701505</v>
      </c>
      <c r="Q120" s="17">
        <v>1.1612029818121501E-3</v>
      </c>
      <c r="R120" s="17">
        <v>-2.0381767915464999</v>
      </c>
      <c r="S120" s="17">
        <v>0.11401638560694299</v>
      </c>
      <c r="T120" s="17">
        <v>1166.55431979172</v>
      </c>
      <c r="U120" s="17">
        <v>0.44873335809419801</v>
      </c>
      <c r="V120" s="51">
        <v>43398.462245370371</v>
      </c>
      <c r="W120" s="50">
        <v>2.1</v>
      </c>
      <c r="X120" s="17">
        <v>1.3518173707301901E-2</v>
      </c>
      <c r="Y120" s="17">
        <v>1.43281696556365E-3</v>
      </c>
      <c r="Z120" s="18">
        <f>((((N120/1000)+1)/((SMOW!$Z$4/1000)+1))-1)*1000</f>
        <v>10.851166397424228</v>
      </c>
      <c r="AA120" s="18">
        <f>((((P120/1000)+1)/((SMOW!$AA$4/1000)+1))-1)*1000</f>
        <v>20.940993350518244</v>
      </c>
      <c r="AB120" s="18">
        <f>Z120*SMOW!$AN$6</f>
        <v>11.466423351715003</v>
      </c>
      <c r="AC120" s="18">
        <f>AA120*SMOW!$AN$12</f>
        <v>22.091051197258128</v>
      </c>
      <c r="AD120" s="18">
        <f t="shared" si="8"/>
        <v>11.40118216784383</v>
      </c>
      <c r="AE120" s="18">
        <f t="shared" si="9"/>
        <v>21.850579004183089</v>
      </c>
      <c r="AF120" s="17">
        <f>(AD120-SMOW!$AN$14*AE120)</f>
        <v>-0.13592354636484139</v>
      </c>
      <c r="AG120" s="2">
        <f t="shared" si="7"/>
        <v>-135.9235463648414</v>
      </c>
      <c r="AH120" s="2">
        <f>AVERAGE(AG119:AG122,AG127:AG133)</f>
        <v>-95.761461289890846</v>
      </c>
      <c r="AI120" s="2">
        <f>STDEV(AG119:AG122,AG127:AG133)</f>
        <v>22.384509313193526</v>
      </c>
      <c r="AK120" s="59" t="str">
        <f t="shared" si="6"/>
        <v>06</v>
      </c>
      <c r="AN120" s="50">
        <v>0</v>
      </c>
    </row>
    <row r="121" spans="1:40" x14ac:dyDescent="0.25">
      <c r="A121" s="50">
        <v>693</v>
      </c>
      <c r="B121" s="23" t="s">
        <v>116</v>
      </c>
      <c r="C121" s="52" t="s">
        <v>64</v>
      </c>
      <c r="D121" s="52" t="s">
        <v>212</v>
      </c>
      <c r="E121" s="50" t="s">
        <v>209</v>
      </c>
      <c r="F121" s="17">
        <v>12.559140968863</v>
      </c>
      <c r="G121" s="17">
        <v>12.480925504808701</v>
      </c>
      <c r="H121" s="17">
        <v>1.4362004163586699E-2</v>
      </c>
      <c r="I121" s="17">
        <v>24.2111382001269</v>
      </c>
      <c r="J121" s="17">
        <v>23.9226949793632</v>
      </c>
      <c r="K121" s="17">
        <v>1.3730654868344299E-3</v>
      </c>
      <c r="L121" s="17">
        <v>-0.139646899200528</v>
      </c>
      <c r="M121" s="17">
        <v>1.16343332221554E-2</v>
      </c>
      <c r="N121" s="17">
        <v>2.23027868032601</v>
      </c>
      <c r="O121" s="17">
        <v>1.50146608703702E-2</v>
      </c>
      <c r="P121" s="17">
        <v>3.8329719405706499</v>
      </c>
      <c r="Q121" s="17">
        <v>1.2633650202535499E-3</v>
      </c>
      <c r="R121" s="17">
        <v>4.8266357673935802</v>
      </c>
      <c r="S121" s="17">
        <v>0.13779633832635799</v>
      </c>
      <c r="T121" s="17">
        <v>1018.0446337201799</v>
      </c>
      <c r="U121" s="17">
        <v>0.15408471690861</v>
      </c>
      <c r="V121" s="51">
        <v>43398.582743055558</v>
      </c>
      <c r="W121" s="50">
        <v>2.1</v>
      </c>
      <c r="X121" s="17">
        <v>3.00904638267247E-2</v>
      </c>
      <c r="Y121" s="17">
        <v>1.8703829851342699E-2</v>
      </c>
      <c r="Z121" s="18">
        <f>((((N121/1000)+1)/((SMOW!$Z$4/1000)+1))-1)*1000</f>
        <v>13.332622360357371</v>
      </c>
      <c r="AA121" s="18">
        <f>((((P121/1000)+1)/((SMOW!$AA$4/1000)+1))-1)*1000</f>
        <v>25.684904039301905</v>
      </c>
      <c r="AB121" s="18">
        <f>Z121*SMOW!$AN$6</f>
        <v>14.088576911758382</v>
      </c>
      <c r="AC121" s="18">
        <f>AA121*SMOW!$AN$12</f>
        <v>27.095492588695102</v>
      </c>
      <c r="AD121" s="18">
        <f t="shared" si="8"/>
        <v>13.990255310226047</v>
      </c>
      <c r="AE121" s="18">
        <f t="shared" si="9"/>
        <v>26.734908696587492</v>
      </c>
      <c r="AF121" s="17">
        <f>(AD121-SMOW!$AN$14*AE121)</f>
        <v>-0.12577648157214938</v>
      </c>
      <c r="AG121" s="2">
        <f t="shared" si="7"/>
        <v>-125.77648157214938</v>
      </c>
      <c r="AH121" s="2"/>
      <c r="AI121" s="2"/>
      <c r="AK121" s="59" t="str">
        <f t="shared" si="6"/>
        <v>06</v>
      </c>
      <c r="AN121" s="50">
        <v>0</v>
      </c>
    </row>
    <row r="122" spans="1:40" x14ac:dyDescent="0.25">
      <c r="A122" s="50">
        <v>694</v>
      </c>
      <c r="B122" s="23" t="s">
        <v>116</v>
      </c>
      <c r="C122" s="52" t="s">
        <v>64</v>
      </c>
      <c r="D122" s="52" t="s">
        <v>212</v>
      </c>
      <c r="E122" s="50" t="s">
        <v>210</v>
      </c>
      <c r="F122" s="17">
        <v>10.6141021485741</v>
      </c>
      <c r="G122" s="17">
        <v>10.5581676751329</v>
      </c>
      <c r="H122" s="17">
        <v>4.2005328024930996E-3</v>
      </c>
      <c r="I122" s="17">
        <v>20.3882934220774</v>
      </c>
      <c r="J122" s="17">
        <v>20.183234642898501</v>
      </c>
      <c r="K122" s="17">
        <v>1.4368621239240101E-3</v>
      </c>
      <c r="L122" s="17">
        <v>-9.8580216317502703E-2</v>
      </c>
      <c r="M122" s="17">
        <v>4.27462326721007E-3</v>
      </c>
      <c r="N122" s="17">
        <v>0.31089987981204298</v>
      </c>
      <c r="O122" s="17">
        <v>4.1577084059135497E-3</v>
      </c>
      <c r="P122" s="17">
        <v>8.6536726528946298E-2</v>
      </c>
      <c r="Q122" s="17">
        <v>1.4082741585065999E-3</v>
      </c>
      <c r="R122" s="17">
        <v>-1.10617885386269</v>
      </c>
      <c r="S122" s="17">
        <v>0.13704209779125201</v>
      </c>
      <c r="T122" s="17">
        <v>864.70998798569599</v>
      </c>
      <c r="U122" s="17">
        <v>0.41488602695579602</v>
      </c>
      <c r="V122" s="51">
        <v>43399.520243055558</v>
      </c>
      <c r="W122" s="50">
        <v>2.1</v>
      </c>
      <c r="X122" s="17">
        <v>3.76030603895499E-2</v>
      </c>
      <c r="Y122" s="17">
        <v>3.3326684819788198E-2</v>
      </c>
      <c r="Z122" s="18">
        <f>((((N122/1000)+1)/((SMOW!$Z$4/1000)+1))-1)*1000</f>
        <v>11.39198137734021</v>
      </c>
      <c r="AA122" s="18">
        <f>((((P122/1000)+1)/((SMOW!$AA$4/1000)+1))-1)*1000</f>
        <v>21.856914572512931</v>
      </c>
      <c r="AB122" s="18">
        <f>Z122*SMOW!$AN$6</f>
        <v>12.037902332641689</v>
      </c>
      <c r="AC122" s="18">
        <f>AA122*SMOW!$AN$12</f>
        <v>23.057273872040607</v>
      </c>
      <c r="AD122" s="18">
        <f t="shared" si="8"/>
        <v>11.966023061798918</v>
      </c>
      <c r="AE122" s="18">
        <f t="shared" si="9"/>
        <v>22.795471591999316</v>
      </c>
      <c r="AF122" s="17">
        <f>(AD122-SMOW!$AN$14*AE122)</f>
        <v>-6.9985938776721213E-2</v>
      </c>
      <c r="AG122" s="2">
        <f t="shared" si="7"/>
        <v>-69.985938776721213</v>
      </c>
      <c r="AH122" s="2"/>
      <c r="AI122" s="2"/>
      <c r="AK122" s="59" t="str">
        <f t="shared" si="6"/>
        <v>06</v>
      </c>
      <c r="AN122" s="50">
        <v>0</v>
      </c>
    </row>
    <row r="123" spans="1:40" x14ac:dyDescent="0.25">
      <c r="A123" s="50" t="s">
        <v>220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51"/>
      <c r="X123" s="17"/>
      <c r="Y123" s="17"/>
      <c r="Z123" s="18"/>
      <c r="AA123" s="18"/>
      <c r="AB123" s="18"/>
      <c r="AC123" s="18"/>
      <c r="AD123" s="18"/>
      <c r="AE123" s="18"/>
      <c r="AF123" s="17"/>
      <c r="AG123" s="2"/>
      <c r="AH123" s="2"/>
      <c r="AI123" s="2"/>
      <c r="AK123" s="59" t="str">
        <f t="shared" si="6"/>
        <v>06</v>
      </c>
      <c r="AN123" s="50">
        <v>0</v>
      </c>
    </row>
    <row r="124" spans="1:40" s="19" customFormat="1" x14ac:dyDescent="0.25">
      <c r="A124" s="19">
        <v>695</v>
      </c>
      <c r="B124" s="30" t="s">
        <v>116</v>
      </c>
      <c r="C124" s="53" t="s">
        <v>62</v>
      </c>
      <c r="D124" s="53" t="s">
        <v>22</v>
      </c>
      <c r="E124" s="19" t="s">
        <v>213</v>
      </c>
      <c r="F124" s="38">
        <v>-1.2092266618426799</v>
      </c>
      <c r="G124" s="38">
        <v>-1.2099621235673199</v>
      </c>
      <c r="H124" s="38">
        <v>1.5807517644183099E-2</v>
      </c>
      <c r="I124" s="38">
        <v>-2.4091820945542799</v>
      </c>
      <c r="J124" s="38">
        <v>-2.4120889306184701</v>
      </c>
      <c r="K124" s="38">
        <v>2.40736838856723E-3</v>
      </c>
      <c r="L124" s="38">
        <v>5.77186928372041E-2</v>
      </c>
      <c r="M124" s="38">
        <v>1.51044485377533E-2</v>
      </c>
      <c r="N124" s="38">
        <v>-11.391558952833501</v>
      </c>
      <c r="O124" s="38">
        <v>1.8793096115096102E-2</v>
      </c>
      <c r="P124" s="38">
        <v>-22.255377913827001</v>
      </c>
      <c r="Q124" s="38">
        <v>2.4031317405967399E-3</v>
      </c>
      <c r="R124" s="38">
        <v>-13.7829310788713</v>
      </c>
      <c r="S124" s="38">
        <v>0.331305145860669</v>
      </c>
      <c r="T124" s="38">
        <v>483.599714372449</v>
      </c>
      <c r="U124" s="38">
        <v>1.0565299202182801</v>
      </c>
      <c r="V124" s="13">
        <v>43402.513645833336</v>
      </c>
      <c r="W124" s="19">
        <v>2.1</v>
      </c>
      <c r="X124" s="38">
        <v>0.18956513217304599</v>
      </c>
      <c r="Y124" s="38">
        <v>0.239067272258742</v>
      </c>
      <c r="Z124" s="40">
        <f>((((N124/1000)+1)/((SMOW!$Z$4/1000)+1))-1)*1000</f>
        <v>-0.44011305166002934</v>
      </c>
      <c r="AA124" s="40">
        <f>((((P124/1000)+1)/((SMOW!$AA$4/1000)+1))-1)*1000</f>
        <v>-0.97134990424352363</v>
      </c>
      <c r="AB124" s="40">
        <f>Z124*SMOW!$AN$6</f>
        <v>-0.46506729213432935</v>
      </c>
      <c r="AC124" s="40">
        <f>AA124*SMOW!$AN$12</f>
        <v>-1.0246954433307442</v>
      </c>
      <c r="AD124" s="40">
        <f t="shared" si="8"/>
        <v>-0.46517546946859128</v>
      </c>
      <c r="AE124" s="40">
        <f t="shared" si="9"/>
        <v>-1.0252208026260301</v>
      </c>
      <c r="AF124" s="38">
        <f>(AD124-SMOW!$AN$14*AE124)</f>
        <v>7.6141114317952618E-2</v>
      </c>
      <c r="AG124" s="39">
        <f t="shared" si="7"/>
        <v>76.141114317952614</v>
      </c>
      <c r="AH124" s="39"/>
      <c r="AI124" s="39"/>
      <c r="AJ124" s="19" t="s">
        <v>222</v>
      </c>
      <c r="AK124" s="59" t="str">
        <f t="shared" si="6"/>
        <v>06</v>
      </c>
      <c r="AN124" s="50">
        <v>0</v>
      </c>
    </row>
    <row r="125" spans="1:40" x14ac:dyDescent="0.25">
      <c r="A125" s="50">
        <v>696</v>
      </c>
      <c r="B125" s="23" t="s">
        <v>116</v>
      </c>
      <c r="C125" s="52" t="s">
        <v>62</v>
      </c>
      <c r="D125" s="52" t="s">
        <v>22</v>
      </c>
      <c r="E125" s="50" t="s">
        <v>214</v>
      </c>
      <c r="F125" s="17">
        <v>-0.96964031337444201</v>
      </c>
      <c r="G125" s="17">
        <v>-0.970115685226559</v>
      </c>
      <c r="H125" s="17">
        <v>1.8489275591360599E-2</v>
      </c>
      <c r="I125" s="17">
        <v>-1.8520716808444799</v>
      </c>
      <c r="J125" s="17">
        <v>-1.8537889318226899</v>
      </c>
      <c r="K125" s="17">
        <v>1.7707904720781101E-3</v>
      </c>
      <c r="L125" s="17">
        <v>1.7349858208589499E-2</v>
      </c>
      <c r="M125" s="17">
        <v>1.57574109790646E-2</v>
      </c>
      <c r="N125" s="17">
        <v>-11.1569973522806</v>
      </c>
      <c r="O125" s="17">
        <v>2.12316761548541E-2</v>
      </c>
      <c r="P125" s="17">
        <v>-21.7111415516733</v>
      </c>
      <c r="Q125" s="17">
        <v>1.36985787088965E-3</v>
      </c>
      <c r="R125" s="17">
        <v>-18.925892234356901</v>
      </c>
      <c r="S125" s="17">
        <v>0.171318838179711</v>
      </c>
      <c r="T125" s="17">
        <v>403.23927790588499</v>
      </c>
      <c r="U125" s="17">
        <v>0.75319274475348197</v>
      </c>
      <c r="V125" s="51">
        <v>43402.589918981481</v>
      </c>
      <c r="W125" s="50">
        <v>2.1</v>
      </c>
      <c r="X125" s="17">
        <v>6.2058061157450398E-3</v>
      </c>
      <c r="Y125" s="17">
        <v>2.2271623734521798E-2</v>
      </c>
      <c r="Z125" s="18">
        <f>((((N125/1000)+1)/((SMOW!$Z$4/1000)+1))-1)*1000</f>
        <v>-0.20295306273387936</v>
      </c>
      <c r="AA125" s="18">
        <f>((((P125/1000)+1)/((SMOW!$AA$4/1000)+1))-1)*1000</f>
        <v>-0.41526633606669971</v>
      </c>
      <c r="AB125" s="18">
        <f>Z125*SMOW!$AN$6</f>
        <v>-0.21446042320263703</v>
      </c>
      <c r="AC125" s="18">
        <f>AA125*SMOW!$AN$12</f>
        <v>-0.43807233673183099</v>
      </c>
      <c r="AD125" s="18">
        <f t="shared" si="8"/>
        <v>-0.21448342312761282</v>
      </c>
      <c r="AE125" s="18">
        <f t="shared" si="9"/>
        <v>-0.43816831845029508</v>
      </c>
      <c r="AF125" s="17">
        <f>(AD125-SMOW!$AN$14*AE125)</f>
        <v>1.6869449014143001E-2</v>
      </c>
      <c r="AG125" s="2">
        <f t="shared" si="7"/>
        <v>16.869449014143001</v>
      </c>
      <c r="AH125" s="2"/>
      <c r="AI125" s="2"/>
      <c r="AK125" s="59" t="str">
        <f t="shared" si="6"/>
        <v>06</v>
      </c>
      <c r="AN125" s="50">
        <v>0</v>
      </c>
    </row>
    <row r="126" spans="1:40" x14ac:dyDescent="0.25">
      <c r="A126" s="50">
        <v>697</v>
      </c>
      <c r="B126" s="23" t="s">
        <v>116</v>
      </c>
      <c r="C126" s="52" t="s">
        <v>62</v>
      </c>
      <c r="D126" s="52" t="s">
        <v>22</v>
      </c>
      <c r="E126" s="50" t="s">
        <v>223</v>
      </c>
      <c r="F126" s="17">
        <v>-1.0608744643989101</v>
      </c>
      <c r="G126" s="17">
        <v>-1.06144293273437</v>
      </c>
      <c r="H126" s="17">
        <v>1.88528189274513E-2</v>
      </c>
      <c r="I126" s="17">
        <v>-2.0444345244189699</v>
      </c>
      <c r="J126" s="17">
        <v>-2.0465272784110899</v>
      </c>
      <c r="K126" s="17">
        <v>1.7279789976591901E-3</v>
      </c>
      <c r="L126" s="17">
        <v>-5.3160893313599503E-3</v>
      </c>
      <c r="M126" s="17">
        <v>1.5919671482034901E-2</v>
      </c>
      <c r="N126" s="17">
        <v>-11.258835293563299</v>
      </c>
      <c r="O126" s="17">
        <v>1.9970934912963801E-2</v>
      </c>
      <c r="P126" s="17">
        <v>-21.9003011172816</v>
      </c>
      <c r="Q126" s="17">
        <v>1.44975405395409E-3</v>
      </c>
      <c r="R126" s="17">
        <v>-22.3382385747074</v>
      </c>
      <c r="S126" s="17">
        <v>0.147298638479295</v>
      </c>
      <c r="T126" s="17">
        <v>395.57730494742299</v>
      </c>
      <c r="U126" s="17">
        <v>0.48524247933132197</v>
      </c>
      <c r="V126" s="51">
        <v>43402.672199074077</v>
      </c>
      <c r="W126" s="50">
        <v>2.1</v>
      </c>
      <c r="X126" s="17">
        <v>0.125495562707852</v>
      </c>
      <c r="Y126" s="17">
        <v>0.17992807461143301</v>
      </c>
      <c r="Z126" s="18">
        <f>((((N126/1000)+1)/((SMOW!$Z$4/1000)+1))-1)*1000</f>
        <v>-0.30591912780997266</v>
      </c>
      <c r="AA126" s="18">
        <f>((((P126/1000)+1)/((SMOW!$AA$4/1000)+1))-1)*1000</f>
        <v>-0.60854362055751121</v>
      </c>
      <c r="AB126" s="18">
        <f>Z126*SMOW!$AN$6</f>
        <v>-0.32326462450057103</v>
      </c>
      <c r="AC126" s="18">
        <f>AA126*SMOW!$AN$12</f>
        <v>-0.64196421117568947</v>
      </c>
      <c r="AD126" s="18">
        <f t="shared" ref="AD126:AE129" si="10">LN((AB126/1000)+1)*1000</f>
        <v>-0.32331688577245149</v>
      </c>
      <c r="AE126" s="18">
        <f t="shared" si="10"/>
        <v>-0.64217035843072623</v>
      </c>
      <c r="AF126" s="17">
        <f>(AD126-SMOW!$AN$14*AE126)</f>
        <v>1.5749063478971981E-2</v>
      </c>
      <c r="AG126" s="2">
        <f t="shared" si="7"/>
        <v>15.74906347897198</v>
      </c>
      <c r="AI126" s="50"/>
      <c r="AK126" s="59" t="str">
        <f t="shared" si="6"/>
        <v>06</v>
      </c>
      <c r="AN126" s="50">
        <v>0</v>
      </c>
    </row>
    <row r="127" spans="1:40" x14ac:dyDescent="0.25">
      <c r="A127" s="50">
        <v>698</v>
      </c>
      <c r="B127" s="23" t="s">
        <v>116</v>
      </c>
      <c r="C127" s="52" t="s">
        <v>64</v>
      </c>
      <c r="D127" s="52" t="s">
        <v>212</v>
      </c>
      <c r="E127" s="50" t="s">
        <v>224</v>
      </c>
      <c r="F127" s="17">
        <v>7.9981303668053103</v>
      </c>
      <c r="G127" s="17">
        <v>7.9663143059334596</v>
      </c>
      <c r="H127" s="17">
        <v>5.3371445861307596E-3</v>
      </c>
      <c r="I127" s="17">
        <v>15.361909498840401</v>
      </c>
      <c r="J127" s="17">
        <v>15.2451099802686</v>
      </c>
      <c r="K127" s="17">
        <v>1.51279971671915E-3</v>
      </c>
      <c r="L127" s="17">
        <v>-8.3103763648385606E-2</v>
      </c>
      <c r="M127" s="17">
        <v>5.36041439604301E-3</v>
      </c>
      <c r="N127" s="17">
        <v>-2.27840209165067</v>
      </c>
      <c r="O127" s="17">
        <v>5.2827324419821697E-3</v>
      </c>
      <c r="P127" s="17">
        <v>-4.8398417143580597</v>
      </c>
      <c r="Q127" s="17">
        <v>1.48270088867882E-3</v>
      </c>
      <c r="R127" s="17">
        <v>-5.2835453960706804</v>
      </c>
      <c r="S127" s="17">
        <v>0.128864083187235</v>
      </c>
      <c r="T127" s="17">
        <v>919.33035509873196</v>
      </c>
      <c r="U127" s="17">
        <v>0.86449775355158598</v>
      </c>
      <c r="V127" s="51">
        <v>43403.415324074071</v>
      </c>
      <c r="W127" s="50">
        <v>2.2000000000000002</v>
      </c>
      <c r="X127" s="17">
        <v>5.1265562552022296E-4</v>
      </c>
      <c r="Y127" s="17">
        <v>7.7102548274363201E-5</v>
      </c>
      <c r="Z127" s="18">
        <f>((((N127/1000)+1)/((SMOW!$Z$4/1000)+1))-1)*1000</f>
        <v>8.7739960573596232</v>
      </c>
      <c r="AA127" s="18">
        <f>((((P127/1000)+1)/((SMOW!$AA$4/1000)+1))-1)*1000</f>
        <v>16.823296291740284</v>
      </c>
      <c r="AB127" s="18">
        <f>Z127*SMOW!$AN$6</f>
        <v>9.2714782536046041</v>
      </c>
      <c r="AC127" s="18">
        <f>AA127*SMOW!$AN$12</f>
        <v>17.74721444521542</v>
      </c>
      <c r="AD127" s="18">
        <f t="shared" si="10"/>
        <v>9.2287619251158777</v>
      </c>
      <c r="AE127" s="18">
        <f t="shared" si="10"/>
        <v>17.591571423700675</v>
      </c>
      <c r="AF127" s="17">
        <f>(AD127-SMOW!$AN$14*AE127)</f>
        <v>-5.9587786598079617E-2</v>
      </c>
      <c r="AG127" s="2">
        <f t="shared" si="7"/>
        <v>-59.587786598079617</v>
      </c>
      <c r="AI127" s="50"/>
      <c r="AK127" s="59" t="str">
        <f t="shared" si="6"/>
        <v>06</v>
      </c>
      <c r="AN127" s="50">
        <v>0</v>
      </c>
    </row>
    <row r="128" spans="1:40" x14ac:dyDescent="0.25">
      <c r="A128" s="50">
        <v>699</v>
      </c>
      <c r="B128" s="23" t="s">
        <v>116</v>
      </c>
      <c r="C128" s="52" t="s">
        <v>64</v>
      </c>
      <c r="D128" s="52" t="s">
        <v>212</v>
      </c>
      <c r="E128" s="50" t="s">
        <v>225</v>
      </c>
      <c r="F128" s="17">
        <v>11.472970255936</v>
      </c>
      <c r="G128" s="17">
        <v>11.4076522305586</v>
      </c>
      <c r="H128" s="17">
        <v>1.21610624159706E-2</v>
      </c>
      <c r="I128" s="17">
        <v>22.0971740027911</v>
      </c>
      <c r="J128" s="17">
        <v>21.856569418991899</v>
      </c>
      <c r="K128" s="17">
        <v>1.46554931147537E-3</v>
      </c>
      <c r="L128" s="17">
        <v>-0.13166971827891399</v>
      </c>
      <c r="M128" s="17">
        <v>8.2364036889222107E-3</v>
      </c>
      <c r="N128" s="17">
        <v>1.1610087631843899</v>
      </c>
      <c r="O128" s="17">
        <v>1.41288065257379E-2</v>
      </c>
      <c r="P128" s="17">
        <v>1.7617959284642699</v>
      </c>
      <c r="Q128" s="17">
        <v>1.3530784333723399E-3</v>
      </c>
      <c r="R128" s="17">
        <v>2.2979215986445101</v>
      </c>
      <c r="S128" s="17">
        <v>0.13472867806757099</v>
      </c>
      <c r="T128" s="17">
        <v>908.01898855431295</v>
      </c>
      <c r="U128" s="17">
        <v>0.337333440798672</v>
      </c>
      <c r="V128" s="51">
        <v>43403.55363425926</v>
      </c>
      <c r="W128" s="50">
        <v>2.2000000000000002</v>
      </c>
      <c r="X128" s="17">
        <v>1.62038779956508E-5</v>
      </c>
      <c r="Y128" s="17">
        <v>1.8441554344552E-3</v>
      </c>
      <c r="Z128" s="18">
        <f>((((N128/1000)+1)/((SMOW!$Z$4/1000)+1))-1)*1000</f>
        <v>12.251507458725275</v>
      </c>
      <c r="AA128" s="18">
        <f>((((P128/1000)+1)/((SMOW!$AA$4/1000)+1))-1)*1000</f>
        <v>23.568641644454267</v>
      </c>
      <c r="AB128" s="18">
        <f>Z128*SMOW!$AN$6</f>
        <v>12.946163211706383</v>
      </c>
      <c r="AC128" s="18">
        <f>AA128*SMOW!$AN$12</f>
        <v>24.863007236692717</v>
      </c>
      <c r="AD128" s="18">
        <f t="shared" si="10"/>
        <v>12.863077962551781</v>
      </c>
      <c r="AE128" s="18">
        <f t="shared" si="10"/>
        <v>24.558952181819652</v>
      </c>
      <c r="AF128" s="17">
        <f>(AD128-SMOW!$AN$14*AE128)</f>
        <v>-0.10404878944899565</v>
      </c>
      <c r="AG128" s="2">
        <f t="shared" si="7"/>
        <v>-104.04878944899565</v>
      </c>
      <c r="AI128" s="50"/>
      <c r="AK128" s="59" t="str">
        <f t="shared" si="6"/>
        <v>06</v>
      </c>
      <c r="AN128" s="50">
        <v>0</v>
      </c>
    </row>
    <row r="129" spans="1:40" x14ac:dyDescent="0.25">
      <c r="A129" s="50">
        <v>700</v>
      </c>
      <c r="B129" s="23" t="s">
        <v>116</v>
      </c>
      <c r="C129" s="52" t="s">
        <v>64</v>
      </c>
      <c r="D129" s="52" t="s">
        <v>212</v>
      </c>
      <c r="E129" s="50" t="s">
        <v>227</v>
      </c>
      <c r="F129" s="17">
        <v>11.177405051213</v>
      </c>
      <c r="G129" s="17">
        <v>11.1153975562978</v>
      </c>
      <c r="H129" s="17">
        <v>1.04330569848679E-2</v>
      </c>
      <c r="I129" s="17">
        <v>21.4853858757706</v>
      </c>
      <c r="J129" s="17">
        <v>21.257828585669898</v>
      </c>
      <c r="K129" s="17">
        <v>1.76559894157996E-3</v>
      </c>
      <c r="L129" s="17">
        <v>-0.103326229234338</v>
      </c>
      <c r="M129" s="17">
        <v>9.0372009440231101E-3</v>
      </c>
      <c r="N129" s="17">
        <v>0.86874608319582203</v>
      </c>
      <c r="O129" s="17">
        <v>1.2691820337388899E-2</v>
      </c>
      <c r="P129" s="17">
        <v>1.1619429738115401</v>
      </c>
      <c r="Q129" s="17">
        <v>1.63087057163491E-3</v>
      </c>
      <c r="R129" s="17">
        <v>1.4952867939424499</v>
      </c>
      <c r="S129" s="17">
        <v>0.12831315725457401</v>
      </c>
      <c r="T129" s="17">
        <v>921.30849204790695</v>
      </c>
      <c r="U129" s="17">
        <v>0.19746710142410601</v>
      </c>
      <c r="V129" s="51">
        <v>43403.690995370373</v>
      </c>
      <c r="W129" s="50">
        <v>2.2000000000000002</v>
      </c>
      <c r="X129" s="17">
        <v>6.1569065324568301E-6</v>
      </c>
      <c r="Y129" s="17">
        <v>7.2325667907640495E-4</v>
      </c>
      <c r="Z129" s="18">
        <f>((((N129/1000)+1)/((SMOW!$Z$4/1000)+1))-1)*1000</f>
        <v>11.956007198724139</v>
      </c>
      <c r="AA129" s="18">
        <f>((((P129/1000)+1)/((SMOW!$AA$4/1000)+1))-1)*1000</f>
        <v>22.955730794314011</v>
      </c>
      <c r="AB129" s="18">
        <f>Z129*SMOW!$AN$6</f>
        <v>12.633908200805511</v>
      </c>
      <c r="AC129" s="18">
        <f>AA129*SMOW!$AN$12</f>
        <v>24.216435952171093</v>
      </c>
      <c r="AD129" s="18">
        <f t="shared" si="10"/>
        <v>12.554766266775234</v>
      </c>
      <c r="AE129" s="18">
        <f t="shared" si="10"/>
        <v>23.927867517796631</v>
      </c>
      <c r="AF129" s="17">
        <f>(AD129-SMOW!$AN$14*AE129)</f>
        <v>-7.9147782621388885E-2</v>
      </c>
      <c r="AG129" s="2">
        <f t="shared" si="7"/>
        <v>-79.147782621388885</v>
      </c>
      <c r="AI129" s="50"/>
      <c r="AK129" s="59" t="str">
        <f t="shared" si="6"/>
        <v>06</v>
      </c>
      <c r="AN129" s="50">
        <v>0</v>
      </c>
    </row>
    <row r="130" spans="1:40" x14ac:dyDescent="0.25">
      <c r="A130" s="50">
        <v>701</v>
      </c>
      <c r="B130" s="23" t="s">
        <v>116</v>
      </c>
      <c r="C130" s="52" t="s">
        <v>64</v>
      </c>
      <c r="D130" s="52" t="s">
        <v>212</v>
      </c>
      <c r="E130" s="50" t="s">
        <v>229</v>
      </c>
      <c r="F130" s="17">
        <v>10.1564657370182</v>
      </c>
      <c r="G130" s="17">
        <v>10.105234973500901</v>
      </c>
      <c r="H130" s="17">
        <v>4.8668321194103997E-3</v>
      </c>
      <c r="I130" s="17">
        <v>19.579557663201999</v>
      </c>
      <c r="J130" s="17">
        <v>19.390343915081498</v>
      </c>
      <c r="K130" s="17">
        <v>1.35789968335099E-3</v>
      </c>
      <c r="L130" s="17">
        <v>-0.13286661366216501</v>
      </c>
      <c r="M130" s="17">
        <v>4.9092269066031303E-3</v>
      </c>
      <c r="N130" s="17">
        <v>-0.14207093237828</v>
      </c>
      <c r="O130" s="17">
        <v>4.8172148068972801E-3</v>
      </c>
      <c r="P130" s="17">
        <v>-0.70610833754576896</v>
      </c>
      <c r="Q130" s="17">
        <v>1.330882763258E-3</v>
      </c>
      <c r="R130" s="17">
        <v>-0.54724275401007105</v>
      </c>
      <c r="S130" s="17">
        <v>0.14607833310004101</v>
      </c>
      <c r="T130" s="17">
        <v>838.13768431451797</v>
      </c>
      <c r="U130" s="17">
        <v>0.75630753295023201</v>
      </c>
      <c r="V130" s="51">
        <v>43404.5075462963</v>
      </c>
      <c r="W130" s="50">
        <v>2.2000000000000002</v>
      </c>
      <c r="X130" s="17">
        <v>1.4324728367624001E-2</v>
      </c>
      <c r="Y130" s="17">
        <v>1.7007598195423999E-2</v>
      </c>
      <c r="Z130" s="18">
        <f>((((N130/1000)+1)/((SMOW!$Z$4/1000)+1))-1)*1000</f>
        <v>10.93399271871176</v>
      </c>
      <c r="AA130" s="18">
        <f>((((P130/1000)+1)/((SMOW!$AA$4/1000)+1))-1)*1000</f>
        <v>21.047014819059797</v>
      </c>
      <c r="AB130" s="18">
        <f>Z130*SMOW!$AN$6</f>
        <v>11.553945893510459</v>
      </c>
      <c r="AC130" s="18">
        <f>AA130*SMOW!$AN$12</f>
        <v>22.202895255959476</v>
      </c>
      <c r="AD130" s="18">
        <f t="shared" ref="AD130" si="11">LN((AB130/1000)+1)*1000</f>
        <v>11.487708772499641</v>
      </c>
      <c r="AE130" s="18">
        <f t="shared" ref="AE130" si="12">LN((AC130/1000)+1)*1000</f>
        <v>21.959999725216861</v>
      </c>
      <c r="AF130" s="17">
        <f>(AD130-SMOW!$AN$14*AE130)</f>
        <v>-0.10717108241486173</v>
      </c>
      <c r="AG130" s="2">
        <f t="shared" ref="AG130" si="13">AF130*1000</f>
        <v>-107.17108241486173</v>
      </c>
      <c r="AI130" s="50"/>
      <c r="AK130" s="59" t="str">
        <f t="shared" si="6"/>
        <v>06</v>
      </c>
      <c r="AN130" s="50">
        <v>0</v>
      </c>
    </row>
    <row r="131" spans="1:40" x14ac:dyDescent="0.25">
      <c r="A131" s="50">
        <v>702</v>
      </c>
      <c r="B131" s="23" t="s">
        <v>116</v>
      </c>
      <c r="C131" s="52" t="s">
        <v>64</v>
      </c>
      <c r="D131" s="52" t="s">
        <v>212</v>
      </c>
      <c r="E131" s="50" t="s">
        <v>230</v>
      </c>
      <c r="F131" s="17">
        <v>9.6239106493637898</v>
      </c>
      <c r="G131" s="17">
        <v>9.5778953805378499</v>
      </c>
      <c r="H131" s="17">
        <v>4.7609281814239403E-3</v>
      </c>
      <c r="I131" s="17">
        <v>18.527375807101901</v>
      </c>
      <c r="J131" s="17">
        <v>18.357834834635401</v>
      </c>
      <c r="K131" s="17">
        <v>1.5075768160600601E-3</v>
      </c>
      <c r="L131" s="17">
        <v>-0.115041412149641</v>
      </c>
      <c r="M131" s="17">
        <v>4.4909913484320503E-3</v>
      </c>
      <c r="N131" s="17">
        <v>-0.66919662539462199</v>
      </c>
      <c r="O131" s="17">
        <v>4.7123905586711904E-3</v>
      </c>
      <c r="P131" s="17">
        <v>-1.7373558687621899</v>
      </c>
      <c r="Q131" s="17">
        <v>1.4775819034225199E-3</v>
      </c>
      <c r="R131" s="17">
        <v>-3.1296574754113902</v>
      </c>
      <c r="S131" s="17">
        <v>0.14843813810543</v>
      </c>
      <c r="T131" s="17">
        <v>915.13970732277301</v>
      </c>
      <c r="U131" s="17">
        <v>0.81151242132274604</v>
      </c>
      <c r="V131" s="51">
        <v>43405.619976851849</v>
      </c>
      <c r="W131" s="50">
        <v>2.2000000000000002</v>
      </c>
      <c r="X131" s="17">
        <v>3.3527943475252201E-3</v>
      </c>
      <c r="Y131" s="17">
        <v>2.2787739205502198E-3</v>
      </c>
      <c r="Z131" s="18">
        <f>((((N131/1000)+1)/((SMOW!$Z$4/1000)+1))-1)*1000</f>
        <v>10.401027718371703</v>
      </c>
      <c r="AA131" s="18">
        <f>((((P131/1000)+1)/((SMOW!$AA$4/1000)+1))-1)*1000</f>
        <v>19.993318582073538</v>
      </c>
      <c r="AB131" s="18">
        <f>Z131*SMOW!$AN$6</f>
        <v>10.990761982977425</v>
      </c>
      <c r="AC131" s="18">
        <f>AA131*SMOW!$AN$12</f>
        <v>21.091331103868018</v>
      </c>
      <c r="AD131" s="18">
        <f t="shared" ref="AD131" si="14">LN((AB131/1000)+1)*1000</f>
        <v>10.930802492113759</v>
      </c>
      <c r="AE131" s="18">
        <f t="shared" ref="AE131" si="15">LN((AC131/1000)+1)*1000</f>
        <v>20.87198778116645</v>
      </c>
      <c r="AF131" s="17">
        <f>(AD131-SMOW!$AN$14*AE131)</f>
        <v>-8.9607056342126512E-2</v>
      </c>
      <c r="AG131" s="2">
        <f t="shared" ref="AG131" si="16">AF131*1000</f>
        <v>-89.607056342126512</v>
      </c>
      <c r="AI131" s="50"/>
      <c r="AK131" s="59" t="str">
        <f t="shared" si="6"/>
        <v>06</v>
      </c>
      <c r="AN131" s="50">
        <v>0</v>
      </c>
    </row>
    <row r="132" spans="1:40" x14ac:dyDescent="0.25">
      <c r="A132" s="50">
        <v>703</v>
      </c>
      <c r="B132" s="23" t="s">
        <v>116</v>
      </c>
      <c r="C132" s="52" t="s">
        <v>64</v>
      </c>
      <c r="D132" s="52" t="s">
        <v>212</v>
      </c>
      <c r="E132" s="50" t="s">
        <v>231</v>
      </c>
      <c r="F132" s="17">
        <v>10.093023017682199</v>
      </c>
      <c r="G132" s="17">
        <v>10.0424282076</v>
      </c>
      <c r="H132" s="17">
        <v>4.5870450313138297E-3</v>
      </c>
      <c r="I132" s="17">
        <v>19.4321398894702</v>
      </c>
      <c r="J132" s="17">
        <v>19.245746199221401</v>
      </c>
      <c r="K132" s="17">
        <v>5.0005612915562303E-3</v>
      </c>
      <c r="L132" s="17">
        <v>-0.11932578558884301</v>
      </c>
      <c r="M132" s="17">
        <v>5.1859902623630398E-3</v>
      </c>
      <c r="N132" s="17">
        <v>-0.2048668537244</v>
      </c>
      <c r="O132" s="17">
        <v>4.5402801458105596E-3</v>
      </c>
      <c r="P132" s="17">
        <v>-0.85059307118473004</v>
      </c>
      <c r="Q132" s="17">
        <v>4.9010695790999599E-3</v>
      </c>
      <c r="R132" s="17">
        <v>-1.9882327646731099</v>
      </c>
      <c r="S132" s="17">
        <v>9.8419693590881999E-2</v>
      </c>
      <c r="T132" s="17">
        <v>888.17366476953703</v>
      </c>
      <c r="U132" s="17">
        <v>0.63449751269182197</v>
      </c>
      <c r="V132" s="51">
        <v>43406.39539351852</v>
      </c>
      <c r="W132" s="50">
        <v>2.2000000000000002</v>
      </c>
      <c r="X132" s="17">
        <v>1.65351066805886E-2</v>
      </c>
      <c r="Y132" s="17">
        <v>1.4288345025174501E-2</v>
      </c>
      <c r="Z132" s="18">
        <f>((((N132/1000)+1)/((SMOW!$Z$4/1000)+1))-1)*1000</f>
        <v>10.870501166915014</v>
      </c>
      <c r="AA132" s="18">
        <f>((((P132/1000)+1)/((SMOW!$AA$4/1000)+1))-1)*1000</f>
        <v>20.899384870353146</v>
      </c>
      <c r="AB132" s="18">
        <f>Z132*SMOW!$AN$6</f>
        <v>11.486854395187141</v>
      </c>
      <c r="AC132" s="18">
        <f>AA132*SMOW!$AN$12</f>
        <v>22.04715762209759</v>
      </c>
      <c r="AD132" s="18">
        <f t="shared" ref="AD132" si="17">LN((AB132/1000)+1)*1000</f>
        <v>11.421381392114206</v>
      </c>
      <c r="AE132" s="18">
        <f t="shared" ref="AE132" si="18">LN((AC132/1000)+1)*1000</f>
        <v>21.807633204356137</v>
      </c>
      <c r="AF132" s="17">
        <f>(AD132-SMOW!$AN$14*AE132)</f>
        <v>-9.3048939785834506E-2</v>
      </c>
      <c r="AG132" s="2">
        <f t="shared" ref="AG132" si="19">AF132*1000</f>
        <v>-93.048939785834506</v>
      </c>
      <c r="AH132" s="17"/>
      <c r="AI132" s="2"/>
      <c r="AK132" s="59" t="str">
        <f t="shared" ref="AK132:AK155" si="20">"06"</f>
        <v>06</v>
      </c>
      <c r="AN132" s="50">
        <v>0</v>
      </c>
    </row>
    <row r="133" spans="1:40" x14ac:dyDescent="0.25">
      <c r="A133" s="50">
        <v>704</v>
      </c>
      <c r="B133" s="23" t="s">
        <v>116</v>
      </c>
      <c r="C133" s="52" t="s">
        <v>64</v>
      </c>
      <c r="D133" s="52" t="s">
        <v>212</v>
      </c>
      <c r="E133" s="50" t="s">
        <v>232</v>
      </c>
      <c r="F133" s="17">
        <v>11.091402447076</v>
      </c>
      <c r="G133" s="17">
        <v>11.030343413123999</v>
      </c>
      <c r="H133" s="17">
        <v>5.1105663032798097E-3</v>
      </c>
      <c r="I133" s="17">
        <v>21.3494574403346</v>
      </c>
      <c r="J133" s="17">
        <v>21.124750359347601</v>
      </c>
      <c r="K133" s="17">
        <v>1.4126087439903601E-3</v>
      </c>
      <c r="L133" s="17">
        <v>-0.123524776611555</v>
      </c>
      <c r="M133" s="17">
        <v>5.0951273581859398E-3</v>
      </c>
      <c r="N133" s="17">
        <v>0.78333410578643203</v>
      </c>
      <c r="O133" s="17">
        <v>5.0584641228141099E-3</v>
      </c>
      <c r="P133" s="17">
        <v>1.0285773207239199</v>
      </c>
      <c r="Q133" s="17">
        <v>1.38450332646331E-3</v>
      </c>
      <c r="R133" s="17">
        <v>0.424089504288861</v>
      </c>
      <c r="S133" s="17">
        <v>0.13220483579841799</v>
      </c>
      <c r="T133" s="17">
        <v>817.72820051507995</v>
      </c>
      <c r="U133" s="17">
        <v>0.25678413088838298</v>
      </c>
      <c r="V133" s="51">
        <v>43406.506030092591</v>
      </c>
      <c r="W133" s="50">
        <v>2.2000000000000002</v>
      </c>
      <c r="X133" s="17">
        <v>8.9948881304736201E-4</v>
      </c>
      <c r="Y133" s="17">
        <v>1.9982811549224201E-3</v>
      </c>
      <c r="Z133" s="18">
        <f>((((N133/1000)+1)/((SMOW!$Z$4/1000)+1))-1)*1000</f>
        <v>11.869649058394049</v>
      </c>
      <c r="AA133" s="18">
        <f>((((P133/1000)+1)/((SMOW!$AA$4/1000)+1))-1)*1000</f>
        <v>22.81946197179807</v>
      </c>
      <c r="AB133" s="18">
        <f>Z133*SMOW!$AN$6</f>
        <v>12.542653587188427</v>
      </c>
      <c r="AC133" s="18">
        <f>AA133*SMOW!$AN$12</f>
        <v>24.072683385881525</v>
      </c>
      <c r="AD133" s="18">
        <f t="shared" ref="AD133" si="21">LN((AB133/1000)+1)*1000</f>
        <v>12.464646110932293</v>
      </c>
      <c r="AE133" s="18">
        <f t="shared" ref="AE133" si="22">LN((AC133/1000)+1)*1000</f>
        <v>23.787503967389267</v>
      </c>
      <c r="AF133" s="17">
        <f>(AD133-SMOW!$AN$14*AE133)</f>
        <v>-9.51559838492404E-2</v>
      </c>
      <c r="AG133" s="2">
        <f t="shared" ref="AG133" si="23">AF133*1000</f>
        <v>-95.1559838492404</v>
      </c>
      <c r="AI133" s="50"/>
      <c r="AK133" s="59" t="str">
        <f t="shared" si="20"/>
        <v>06</v>
      </c>
      <c r="AN133" s="50">
        <v>0</v>
      </c>
    </row>
    <row r="134" spans="1:40" x14ac:dyDescent="0.25">
      <c r="A134" s="50">
        <v>705</v>
      </c>
      <c r="B134" s="23" t="s">
        <v>116</v>
      </c>
      <c r="C134" s="52" t="s">
        <v>64</v>
      </c>
      <c r="D134" s="52" t="s">
        <v>52</v>
      </c>
      <c r="E134" s="50" t="s">
        <v>233</v>
      </c>
      <c r="F134" s="17">
        <v>13.498755717568001</v>
      </c>
      <c r="G134" s="17">
        <v>13.4084588498082</v>
      </c>
      <c r="H134" s="17">
        <v>4.2998400727919496E-3</v>
      </c>
      <c r="I134" s="17">
        <v>25.9603797247978</v>
      </c>
      <c r="J134" s="17">
        <v>25.629129716504</v>
      </c>
      <c r="K134" s="17">
        <v>1.3510084834443901E-3</v>
      </c>
      <c r="L134" s="17">
        <v>-0.12372164050594001</v>
      </c>
      <c r="M134" s="17">
        <v>4.2322211509366802E-3</v>
      </c>
      <c r="N134" s="17">
        <v>3.16614442993962</v>
      </c>
      <c r="O134" s="17">
        <v>4.25600323942646E-3</v>
      </c>
      <c r="P134" s="17">
        <v>5.5477601928823397</v>
      </c>
      <c r="Q134" s="17">
        <v>1.3241286714132899E-3</v>
      </c>
      <c r="R134" s="17">
        <v>6.2312498680834496</v>
      </c>
      <c r="S134" s="17">
        <v>0.122550690366073</v>
      </c>
      <c r="T134" s="17">
        <v>819.82501671385501</v>
      </c>
      <c r="U134" s="17">
        <v>0.13254283383918</v>
      </c>
      <c r="V134" s="51">
        <v>43406.623159722221</v>
      </c>
      <c r="W134" s="50">
        <v>2.2000000000000002</v>
      </c>
      <c r="X134" s="17">
        <v>1.25637385419282E-2</v>
      </c>
      <c r="Y134" s="17">
        <v>1.1037490193177599E-2</v>
      </c>
      <c r="Z134" s="18">
        <f>((((N134/1000)+1)/((SMOW!$Z$4/1000)+1))-1)*1000</f>
        <v>14.278855291457448</v>
      </c>
      <c r="AA134" s="18">
        <f>((((P134/1000)+1)/((SMOW!$AA$4/1000)+1))-1)*1000</f>
        <v>27.437020649518253</v>
      </c>
      <c r="AB134" s="18">
        <f>Z134*SMOW!$AN$6</f>
        <v>15.088460885512866</v>
      </c>
      <c r="AC134" s="18">
        <f>AA134*SMOW!$AN$12</f>
        <v>28.943833643581009</v>
      </c>
      <c r="AD134" s="18">
        <f t="shared" ref="AD134" si="24">LN((AB134/1000)+1)*1000</f>
        <v>14.975762277883961</v>
      </c>
      <c r="AE134" s="18">
        <f t="shared" ref="AE134" si="25">LN((AC134/1000)+1)*1000</f>
        <v>28.532871925429397</v>
      </c>
      <c r="AF134" s="17">
        <f>(AD134-SMOW!$AN$14*AE134)</f>
        <v>-8.9594098742761474E-2</v>
      </c>
      <c r="AG134" s="2">
        <f t="shared" ref="AG134" si="26">AF134*1000</f>
        <v>-89.594098742761474</v>
      </c>
      <c r="AI134" s="50"/>
      <c r="AK134" s="59" t="str">
        <f t="shared" si="20"/>
        <v>06</v>
      </c>
      <c r="AN134" s="50">
        <v>0</v>
      </c>
    </row>
    <row r="135" spans="1:40" x14ac:dyDescent="0.25">
      <c r="A135" s="50">
        <v>706</v>
      </c>
      <c r="B135" s="23" t="s">
        <v>116</v>
      </c>
      <c r="C135" s="52" t="s">
        <v>64</v>
      </c>
      <c r="D135" s="52" t="s">
        <v>235</v>
      </c>
      <c r="E135" s="50" t="s">
        <v>234</v>
      </c>
      <c r="F135" s="17">
        <v>10.1644000668198</v>
      </c>
      <c r="G135" s="17">
        <v>10.113089240322999</v>
      </c>
      <c r="H135" s="17">
        <v>6.0964651630481901E-3</v>
      </c>
      <c r="I135" s="17">
        <v>20.016410441848901</v>
      </c>
      <c r="J135" s="17">
        <v>19.8187158028549</v>
      </c>
      <c r="K135" s="17">
        <v>1.3144628649755701E-3</v>
      </c>
      <c r="L135" s="17">
        <v>-0.35119270358439603</v>
      </c>
      <c r="M135" s="17">
        <v>6.0512877721449103E-3</v>
      </c>
      <c r="N135" s="17">
        <v>-0.13421749300226701</v>
      </c>
      <c r="O135" s="17">
        <v>6.03431175200161E-3</v>
      </c>
      <c r="P135" s="17">
        <v>-0.27794722939433197</v>
      </c>
      <c r="Q135" s="17">
        <v>1.28831016855475E-3</v>
      </c>
      <c r="R135" s="17">
        <v>-1.92029474634217</v>
      </c>
      <c r="S135" s="17">
        <v>0.15104512562981601</v>
      </c>
      <c r="T135" s="17">
        <v>534.77952846658297</v>
      </c>
      <c r="U135" s="17">
        <v>0.47464216197500497</v>
      </c>
      <c r="V135" s="51">
        <v>43409.538958333331</v>
      </c>
      <c r="W135" s="50">
        <v>2.2000000000000002</v>
      </c>
      <c r="X135" s="17">
        <v>3.7595600530869799E-2</v>
      </c>
      <c r="Y135" s="17">
        <v>4.4125931168027301E-2</v>
      </c>
      <c r="Z135" s="18">
        <f>((((N135/1000)+1)/((SMOW!$Z$4/1000)+1))-1)*1000</f>
        <v>10.941933155642181</v>
      </c>
      <c r="AA135" s="18">
        <f>((((P135/1000)+1)/((SMOW!$AA$4/1000)+1))-1)*1000</f>
        <v>21.484496349755801</v>
      </c>
      <c r="AB135" s="18">
        <f>Z135*SMOW!$AN$6</f>
        <v>11.562336550155758</v>
      </c>
      <c r="AC135" s="18">
        <f>AA135*SMOW!$AN$12</f>
        <v>22.664402822992876</v>
      </c>
      <c r="AD135" s="18">
        <f t="shared" ref="AD135" si="27">LN((AB135/1000)+1)*1000</f>
        <v>11.496003556855955</v>
      </c>
      <c r="AE135" s="18">
        <f t="shared" ref="AE135" si="28">LN((AC135/1000)+1)*1000</f>
        <v>22.411381167233124</v>
      </c>
      <c r="AF135" s="17">
        <f>(AD135-SMOW!$AN$14*AE135)</f>
        <v>-0.33720569944313539</v>
      </c>
      <c r="AG135" s="2">
        <f t="shared" ref="AG135" si="29">AF135*1000</f>
        <v>-337.20569944313536</v>
      </c>
      <c r="AH135" s="2">
        <f>AVERAGE(AG135,AG139:AG140)</f>
        <v>-335.62994403025868</v>
      </c>
      <c r="AI135" s="2">
        <f>STDEV(AG135,AG139:AG140)</f>
        <v>6.0443428183213674</v>
      </c>
      <c r="AK135" s="59" t="str">
        <f t="shared" si="20"/>
        <v>06</v>
      </c>
      <c r="AN135" s="50">
        <v>0</v>
      </c>
    </row>
    <row r="136" spans="1:40" x14ac:dyDescent="0.25">
      <c r="A136" s="50">
        <v>707</v>
      </c>
      <c r="B136" s="23" t="s">
        <v>116</v>
      </c>
      <c r="C136" s="52" t="s">
        <v>64</v>
      </c>
      <c r="D136" s="52" t="s">
        <v>235</v>
      </c>
      <c r="E136" s="50" t="s">
        <v>238</v>
      </c>
      <c r="F136" s="17">
        <v>10.0258229218793</v>
      </c>
      <c r="G136" s="17">
        <v>9.9758975122848703</v>
      </c>
      <c r="H136" s="17">
        <v>3.7123537397536202E-3</v>
      </c>
      <c r="I136" s="17">
        <v>19.733583302435999</v>
      </c>
      <c r="J136" s="17">
        <v>19.541400308443599</v>
      </c>
      <c r="K136" s="17">
        <v>1.26895280761675E-3</v>
      </c>
      <c r="L136" s="17">
        <v>-0.341961850573341</v>
      </c>
      <c r="M136" s="17">
        <v>3.75220165077877E-3</v>
      </c>
      <c r="N136" s="17">
        <v>-0.27138184511601399</v>
      </c>
      <c r="O136" s="17">
        <v>3.6745063246126299E-3</v>
      </c>
      <c r="P136" s="17">
        <v>-0.55514720921689698</v>
      </c>
      <c r="Q136" s="17">
        <v>1.243705584255E-3</v>
      </c>
      <c r="R136" s="17">
        <v>-1.8199577709286701</v>
      </c>
      <c r="S136" s="17">
        <v>0.120719159284496</v>
      </c>
      <c r="T136" s="17">
        <v>394.92841879647602</v>
      </c>
      <c r="U136" s="17">
        <v>0.123093280979697</v>
      </c>
      <c r="V136" s="51">
        <v>43409.709675925929</v>
      </c>
      <c r="W136" s="50">
        <v>2.2000000000000002</v>
      </c>
      <c r="X136" s="17">
        <v>5.44832751262513E-3</v>
      </c>
      <c r="Y136" s="17">
        <v>8.1277861106794705E-3</v>
      </c>
      <c r="Z136" s="18">
        <f>((((N136/1000)+1)/((SMOW!$Z$4/1000)+1))-1)*1000</f>
        <v>10.803249346563071</v>
      </c>
      <c r="AA136" s="18">
        <f>((((P136/1000)+1)/((SMOW!$AA$4/1000)+1))-1)*1000</f>
        <v>21.201262143815789</v>
      </c>
      <c r="AB136" s="18">
        <f>Z136*SMOW!$AN$6</f>
        <v>11.415789422530199</v>
      </c>
      <c r="AC136" s="18">
        <f>AA136*SMOW!$AN$12</f>
        <v>22.36561368536676</v>
      </c>
      <c r="AD136" s="18">
        <f t="shared" ref="AD136" si="30">LN((AB136/1000)+1)*1000</f>
        <v>11.351120993865797</v>
      </c>
      <c r="AE136" s="18">
        <f t="shared" ref="AE136" si="31">LN((AC136/1000)+1)*1000</f>
        <v>22.119171138685513</v>
      </c>
      <c r="AF136" s="17">
        <f>(AD136-SMOW!$AN$14*AE136)</f>
        <v>-0.32780136736015386</v>
      </c>
      <c r="AG136" s="2">
        <f t="shared" ref="AG136" si="32">AF136*1000</f>
        <v>-327.80136736015385</v>
      </c>
      <c r="AH136" s="2">
        <f>AVERAGE(AG136:AG138)</f>
        <v>-324.98175310004262</v>
      </c>
      <c r="AI136" s="2">
        <f>STDEV(AG136:AG138)</f>
        <v>2.644041109968299</v>
      </c>
      <c r="AK136" s="59" t="str">
        <f t="shared" si="20"/>
        <v>06</v>
      </c>
      <c r="AN136" s="50">
        <v>0</v>
      </c>
    </row>
    <row r="137" spans="1:40" x14ac:dyDescent="0.25">
      <c r="A137" s="50">
        <v>708</v>
      </c>
      <c r="B137" s="23" t="s">
        <v>116</v>
      </c>
      <c r="C137" s="52" t="s">
        <v>64</v>
      </c>
      <c r="D137" s="52" t="s">
        <v>235</v>
      </c>
      <c r="E137" s="50" t="s">
        <v>236</v>
      </c>
      <c r="F137" s="17">
        <v>9.9463280504251195</v>
      </c>
      <c r="G137" s="17">
        <v>9.8971885366367403</v>
      </c>
      <c r="H137" s="17">
        <v>4.7931789367419101E-3</v>
      </c>
      <c r="I137" s="17">
        <v>19.579632497457698</v>
      </c>
      <c r="J137" s="17">
        <v>19.3904166397799</v>
      </c>
      <c r="K137" s="17">
        <v>6.7775420198081396E-3</v>
      </c>
      <c r="L137" s="17">
        <v>-0.34095144916704001</v>
      </c>
      <c r="M137" s="17">
        <v>4.6000467407340496E-3</v>
      </c>
      <c r="N137" s="17">
        <v>-0.34785584623326898</v>
      </c>
      <c r="O137" s="17">
        <v>8.8338038044868793E-3</v>
      </c>
      <c r="P137" s="17">
        <v>-0.70603499220063703</v>
      </c>
      <c r="Q137" s="17">
        <v>6.64269530511233E-3</v>
      </c>
      <c r="R137" s="17">
        <v>-3.0594628543155502</v>
      </c>
      <c r="S137" s="17">
        <v>0.17102209864969001</v>
      </c>
      <c r="T137" s="17">
        <v>486.58997682643297</v>
      </c>
      <c r="U137" s="17">
        <v>0.32166477681303501</v>
      </c>
      <c r="V137" s="51">
        <v>43410.365127314813</v>
      </c>
      <c r="W137" s="50">
        <v>2.2000000000000002</v>
      </c>
      <c r="X137" s="17">
        <v>0.98293086248982497</v>
      </c>
      <c r="Y137" s="17">
        <v>0.98290930614401495</v>
      </c>
      <c r="Z137" s="18">
        <f>((((N137/1000)+1)/((SMOW!$Z$4/1000)+1))-1)*1000</f>
        <v>10.725928194186052</v>
      </c>
      <c r="AA137" s="18">
        <f>((((P137/1000)+1)/((SMOW!$AA$4/1000)+1))-1)*1000</f>
        <v>21.047089761022654</v>
      </c>
      <c r="AB137" s="18">
        <f>Z137*SMOW!$AN$6</f>
        <v>11.334084190601601</v>
      </c>
      <c r="AC137" s="18">
        <f>AA137*SMOW!$AN$12</f>
        <v>22.202974313657961</v>
      </c>
      <c r="AD137" s="18">
        <f t="shared" ref="AD137" si="33">LN((AB137/1000)+1)*1000</f>
        <v>11.270334700870388</v>
      </c>
      <c r="AE137" s="18">
        <f t="shared" ref="AE137" si="34">LN((AC137/1000)+1)*1000</f>
        <v>21.96007706572912</v>
      </c>
      <c r="AF137" s="17">
        <f>(AD137-SMOW!$AN$14*AE137)</f>
        <v>-0.32458598983458842</v>
      </c>
      <c r="AG137" s="2">
        <f t="shared" ref="AG137" si="35">AF137*1000</f>
        <v>-324.58598983458842</v>
      </c>
      <c r="AI137" s="50"/>
      <c r="AK137" s="59" t="str">
        <f t="shared" si="20"/>
        <v>06</v>
      </c>
      <c r="AN137" s="50">
        <v>0</v>
      </c>
    </row>
    <row r="138" spans="1:40" x14ac:dyDescent="0.25">
      <c r="A138" s="50">
        <v>709</v>
      </c>
      <c r="B138" s="23" t="s">
        <v>116</v>
      </c>
      <c r="C138" s="52" t="s">
        <v>64</v>
      </c>
      <c r="D138" s="52" t="s">
        <v>235</v>
      </c>
      <c r="E138" s="50" t="s">
        <v>237</v>
      </c>
      <c r="F138" s="17">
        <v>10.0481649447609</v>
      </c>
      <c r="G138" s="17">
        <v>9.9980172799740608</v>
      </c>
      <c r="H138" s="17">
        <v>5.1160051595389904E-3</v>
      </c>
      <c r="I138" s="17">
        <v>19.7667889445448</v>
      </c>
      <c r="J138" s="17">
        <v>19.5739628340766</v>
      </c>
      <c r="K138" s="17">
        <v>1.2800091317139799E-3</v>
      </c>
      <c r="L138" s="17">
        <v>-0.33703509641836799</v>
      </c>
      <c r="M138" s="17">
        <v>5.2862887014858096E-3</v>
      </c>
      <c r="N138" s="17">
        <v>-0.24926759896968201</v>
      </c>
      <c r="O138" s="17">
        <v>5.0638475299834501E-3</v>
      </c>
      <c r="P138" s="17">
        <v>-0.52260223018250296</v>
      </c>
      <c r="Q138" s="17">
        <v>1.2545419305252099E-3</v>
      </c>
      <c r="R138" s="17">
        <v>-2.5119909020505098</v>
      </c>
      <c r="S138" s="17">
        <v>0.138782552228298</v>
      </c>
      <c r="T138" s="17">
        <v>365.94578126206102</v>
      </c>
      <c r="U138" s="17">
        <v>0.116108721972326</v>
      </c>
      <c r="V138" s="51">
        <v>43410.445231481484</v>
      </c>
      <c r="W138" s="50">
        <v>2.2000000000000002</v>
      </c>
      <c r="X138" s="17">
        <v>7.91171642605209E-2</v>
      </c>
      <c r="Y138" s="17">
        <v>9.0771480294500995E-2</v>
      </c>
      <c r="Z138" s="18">
        <f>((((N138/1000)+1)/((SMOW!$Z$4/1000)+1))-1)*1000</f>
        <v>10.825608566310763</v>
      </c>
      <c r="AA138" s="18">
        <f>((((P138/1000)+1)/((SMOW!$AA$4/1000)+1))-1)*1000</f>
        <v>21.234515578033353</v>
      </c>
      <c r="AB138" s="18">
        <f>Z138*SMOW!$AN$6</f>
        <v>11.439416401423632</v>
      </c>
      <c r="AC138" s="18">
        <f>AA138*SMOW!$AN$12</f>
        <v>22.400693364037625</v>
      </c>
      <c r="AD138" s="18">
        <f t="shared" ref="AD138" si="36">LN((AB138/1000)+1)*1000</f>
        <v>11.374481023616225</v>
      </c>
      <c r="AE138" s="18">
        <f t="shared" ref="AE138" si="37">LN((AC138/1000)+1)*1000</f>
        <v>22.153482813866685</v>
      </c>
      <c r="AF138" s="17">
        <f>(AD138-SMOW!$AN$14*AE138)</f>
        <v>-0.32255790210538571</v>
      </c>
      <c r="AG138" s="2">
        <f t="shared" ref="AG138" si="38">AF138*1000</f>
        <v>-322.55790210538572</v>
      </c>
      <c r="AH138" s="50">
        <f>STDEV(AE135:AE140)</f>
        <v>0.16752913830166694</v>
      </c>
      <c r="AI138" s="50"/>
      <c r="AK138" s="59" t="str">
        <f t="shared" si="20"/>
        <v>06</v>
      </c>
      <c r="AN138" s="50">
        <v>0</v>
      </c>
    </row>
    <row r="139" spans="1:40" x14ac:dyDescent="0.25">
      <c r="A139" s="50">
        <v>710</v>
      </c>
      <c r="B139" s="23" t="s">
        <v>116</v>
      </c>
      <c r="C139" s="52" t="s">
        <v>64</v>
      </c>
      <c r="D139" s="52" t="s">
        <v>235</v>
      </c>
      <c r="E139" s="50" t="s">
        <v>239</v>
      </c>
      <c r="F139" s="17">
        <v>10.054907247591499</v>
      </c>
      <c r="G139" s="17">
        <v>10.004692556205899</v>
      </c>
      <c r="H139" s="17">
        <v>5.0846204217173899E-3</v>
      </c>
      <c r="I139" s="17">
        <v>19.813019678640298</v>
      </c>
      <c r="J139" s="17">
        <v>19.6192962614188</v>
      </c>
      <c r="K139" s="17">
        <v>3.41066443482195E-3</v>
      </c>
      <c r="L139" s="17">
        <v>-0.35429586982324401</v>
      </c>
      <c r="M139" s="17">
        <v>5.3152874657953096E-3</v>
      </c>
      <c r="N139" s="17">
        <v>-0.24259403385970099</v>
      </c>
      <c r="O139" s="17">
        <v>5.0327827592936501E-3</v>
      </c>
      <c r="P139" s="17">
        <v>-0.47729130781113699</v>
      </c>
      <c r="Q139" s="17">
        <v>3.3428054835102101E-3</v>
      </c>
      <c r="R139" s="17">
        <v>-2.73176449497584</v>
      </c>
      <c r="S139" s="17">
        <v>0.19609506810789501</v>
      </c>
      <c r="T139" s="17">
        <v>570.31680027655102</v>
      </c>
      <c r="U139" s="17">
        <v>9.7638293461881007E-2</v>
      </c>
      <c r="V139" s="51">
        <v>43410.525289351855</v>
      </c>
      <c r="W139" s="50">
        <v>2.2000000000000002</v>
      </c>
      <c r="X139" s="17">
        <v>0.96209632059230799</v>
      </c>
      <c r="Y139" s="17">
        <v>0.96210024070154299</v>
      </c>
      <c r="Z139" s="18">
        <f>((((N139/1000)+1)/((SMOW!$Z$4/1000)+1))-1)*1000</f>
        <v>10.832356058755543</v>
      </c>
      <c r="AA139" s="18">
        <f>((((P139/1000)+1)/((SMOW!$AA$4/1000)+1))-1)*1000</f>
        <v>21.28081285094985</v>
      </c>
      <c r="AB139" s="18">
        <f>Z139*SMOW!$AN$6</f>
        <v>11.446546474090541</v>
      </c>
      <c r="AC139" s="18">
        <f>AA139*SMOW!$AN$12</f>
        <v>22.449533235631705</v>
      </c>
      <c r="AD139" s="18">
        <f t="shared" ref="AD139" si="39">LN((AB139/1000)+1)*1000</f>
        <v>11.381530430056165</v>
      </c>
      <c r="AE139" s="18">
        <f t="shared" ref="AE139" si="40">LN((AC139/1000)+1)*1000</f>
        <v>22.201251467989191</v>
      </c>
      <c r="AF139" s="17">
        <f>(AD139-SMOW!$AN$14*AE139)</f>
        <v>-0.34073034504212885</v>
      </c>
      <c r="AG139" s="2">
        <f t="shared" ref="AG139" si="41">AF139*1000</f>
        <v>-340.73034504212887</v>
      </c>
      <c r="AI139" s="50"/>
      <c r="AK139" s="59" t="str">
        <f t="shared" si="20"/>
        <v>06</v>
      </c>
      <c r="AN139" s="50">
        <v>0</v>
      </c>
    </row>
    <row r="140" spans="1:40" x14ac:dyDescent="0.25">
      <c r="A140" s="50">
        <v>711</v>
      </c>
      <c r="B140" s="23" t="s">
        <v>116</v>
      </c>
      <c r="C140" s="52" t="s">
        <v>64</v>
      </c>
      <c r="D140" s="52" t="s">
        <v>235</v>
      </c>
      <c r="E140" s="50" t="s">
        <v>240</v>
      </c>
      <c r="F140" s="17">
        <v>9.9476687034035294</v>
      </c>
      <c r="G140" s="17">
        <v>9.8985158320189903</v>
      </c>
      <c r="H140" s="17">
        <v>5.1843918638279796E-3</v>
      </c>
      <c r="I140" s="17">
        <v>19.585926478301399</v>
      </c>
      <c r="J140" s="17">
        <v>19.3965904120167</v>
      </c>
      <c r="K140" s="17">
        <v>1.25016575254651E-3</v>
      </c>
      <c r="L140" s="17">
        <v>-0.34288390552584203</v>
      </c>
      <c r="M140" s="17">
        <v>5.0593071583249398E-3</v>
      </c>
      <c r="N140" s="17">
        <v>-0.348739281991922</v>
      </c>
      <c r="O140" s="17">
        <v>5.1315370323956203E-3</v>
      </c>
      <c r="P140" s="17">
        <v>-0.69986623708575002</v>
      </c>
      <c r="Q140" s="17">
        <v>1.2252923184838901E-3</v>
      </c>
      <c r="R140" s="17">
        <v>-3.38773477146706</v>
      </c>
      <c r="S140" s="17">
        <v>0.13654215224899599</v>
      </c>
      <c r="T140" s="17">
        <v>462.30149243760098</v>
      </c>
      <c r="U140" s="17">
        <v>0.23502696693046199</v>
      </c>
      <c r="V140" s="51">
        <v>43411.441782407404</v>
      </c>
      <c r="W140" s="50">
        <v>2.2000000000000002</v>
      </c>
      <c r="X140" s="17">
        <v>1.56238949927701E-2</v>
      </c>
      <c r="Y140" s="17">
        <v>2.03412063720231E-2</v>
      </c>
      <c r="Z140" s="18">
        <f>((((N140/1000)+1)/((SMOW!$Z$4/1000)+1))-1)*1000</f>
        <v>10.725034972046243</v>
      </c>
      <c r="AA140" s="18">
        <f>((((P140/1000)+1)/((SMOW!$AA$4/1000)+1))-1)*1000</f>
        <v>21.053392800646662</v>
      </c>
      <c r="AB140" s="18">
        <f>Z140*SMOW!$AN$6</f>
        <v>11.333140323110582</v>
      </c>
      <c r="AC140" s="18">
        <f>AA140*SMOW!$AN$12</f>
        <v>22.209623509744397</v>
      </c>
      <c r="AD140" s="18">
        <f t="shared" ref="AD140" si="42">LN((AB140/1000)+1)*1000</f>
        <v>11.26940141092569</v>
      </c>
      <c r="AE140" s="18">
        <f t="shared" ref="AE140" si="43">LN((AC140/1000)+1)*1000</f>
        <v>21.966581815400001</v>
      </c>
      <c r="AF140" s="17">
        <f>(AD140-SMOW!$AN$14*AE140)</f>
        <v>-0.32895378760551175</v>
      </c>
      <c r="AG140" s="2">
        <f t="shared" ref="AG140" si="44">AF140*1000</f>
        <v>-328.95378760551176</v>
      </c>
      <c r="AI140" s="50"/>
      <c r="AK140" s="59" t="str">
        <f t="shared" si="20"/>
        <v>06</v>
      </c>
      <c r="AN140" s="50">
        <v>0</v>
      </c>
    </row>
    <row r="141" spans="1:40" x14ac:dyDescent="0.25">
      <c r="A141" s="50">
        <v>712</v>
      </c>
      <c r="B141" s="23" t="s">
        <v>116</v>
      </c>
      <c r="C141" s="52" t="s">
        <v>64</v>
      </c>
      <c r="D141" s="52" t="s">
        <v>242</v>
      </c>
      <c r="E141" s="50" t="s">
        <v>241</v>
      </c>
      <c r="F141" s="17">
        <v>4.1109082570736604</v>
      </c>
      <c r="G141" s="17">
        <v>4.10248116926594</v>
      </c>
      <c r="H141" s="17">
        <v>4.4952219034352604E-3</v>
      </c>
      <c r="I141" s="17">
        <v>8.3042384848809601</v>
      </c>
      <c r="J141" s="17">
        <v>8.2699479580829305</v>
      </c>
      <c r="K141" s="17">
        <v>1.534382772052E-3</v>
      </c>
      <c r="L141" s="17">
        <v>-0.26405135260184498</v>
      </c>
      <c r="M141" s="17">
        <v>4.4885879801050202E-3</v>
      </c>
      <c r="N141" s="17">
        <v>-6.1259940046781303</v>
      </c>
      <c r="O141" s="17">
        <v>4.44939315395005E-3</v>
      </c>
      <c r="P141" s="17">
        <v>-11.7570925366255</v>
      </c>
      <c r="Q141" s="17">
        <v>1.5038545251898599E-3</v>
      </c>
      <c r="R141" s="17">
        <v>-18.3446861148458</v>
      </c>
      <c r="S141" s="17">
        <v>0.12976038502652301</v>
      </c>
      <c r="T141" s="17">
        <v>847.08644937390602</v>
      </c>
      <c r="U141" s="17">
        <v>0.117330070346276</v>
      </c>
      <c r="V141" s="51">
        <v>43411.560856481483</v>
      </c>
      <c r="W141" s="50">
        <v>2.2000000000000002</v>
      </c>
      <c r="X141" s="17">
        <v>2.07340875872241E-5</v>
      </c>
      <c r="Y141" s="17">
        <v>2.3767337004158301E-5</v>
      </c>
      <c r="Z141" s="18">
        <f>((((N141/1000)+1)/((SMOW!$Z$4/1000)+1))-1)*1000</f>
        <v>4.8837819160201246</v>
      </c>
      <c r="AA141" s="18">
        <f>((((P141/1000)+1)/((SMOW!$AA$4/1000)+1))-1)*1000</f>
        <v>9.7554673359552257</v>
      </c>
      <c r="AB141" s="18">
        <f>Z141*SMOW!$AN$6</f>
        <v>5.1606904691673847</v>
      </c>
      <c r="AC141" s="18">
        <f>AA141*SMOW!$AN$12</f>
        <v>10.291227582402765</v>
      </c>
      <c r="AD141" s="18">
        <f t="shared" ref="AD141" si="45">LN((AB141/1000)+1)*1000</f>
        <v>5.1474197439302269</v>
      </c>
      <c r="AE141" s="18">
        <f t="shared" ref="AE141" si="46">LN((AC141/1000)+1)*1000</f>
        <v>10.23863343097856</v>
      </c>
      <c r="AF141" s="17">
        <f>(AD141-SMOW!$AN$14*AE141)</f>
        <v>-0.25857870762645252</v>
      </c>
      <c r="AG141" s="2">
        <f t="shared" ref="AG141" si="47">AF141*1000</f>
        <v>-258.57870762645251</v>
      </c>
      <c r="AI141" s="50"/>
      <c r="AK141" s="59" t="str">
        <f t="shared" si="20"/>
        <v>06</v>
      </c>
      <c r="AN141" s="50">
        <v>0</v>
      </c>
    </row>
    <row r="142" spans="1:40" x14ac:dyDescent="0.25">
      <c r="A142" s="50">
        <v>713</v>
      </c>
      <c r="B142" s="23" t="s">
        <v>115</v>
      </c>
      <c r="C142" s="52" t="s">
        <v>62</v>
      </c>
      <c r="D142" s="52" t="s">
        <v>22</v>
      </c>
      <c r="E142" s="50" t="s">
        <v>243</v>
      </c>
      <c r="F142" s="17">
        <v>-1.5202461320318701</v>
      </c>
      <c r="G142" s="17">
        <v>-1.5214032300931399</v>
      </c>
      <c r="H142" s="17">
        <v>4.23861648751289E-3</v>
      </c>
      <c r="I142" s="17">
        <v>-2.8454558805131001</v>
      </c>
      <c r="J142" s="17">
        <v>-2.84951204885739</v>
      </c>
      <c r="K142" s="17">
        <v>2.8812565728213E-3</v>
      </c>
      <c r="L142" s="17">
        <v>-1.6860868296437001E-2</v>
      </c>
      <c r="M142" s="17">
        <v>4.0513271862345603E-3</v>
      </c>
      <c r="N142" s="17">
        <v>-11.699738822163599</v>
      </c>
      <c r="O142" s="17">
        <v>4.1954038280834702E-3</v>
      </c>
      <c r="P142" s="17">
        <v>-22.6849513677478</v>
      </c>
      <c r="Q142" s="17">
        <v>2.82393077802655E-3</v>
      </c>
      <c r="R142" s="17">
        <v>-32.401883497878501</v>
      </c>
      <c r="S142" s="17">
        <v>0.13283024853633599</v>
      </c>
      <c r="T142" s="17">
        <v>456.70092327169101</v>
      </c>
      <c r="U142" s="17">
        <v>0.44916661233093902</v>
      </c>
      <c r="V142" s="51">
        <v>43416.528692129628</v>
      </c>
      <c r="W142" s="50">
        <v>2.2000000000000002</v>
      </c>
      <c r="X142" s="17">
        <v>0.176130312385117</v>
      </c>
      <c r="Y142" s="17">
        <v>0.16807498880548899</v>
      </c>
      <c r="Z142" s="18">
        <f>((((N142/1000)+1)/((SMOW!$Z$4/1000)+1))-1)*1000</f>
        <v>-0.75170682585545823</v>
      </c>
      <c r="AA142" s="18">
        <f>((((P142/1000)+1)/((SMOW!$AA$4/1000)+1))-1)*1000</f>
        <v>-1.4102745253494753</v>
      </c>
      <c r="AB142" s="18">
        <f>Z142*SMOW!$AN$6</f>
        <v>-0.79432831328423803</v>
      </c>
      <c r="AC142" s="18">
        <f>AA142*SMOW!$AN$12</f>
        <v>-1.487725353817237</v>
      </c>
      <c r="AD142" s="18">
        <f t="shared" ref="AD142" si="48">LN((AB142/1000)+1)*1000</f>
        <v>-0.79464395918088049</v>
      </c>
      <c r="AE142" s="18">
        <f t="shared" ref="AE142" si="49">LN((AC142/1000)+1)*1000</f>
        <v>-1.4888331160150372</v>
      </c>
      <c r="AF142" s="17">
        <f>(AD142-SMOW!$AN$14*AE142)</f>
        <v>-8.5400739249408275E-3</v>
      </c>
      <c r="AG142" s="2">
        <f t="shared" ref="AG142" si="50">AF142*1000</f>
        <v>-8.5400739249408275</v>
      </c>
      <c r="AI142" s="50"/>
      <c r="AK142" s="59" t="str">
        <f t="shared" si="20"/>
        <v>06</v>
      </c>
      <c r="AN142" s="50">
        <v>0</v>
      </c>
    </row>
    <row r="143" spans="1:40" x14ac:dyDescent="0.25">
      <c r="A143" s="50">
        <v>714</v>
      </c>
      <c r="B143" s="23" t="s">
        <v>115</v>
      </c>
      <c r="C143" s="52" t="s">
        <v>64</v>
      </c>
      <c r="D143" s="52" t="s">
        <v>212</v>
      </c>
      <c r="E143" s="50" t="s">
        <v>246</v>
      </c>
      <c r="F143" s="17">
        <v>11.7417397353318</v>
      </c>
      <c r="G143" s="17">
        <v>11.673340223834</v>
      </c>
      <c r="H143" s="17">
        <v>3.0988132255847698E-3</v>
      </c>
      <c r="I143" s="17">
        <v>22.665788476593502</v>
      </c>
      <c r="J143" s="17">
        <v>22.412736072465599</v>
      </c>
      <c r="K143" s="17">
        <v>1.4358428531049299E-3</v>
      </c>
      <c r="L143" s="17">
        <v>-0.16058442242780199</v>
      </c>
      <c r="M143" s="17">
        <v>3.14591876205107E-3</v>
      </c>
      <c r="N143" s="17">
        <v>1.4270412108599499</v>
      </c>
      <c r="O143" s="17">
        <v>3.0672208508186198E-3</v>
      </c>
      <c r="P143" s="17">
        <v>2.3187184912216798</v>
      </c>
      <c r="Q143" s="17">
        <v>1.4072751672103399E-3</v>
      </c>
      <c r="R143" s="17">
        <v>-0.92334545729458295</v>
      </c>
      <c r="S143" s="17">
        <v>0.13850755511929499</v>
      </c>
      <c r="T143" s="17">
        <v>901.86167902875297</v>
      </c>
      <c r="U143" s="17">
        <v>0.16713974714708901</v>
      </c>
      <c r="V143" s="51">
        <v>43416.719629629632</v>
      </c>
      <c r="W143" s="50">
        <v>2.2000000000000002</v>
      </c>
      <c r="X143" s="17">
        <v>1.30572104439542E-3</v>
      </c>
      <c r="Y143" s="17">
        <v>9.6489265909093598E-4</v>
      </c>
      <c r="Z143" s="18">
        <f>((((N143/1000)+1)/((SMOW!$Z$4/1000)+1))-1)*1000</f>
        <v>12.520486917408924</v>
      </c>
      <c r="AA143" s="18">
        <f>((((P143/1000)+1)/((SMOW!$AA$4/1000)+1))-1)*1000</f>
        <v>24.137687572717503</v>
      </c>
      <c r="AB143" s="18">
        <f>Z143*SMOW!$AN$6</f>
        <v>13.230393702072282</v>
      </c>
      <c r="AC143" s="18">
        <f>AA143*SMOW!$AN$12</f>
        <v>25.46330458288061</v>
      </c>
      <c r="AD143" s="18">
        <f t="shared" ref="AD143" si="51">LN((AB143/1000)+1)*1000</f>
        <v>13.143636427469961</v>
      </c>
      <c r="AE143" s="18">
        <f t="shared" ref="AE143" si="52">LN((AC143/1000)+1)*1000</f>
        <v>25.144514938225967</v>
      </c>
      <c r="AF143" s="17">
        <f>(AD143-SMOW!$AN$14*AE143)</f>
        <v>-0.13266745991335149</v>
      </c>
      <c r="AG143" s="2">
        <f t="shared" ref="AG143" si="53">AF143*1000</f>
        <v>-132.66745991335148</v>
      </c>
      <c r="AI143" s="50"/>
      <c r="AK143" s="59" t="str">
        <f t="shared" si="20"/>
        <v>06</v>
      </c>
      <c r="AN143" s="50">
        <v>0</v>
      </c>
    </row>
    <row r="144" spans="1:40" x14ac:dyDescent="0.25">
      <c r="A144" s="50">
        <v>715</v>
      </c>
      <c r="B144" s="23" t="s">
        <v>116</v>
      </c>
      <c r="C144" s="52" t="s">
        <v>64</v>
      </c>
      <c r="D144" s="52" t="s">
        <v>212</v>
      </c>
      <c r="E144" s="50" t="s">
        <v>247</v>
      </c>
      <c r="F144" s="17">
        <v>12.2411527364712</v>
      </c>
      <c r="G144" s="17">
        <v>12.166835495919401</v>
      </c>
      <c r="H144" s="17">
        <v>3.2408971388510799E-3</v>
      </c>
      <c r="I144" s="17">
        <v>23.607531854607998</v>
      </c>
      <c r="J144" s="17">
        <v>23.3331834181311</v>
      </c>
      <c r="K144" s="17">
        <v>1.78587385592021E-3</v>
      </c>
      <c r="L144" s="17">
        <v>-0.153085348853853</v>
      </c>
      <c r="M144" s="17">
        <v>3.2800246280895299E-3</v>
      </c>
      <c r="N144" s="17">
        <v>1.92136270065451</v>
      </c>
      <c r="O144" s="17">
        <v>3.20785621978582E-3</v>
      </c>
      <c r="P144" s="17">
        <v>3.2417248403489398</v>
      </c>
      <c r="Q144" s="17">
        <v>1.7503419150462899E-3</v>
      </c>
      <c r="R144" s="17">
        <v>-0.48771989593599502</v>
      </c>
      <c r="S144" s="17">
        <v>0.15647804478462399</v>
      </c>
      <c r="T144" s="17">
        <v>853.79974465800694</v>
      </c>
      <c r="U144" s="17">
        <v>0.31879864539160002</v>
      </c>
      <c r="V144" s="51">
        <v>43417.673506944448</v>
      </c>
      <c r="W144" s="50">
        <v>2.2000000000000002</v>
      </c>
      <c r="X144" s="17">
        <v>1.8160653327704899E-3</v>
      </c>
      <c r="Y144" s="17">
        <v>2.3869600554631402E-3</v>
      </c>
      <c r="Z144" s="18">
        <f>((((N144/1000)+1)/((SMOW!$Z$4/1000)+1))-1)*1000</f>
        <v>13.020284321456854</v>
      </c>
      <c r="AA144" s="18">
        <f>((((P144/1000)+1)/((SMOW!$AA$4/1000)+1))-1)*1000</f>
        <v>25.080786380083929</v>
      </c>
      <c r="AB144" s="18">
        <f>Z144*SMOW!$AN$6</f>
        <v>13.758529426381337</v>
      </c>
      <c r="AC144" s="18">
        <f>AA144*SMOW!$AN$12</f>
        <v>26.458197408109896</v>
      </c>
      <c r="AD144" s="18">
        <f t="shared" ref="AD144" si="54">LN((AB144/1000)+1)*1000</f>
        <v>13.664740149581174</v>
      </c>
      <c r="AE144" s="18">
        <f t="shared" ref="AE144" si="55">LN((AC144/1000)+1)*1000</f>
        <v>26.114233226402661</v>
      </c>
      <c r="AF144" s="17">
        <f>(AD144-SMOW!$AN$14*AE144)</f>
        <v>-0.12357499395943172</v>
      </c>
      <c r="AG144" s="2">
        <f t="shared" ref="AG144" si="56">AF144*1000</f>
        <v>-123.57499395943172</v>
      </c>
      <c r="AH144" s="50">
        <f>STDEV(AG144:AG147,AG153:AG154)</f>
        <v>6.9858009670686592</v>
      </c>
      <c r="AI144" s="50"/>
      <c r="AK144" s="59" t="str">
        <f t="shared" si="20"/>
        <v>06</v>
      </c>
      <c r="AN144" s="50">
        <v>0</v>
      </c>
    </row>
    <row r="145" spans="1:40" x14ac:dyDescent="0.25">
      <c r="A145" s="50">
        <v>716</v>
      </c>
      <c r="B145" s="23" t="s">
        <v>116</v>
      </c>
      <c r="C145" s="52" t="s">
        <v>64</v>
      </c>
      <c r="D145" s="52" t="s">
        <v>212</v>
      </c>
      <c r="E145" s="50" t="s">
        <v>248</v>
      </c>
      <c r="F145" s="17">
        <v>12.087518923657999</v>
      </c>
      <c r="G145" s="17">
        <v>12.0150480940399</v>
      </c>
      <c r="H145" s="17">
        <v>3.0903987816909202E-3</v>
      </c>
      <c r="I145" s="17">
        <v>23.295504129097399</v>
      </c>
      <c r="J145" s="17">
        <v>23.028305555378299</v>
      </c>
      <c r="K145" s="17">
        <v>1.52386456889171E-3</v>
      </c>
      <c r="L145" s="17">
        <v>-0.143897239199861</v>
      </c>
      <c r="M145" s="17">
        <v>3.1254305080976701E-3</v>
      </c>
      <c r="N145" s="17">
        <v>1.7692951832703601</v>
      </c>
      <c r="O145" s="17">
        <v>3.0588921921138401E-3</v>
      </c>
      <c r="P145" s="17">
        <v>2.9359052524722702</v>
      </c>
      <c r="Q145" s="17">
        <v>1.49354559334623E-3</v>
      </c>
      <c r="R145" s="17">
        <v>3.1642448322874301</v>
      </c>
      <c r="S145" s="17">
        <v>0.151647909527101</v>
      </c>
      <c r="T145" s="17">
        <v>810.642534245104</v>
      </c>
      <c r="U145" s="17">
        <v>0.32884946662398801</v>
      </c>
      <c r="V145" s="51">
        <v>43418.405046296299</v>
      </c>
      <c r="W145" s="50">
        <v>2.2000000000000002</v>
      </c>
      <c r="X145" s="17">
        <v>2.2431205239666001E-3</v>
      </c>
      <c r="Y145" s="17">
        <v>3.0392691991237798E-3</v>
      </c>
      <c r="Z145" s="18">
        <f>((((N145/1000)+1)/((SMOW!$Z$4/1000)+1))-1)*1000</f>
        <v>12.8665322552457</v>
      </c>
      <c r="AA145" s="18">
        <f>((((P145/1000)+1)/((SMOW!$AA$4/1000)+1))-1)*1000</f>
        <v>24.768309560321498</v>
      </c>
      <c r="AB145" s="18">
        <f>Z145*SMOW!$AN$6</f>
        <v>13.596059677249437</v>
      </c>
      <c r="AC145" s="18">
        <f>AA145*SMOW!$AN$12</f>
        <v>26.128559682344733</v>
      </c>
      <c r="AD145" s="18">
        <f t="shared" ref="AD145" si="57">LN((AB145/1000)+1)*1000</f>
        <v>13.504462563851634</v>
      </c>
      <c r="AE145" s="18">
        <f t="shared" ref="AE145" si="58">LN((AC145/1000)+1)*1000</f>
        <v>25.793040733602712</v>
      </c>
      <c r="AF145" s="17">
        <f>(AD145-SMOW!$AN$14*AE145)</f>
        <v>-0.11426294349059951</v>
      </c>
      <c r="AG145" s="2">
        <f t="shared" ref="AG145" si="59">AF145*1000</f>
        <v>-114.26294349059951</v>
      </c>
      <c r="AI145" s="50"/>
      <c r="AK145" s="59" t="str">
        <f t="shared" si="20"/>
        <v>06</v>
      </c>
      <c r="AN145" s="50">
        <v>0</v>
      </c>
    </row>
    <row r="146" spans="1:40" x14ac:dyDescent="0.25">
      <c r="A146" s="50">
        <v>717</v>
      </c>
      <c r="B146" s="23" t="s">
        <v>116</v>
      </c>
      <c r="C146" s="52" t="s">
        <v>64</v>
      </c>
      <c r="D146" s="52" t="s">
        <v>212</v>
      </c>
      <c r="E146" s="52" t="s">
        <v>249</v>
      </c>
      <c r="F146" s="58">
        <v>13.3265736647307</v>
      </c>
      <c r="G146" s="17">
        <v>13.2385557206056</v>
      </c>
      <c r="H146" s="17">
        <v>3.8505811049823601E-3</v>
      </c>
      <c r="I146" s="17">
        <v>25.698301994586799</v>
      </c>
      <c r="J146" s="17">
        <v>25.373650773191901</v>
      </c>
      <c r="K146" s="17">
        <v>2.2826797192985701E-3</v>
      </c>
      <c r="L146" s="17">
        <v>-0.158731887639668</v>
      </c>
      <c r="M146" s="17">
        <v>3.82972995925624E-3</v>
      </c>
      <c r="N146" s="17">
        <v>2.9957177716824299</v>
      </c>
      <c r="O146" s="17">
        <v>3.8113244630133998E-3</v>
      </c>
      <c r="P146" s="17">
        <v>5.29089678975481</v>
      </c>
      <c r="Q146" s="17">
        <v>2.2372632748187899E-3</v>
      </c>
      <c r="R146" s="17">
        <v>6.4840137481275404</v>
      </c>
      <c r="S146" s="17">
        <v>0.15667957412473199</v>
      </c>
      <c r="T146" s="17">
        <v>714.24700383554898</v>
      </c>
      <c r="U146" s="17">
        <v>0.109189897698937</v>
      </c>
      <c r="V146" s="51">
        <v>43418.516747685186</v>
      </c>
      <c r="W146" s="50">
        <v>2.2000000000000002</v>
      </c>
      <c r="X146" s="17">
        <v>5.0108138493167101E-3</v>
      </c>
      <c r="Y146" s="17">
        <v>3.9016980944168301E-3</v>
      </c>
      <c r="Z146" s="18">
        <f>((((N146/1000)+1)/((SMOW!$Z$4/1000)+1))-1)*1000</f>
        <v>14.106540708466397</v>
      </c>
      <c r="AA146" s="18">
        <f>((((P146/1000)+1)/((SMOW!$AA$4/1000)+1))-1)*1000</f>
        <v>27.174565716922451</v>
      </c>
      <c r="AB146" s="18">
        <f>Z146*SMOW!$AN$6</f>
        <v>14.906376132050912</v>
      </c>
      <c r="AC146" s="18">
        <f>AA146*SMOW!$AN$12</f>
        <v>28.666964955649199</v>
      </c>
      <c r="AD146" s="18">
        <f t="shared" ref="AD146" si="60">LN((AB146/1000)+1)*1000</f>
        <v>14.796367975366648</v>
      </c>
      <c r="AE146" s="18">
        <f t="shared" ref="AE146" si="61">LN((AC146/1000)+1)*1000</f>
        <v>28.263755249145206</v>
      </c>
      <c r="AF146" s="17">
        <f>(AD146-SMOW!$AN$14*AE146)</f>
        <v>-0.12689479618202171</v>
      </c>
      <c r="AG146" s="2">
        <f t="shared" ref="AG146" si="62">AF146*1000</f>
        <v>-126.89479618202171</v>
      </c>
      <c r="AI146" s="50"/>
      <c r="AK146" s="59" t="str">
        <f t="shared" si="20"/>
        <v>06</v>
      </c>
      <c r="AN146" s="50">
        <v>0</v>
      </c>
    </row>
    <row r="147" spans="1:40" x14ac:dyDescent="0.25">
      <c r="A147" s="50">
        <v>718</v>
      </c>
      <c r="B147" s="23" t="s">
        <v>116</v>
      </c>
      <c r="C147" s="52" t="s">
        <v>64</v>
      </c>
      <c r="D147" s="52" t="s">
        <v>212</v>
      </c>
      <c r="E147" s="50" t="s">
        <v>250</v>
      </c>
      <c r="F147" s="17">
        <v>13.727339109945399</v>
      </c>
      <c r="G147" s="17">
        <v>13.6339723530361</v>
      </c>
      <c r="H147" s="17">
        <v>4.0780924620579502E-3</v>
      </c>
      <c r="I147" s="17">
        <v>26.444357702542899</v>
      </c>
      <c r="J147" s="17">
        <v>26.1007501237345</v>
      </c>
      <c r="K147" s="17">
        <v>1.49379044777758E-3</v>
      </c>
      <c r="L147" s="17">
        <v>-0.14722371229575401</v>
      </c>
      <c r="M147" s="17">
        <v>4.3411688146290104E-3</v>
      </c>
      <c r="N147" s="17">
        <v>3.3923974165549602</v>
      </c>
      <c r="O147" s="17">
        <v>4.0365163437182799E-3</v>
      </c>
      <c r="P147" s="17">
        <v>6.0221088920346304</v>
      </c>
      <c r="Q147" s="17">
        <v>1.46406983022363E-3</v>
      </c>
      <c r="R147" s="17">
        <v>7.6496655237726801</v>
      </c>
      <c r="S147" s="17">
        <v>0.147686970454178</v>
      </c>
      <c r="T147" s="17">
        <v>711.66997077231701</v>
      </c>
      <c r="U147" s="17">
        <v>8.0673664252229896E-2</v>
      </c>
      <c r="V147" s="51">
        <v>43418.644594907404</v>
      </c>
      <c r="W147" s="50">
        <v>2.2000000000000002</v>
      </c>
      <c r="X147" s="17">
        <v>6.2732062121968593E-2</v>
      </c>
      <c r="Y147" s="17">
        <v>6.7771754741739507E-2</v>
      </c>
      <c r="Z147" s="18">
        <f>((((N147/1000)+1)/((SMOW!$Z$4/1000)+1))-1)*1000</f>
        <v>14.507614626633414</v>
      </c>
      <c r="AA147" s="18">
        <f>((((P147/1000)+1)/((SMOW!$AA$4/1000)+1))-1)*1000</f>
        <v>27.921695205515906</v>
      </c>
      <c r="AB147" s="18">
        <f>Z147*SMOW!$AN$6</f>
        <v>15.330190786863113</v>
      </c>
      <c r="AC147" s="18">
        <f>AA147*SMOW!$AN$12</f>
        <v>29.455126028394623</v>
      </c>
      <c r="AD147" s="18">
        <f t="shared" ref="AD147" si="63">LN((AB147/1000)+1)*1000</f>
        <v>15.213870711623148</v>
      </c>
      <c r="AE147" s="18">
        <f t="shared" ref="AE147" si="64">LN((AC147/1000)+1)*1000</f>
        <v>29.029658413711093</v>
      </c>
      <c r="AF147" s="17">
        <f>(AD147-SMOW!$AN$14*AE147)</f>
        <v>-0.1137889308163107</v>
      </c>
      <c r="AG147" s="2">
        <f t="shared" ref="AG147" si="65">AF147*1000</f>
        <v>-113.7889308163107</v>
      </c>
      <c r="AI147" s="50"/>
      <c r="AK147" s="59" t="str">
        <f t="shared" si="20"/>
        <v>06</v>
      </c>
      <c r="AN147" s="50">
        <v>0</v>
      </c>
    </row>
    <row r="148" spans="1:40" x14ac:dyDescent="0.25">
      <c r="A148" s="50">
        <v>719</v>
      </c>
      <c r="B148" s="23" t="s">
        <v>116</v>
      </c>
      <c r="C148" s="52" t="s">
        <v>62</v>
      </c>
      <c r="D148" s="52" t="s">
        <v>22</v>
      </c>
      <c r="E148" s="50" t="s">
        <v>251</v>
      </c>
      <c r="F148" s="17">
        <v>-2.5567723154644799</v>
      </c>
      <c r="G148" s="17">
        <v>-2.5600468015440798</v>
      </c>
      <c r="H148" s="17">
        <v>4.2961704867478098E-3</v>
      </c>
      <c r="I148" s="17">
        <v>-4.7639139575961398</v>
      </c>
      <c r="J148" s="17">
        <v>-4.77529767281845</v>
      </c>
      <c r="K148" s="17">
        <v>2.3535753121907001E-3</v>
      </c>
      <c r="L148" s="17">
        <v>-3.8689630295937499E-2</v>
      </c>
      <c r="M148" s="17">
        <v>4.07422494694476E-3</v>
      </c>
      <c r="N148" s="17">
        <v>-12.7256976298767</v>
      </c>
      <c r="O148" s="17">
        <v>4.2523710647792102E-3</v>
      </c>
      <c r="P148" s="17">
        <v>-24.565239593841099</v>
      </c>
      <c r="Q148" s="17">
        <v>2.30674832126867E-3</v>
      </c>
      <c r="R148" s="17">
        <v>-34.423682844002101</v>
      </c>
      <c r="S148" s="17">
        <v>0.13850137051599301</v>
      </c>
      <c r="T148" s="17">
        <v>1546.4777394586499</v>
      </c>
      <c r="U148" s="17">
        <v>0.40256646210593899</v>
      </c>
      <c r="V148" s="51">
        <v>43419.389097222222</v>
      </c>
      <c r="W148" s="50">
        <v>2.2000000000000002</v>
      </c>
      <c r="X148" s="17">
        <v>1.46277007294742E-2</v>
      </c>
      <c r="Y148" s="17">
        <v>1.3710186145744501E-2</v>
      </c>
      <c r="Z148" s="18">
        <f>((((N148/1000)+1)/((SMOW!$Z$4/1000)+1))-1)*1000</f>
        <v>-1.78903083329085</v>
      </c>
      <c r="AA148" s="18">
        <f>((((P148/1000)+1)/((SMOW!$AA$4/1000)+1))-1)*1000</f>
        <v>-3.3314937945455592</v>
      </c>
      <c r="AB148" s="18">
        <f>Z148*SMOW!$AN$6</f>
        <v>-1.8904681923091482</v>
      </c>
      <c r="AC148" s="18">
        <f>AA148*SMOW!$AN$12</f>
        <v>-3.5144560120321295</v>
      </c>
      <c r="AD148" s="18">
        <f t="shared" ref="AD148" si="66">LN((AB148/1000)+1)*1000</f>
        <v>-1.8922573825960867</v>
      </c>
      <c r="AE148" s="18">
        <f t="shared" ref="AE148" si="67">LN((AC148/1000)+1)*1000</f>
        <v>-3.5206462202944677</v>
      </c>
      <c r="AF148" s="17">
        <f>(AD148-SMOW!$AN$14*AE148)</f>
        <v>-3.3356178280607551E-2</v>
      </c>
      <c r="AG148" s="2">
        <f t="shared" ref="AG148" si="68">AF148*1000</f>
        <v>-33.356178280607551</v>
      </c>
      <c r="AI148" s="50"/>
      <c r="AK148" s="59" t="str">
        <f t="shared" si="20"/>
        <v>06</v>
      </c>
      <c r="AN148" s="50">
        <v>0</v>
      </c>
    </row>
    <row r="149" spans="1:40" x14ac:dyDescent="0.25">
      <c r="A149" s="50">
        <v>720</v>
      </c>
      <c r="B149" s="23" t="s">
        <v>116</v>
      </c>
      <c r="C149" s="52" t="s">
        <v>62</v>
      </c>
      <c r="D149" s="52" t="s">
        <v>22</v>
      </c>
      <c r="E149" s="50" t="s">
        <v>252</v>
      </c>
      <c r="F149" s="17">
        <v>-1.5530296307151701</v>
      </c>
      <c r="G149" s="17">
        <v>-1.5542370922300599</v>
      </c>
      <c r="H149" s="17">
        <v>3.6525207689186399E-3</v>
      </c>
      <c r="I149" s="17">
        <v>-2.9249859448625801</v>
      </c>
      <c r="J149" s="17">
        <v>-2.9292721121923999</v>
      </c>
      <c r="K149" s="17">
        <v>1.3544645477105001E-3</v>
      </c>
      <c r="L149" s="17">
        <v>-7.58141699247325E-3</v>
      </c>
      <c r="M149" s="17">
        <v>3.5018360689845298E-3</v>
      </c>
      <c r="N149" s="17">
        <v>-11.732188093353599</v>
      </c>
      <c r="O149" s="17">
        <v>3.61528335041035E-3</v>
      </c>
      <c r="P149" s="17">
        <v>-22.762899093269201</v>
      </c>
      <c r="Q149" s="17">
        <v>1.3275159734505301E-3</v>
      </c>
      <c r="R149" s="17">
        <v>-32.808649003920401</v>
      </c>
      <c r="S149" s="17">
        <v>0.15341000713490899</v>
      </c>
      <c r="T149" s="17">
        <v>1443.1877959108399</v>
      </c>
      <c r="U149" s="17">
        <v>0.124242717395328</v>
      </c>
      <c r="V149" s="51">
        <v>43419.544374999998</v>
      </c>
      <c r="W149" s="50">
        <v>2.2000000000000002</v>
      </c>
      <c r="X149" s="17">
        <v>0.148980728753526</v>
      </c>
      <c r="Y149" s="17">
        <v>0.14327388079780501</v>
      </c>
      <c r="Z149" s="18">
        <f>((((N149/1000)+1)/((SMOW!$Z$4/1000)+1))-1)*1000</f>
        <v>-0.78451555830771902</v>
      </c>
      <c r="AA149" s="18">
        <f>((((P149/1000)+1)/((SMOW!$AA$4/1000)+1))-1)*1000</f>
        <v>-1.4899190554718</v>
      </c>
      <c r="AB149" s="18">
        <f>Z149*SMOW!$AN$6</f>
        <v>-0.82899728822688312</v>
      </c>
      <c r="AC149" s="18">
        <f>AA149*SMOW!$AN$12</f>
        <v>-1.5717438797325944</v>
      </c>
      <c r="AD149" s="18">
        <f t="shared" ref="AD149" si="69">LN((AB149/1000)+1)*1000</f>
        <v>-0.82934109650265753</v>
      </c>
      <c r="AE149" s="18">
        <f t="shared" ref="AE149" si="70">LN((AC149/1000)+1)*1000</f>
        <v>-1.5729803649395298</v>
      </c>
      <c r="AF149" s="17">
        <f>(AD149-SMOW!$AN$14*AE149)</f>
        <v>1.1925361854142613E-3</v>
      </c>
      <c r="AG149" s="2">
        <f t="shared" ref="AG149" si="71">AF149*1000</f>
        <v>1.1925361854142613</v>
      </c>
      <c r="AI149" s="50"/>
      <c r="AK149" s="59" t="str">
        <f t="shared" si="20"/>
        <v>06</v>
      </c>
      <c r="AN149" s="50">
        <v>0</v>
      </c>
    </row>
    <row r="150" spans="1:40" x14ac:dyDescent="0.25">
      <c r="A150" s="50">
        <v>721</v>
      </c>
      <c r="B150" s="23" t="s">
        <v>116</v>
      </c>
      <c r="C150" s="52" t="s">
        <v>62</v>
      </c>
      <c r="D150" s="52" t="s">
        <v>22</v>
      </c>
      <c r="E150" s="50" t="s">
        <v>253</v>
      </c>
      <c r="F150" s="17">
        <v>-1.1757481776555601</v>
      </c>
      <c r="G150" s="17">
        <v>-1.17644037748533</v>
      </c>
      <c r="H150" s="17">
        <v>4.8810521154246302E-3</v>
      </c>
      <c r="I150" s="17">
        <v>-2.2133963782628001</v>
      </c>
      <c r="J150" s="17">
        <v>-2.2158496650354702</v>
      </c>
      <c r="K150" s="17">
        <v>2.30904839502633E-3</v>
      </c>
      <c r="L150" s="17">
        <v>-6.4717543466030897E-3</v>
      </c>
      <c r="M150" s="17">
        <v>5.3639488382829902E-3</v>
      </c>
      <c r="N150" s="17">
        <v>-11.358753021533699</v>
      </c>
      <c r="O150" s="17">
        <v>4.8312898301744898E-3</v>
      </c>
      <c r="P150" s="17">
        <v>-22.065467390240901</v>
      </c>
      <c r="Q150" s="17">
        <v>2.2631073164995101E-3</v>
      </c>
      <c r="R150" s="17">
        <v>-31.839412090322501</v>
      </c>
      <c r="S150" s="17">
        <v>0.134050193887672</v>
      </c>
      <c r="T150" s="17">
        <v>1249.95370188829</v>
      </c>
      <c r="U150" s="17">
        <v>0.14144595182596401</v>
      </c>
      <c r="V150" s="51">
        <v>43419.65216435185</v>
      </c>
      <c r="W150" s="50">
        <v>2.2000000000000002</v>
      </c>
      <c r="X150" s="17">
        <v>4.1663127718788301E-3</v>
      </c>
      <c r="Y150" s="17">
        <v>2.7849510245891301E-3</v>
      </c>
      <c r="Z150" s="18">
        <f>((((N150/1000)+1)/((SMOW!$Z$4/1000)+1))-1)*1000</f>
        <v>-0.4069437081467564</v>
      </c>
      <c r="AA150" s="18">
        <f>((((P150/1000)+1)/((SMOW!$AA$4/1000)+1))-1)*1000</f>
        <v>-0.7773053145506692</v>
      </c>
      <c r="AB150" s="18">
        <f>Z150*SMOW!$AN$6</f>
        <v>-0.4300172596224392</v>
      </c>
      <c r="AC150" s="18">
        <f>AA150*SMOW!$AN$12</f>
        <v>-0.81999412407123029</v>
      </c>
      <c r="AD150" s="18">
        <f t="shared" ref="AD150" si="72">LN((AB150/1000)+1)*1000</f>
        <v>-0.43010974355830206</v>
      </c>
      <c r="AE150" s="18">
        <f t="shared" ref="AE150" si="73">LN((AC150/1000)+1)*1000</f>
        <v>-0.82033050315142775</v>
      </c>
      <c r="AF150" s="17">
        <f>(AD150-SMOW!$AN$14*AE150)</f>
        <v>3.0247621056518348E-3</v>
      </c>
      <c r="AG150" s="2">
        <f t="shared" ref="AG150" si="74">AF150*1000</f>
        <v>3.0247621056518348</v>
      </c>
      <c r="AI150" s="50"/>
      <c r="AK150" s="59" t="str">
        <f t="shared" si="20"/>
        <v>06</v>
      </c>
      <c r="AN150" s="50">
        <v>0</v>
      </c>
    </row>
    <row r="151" spans="1:40" x14ac:dyDescent="0.25">
      <c r="A151" s="50">
        <v>722</v>
      </c>
      <c r="B151" s="23" t="s">
        <v>116</v>
      </c>
      <c r="C151" s="52" t="s">
        <v>62</v>
      </c>
      <c r="D151" s="52" t="s">
        <v>22</v>
      </c>
      <c r="E151" s="50" t="s">
        <v>254</v>
      </c>
      <c r="F151" s="17">
        <v>-0.84441694857103</v>
      </c>
      <c r="G151" s="17">
        <v>-0.84477579236559996</v>
      </c>
      <c r="H151" s="17">
        <v>1.0561646588940401E-2</v>
      </c>
      <c r="I151" s="17">
        <v>-1.60616943401988</v>
      </c>
      <c r="J151" s="17">
        <v>-1.6074607943402801</v>
      </c>
      <c r="K151" s="17">
        <v>2.14058220560099E-3</v>
      </c>
      <c r="L151" s="17">
        <v>-4.4288459026367698E-3</v>
      </c>
      <c r="M151" s="17">
        <v>8.8134124062080495E-3</v>
      </c>
      <c r="N151" s="17">
        <v>-11.0307997115421</v>
      </c>
      <c r="O151" s="17">
        <v>1.0453970690824E-2</v>
      </c>
      <c r="P151" s="17">
        <v>-21.4707240360984</v>
      </c>
      <c r="Q151" s="17">
        <v>2.0840368441061301E-3</v>
      </c>
      <c r="R151" s="17">
        <v>-31.492305092216299</v>
      </c>
      <c r="S151" s="17">
        <v>0.14064208095829001</v>
      </c>
      <c r="T151" s="17">
        <v>1398.4542420357</v>
      </c>
      <c r="U151" s="17">
        <v>0.402578919840065</v>
      </c>
      <c r="V151" s="51">
        <v>43420.416354166664</v>
      </c>
      <c r="W151" s="50">
        <v>2.2000000000000002</v>
      </c>
      <c r="X151" s="17">
        <v>2.4510065345362498E-3</v>
      </c>
      <c r="Y151" s="17">
        <v>6.3970829548222402E-6</v>
      </c>
      <c r="Z151" s="18">
        <f>((((N151/1000)+1)/((SMOW!$Z$4/1000)+1))-1)*1000</f>
        <v>-7.5357450282753646E-2</v>
      </c>
      <c r="AA151" s="18">
        <f>((((P151/1000)+1)/((SMOW!$AA$4/1000)+1))-1)*1000</f>
        <v>-0.16961529322923052</v>
      </c>
      <c r="AB151" s="18">
        <f>Z151*SMOW!$AN$6</f>
        <v>-7.9630188682110525E-2</v>
      </c>
      <c r="AC151" s="18">
        <f>AA151*SMOW!$AN$12</f>
        <v>-0.17893039092494395</v>
      </c>
      <c r="AD151" s="18">
        <f t="shared" ref="AD151" si="75">LN((AB151/1000)+1)*1000</f>
        <v>-7.9633359333862799E-2</v>
      </c>
      <c r="AE151" s="18">
        <f t="shared" ref="AE151" si="76">LN((AC151/1000)+1)*1000</f>
        <v>-0.17894640087718541</v>
      </c>
      <c r="AF151" s="17">
        <f>(AD151-SMOW!$AN$14*AE151)</f>
        <v>1.4850340329291098E-2</v>
      </c>
      <c r="AG151" s="2">
        <f t="shared" ref="AG151" si="77">AF151*1000</f>
        <v>14.850340329291098</v>
      </c>
      <c r="AI151" s="50"/>
      <c r="AJ151" s="50" t="s">
        <v>256</v>
      </c>
      <c r="AK151" s="59" t="str">
        <f t="shared" si="20"/>
        <v>06</v>
      </c>
      <c r="AN151" s="50">
        <v>0</v>
      </c>
    </row>
    <row r="152" spans="1:40" x14ac:dyDescent="0.25">
      <c r="A152" s="50">
        <v>723</v>
      </c>
      <c r="B152" s="23" t="s">
        <v>116</v>
      </c>
      <c r="C152" s="52" t="s">
        <v>64</v>
      </c>
      <c r="D152" s="52" t="s">
        <v>212</v>
      </c>
      <c r="E152" s="50" t="s">
        <v>255</v>
      </c>
      <c r="F152" s="17">
        <v>12.2677562836896</v>
      </c>
      <c r="G152" s="17">
        <v>12.193113456433601</v>
      </c>
      <c r="H152" s="17">
        <v>1.59440578145345E-2</v>
      </c>
      <c r="I152" s="17">
        <v>23.543531434718101</v>
      </c>
      <c r="J152" s="17">
        <v>23.270657115623202</v>
      </c>
      <c r="K152" s="17">
        <v>1.5270964887898501E-3</v>
      </c>
      <c r="L152" s="17">
        <v>-8.9442758466252006E-2</v>
      </c>
      <c r="M152" s="17">
        <v>1.2929213132505399E-2</v>
      </c>
      <c r="N152" s="17">
        <v>1.94783239246927</v>
      </c>
      <c r="O152" s="17">
        <v>1.87587471786749E-2</v>
      </c>
      <c r="P152" s="17">
        <v>3.1782053616349799</v>
      </c>
      <c r="Q152" s="17">
        <v>1.3103106268176499E-3</v>
      </c>
      <c r="R152" s="17">
        <v>2.7056349914973201</v>
      </c>
      <c r="S152" s="17">
        <v>0.12908303612965299</v>
      </c>
      <c r="T152" s="17">
        <v>670.57955059261496</v>
      </c>
      <c r="U152" s="17">
        <v>0.11346835032718799</v>
      </c>
      <c r="V152" s="51">
        <v>43420.542094907411</v>
      </c>
      <c r="W152" s="50">
        <v>2.2000000000000002</v>
      </c>
      <c r="X152" s="17">
        <v>8.5410424334458695E-5</v>
      </c>
      <c r="Y152" s="17">
        <v>8.7827101494631805E-3</v>
      </c>
      <c r="Z152" s="18">
        <f>((((N152/1000)+1)/((SMOW!$Z$4/1000)+1))-1)*1000</f>
        <v>13.047047234921338</v>
      </c>
      <c r="AA152" s="18">
        <f>((((P152/1000)+1)/((SMOW!$AA$4/1000)+1))-1)*1000</f>
        <v>25.015884177973959</v>
      </c>
      <c r="AB152" s="18">
        <f>Z152*SMOW!$AN$6</f>
        <v>13.786809786728767</v>
      </c>
      <c r="AC152" s="18">
        <f>AA152*SMOW!$AN$12</f>
        <v>26.389730843719786</v>
      </c>
      <c r="AD152" s="18">
        <f t="shared" ref="AD152" si="78">LN((AB152/1000)+1)*1000</f>
        <v>13.692636305393236</v>
      </c>
      <c r="AE152" s="18">
        <f t="shared" ref="AE152" si="79">LN((AC152/1000)+1)*1000</f>
        <v>26.047529245583309</v>
      </c>
      <c r="AF152" s="17">
        <f>(AD152-SMOW!$AN$14*AE152)</f>
        <v>-6.0459136274751302E-2</v>
      </c>
      <c r="AG152" s="2">
        <f t="shared" ref="AG152" si="80">AF152*1000</f>
        <v>-60.459136274751302</v>
      </c>
      <c r="AI152" s="50"/>
      <c r="AJ152" s="50" t="s">
        <v>257</v>
      </c>
      <c r="AK152" s="59" t="str">
        <f t="shared" si="20"/>
        <v>06</v>
      </c>
      <c r="AN152" s="50">
        <v>0</v>
      </c>
    </row>
    <row r="153" spans="1:40" x14ac:dyDescent="0.25">
      <c r="A153" s="50">
        <v>724</v>
      </c>
      <c r="B153" s="23" t="s">
        <v>116</v>
      </c>
      <c r="C153" s="52" t="s">
        <v>64</v>
      </c>
      <c r="D153" s="52" t="s">
        <v>212</v>
      </c>
      <c r="E153" s="50" t="s">
        <v>258</v>
      </c>
      <c r="F153" s="17">
        <v>13.810013166773601</v>
      </c>
      <c r="G153" s="17">
        <v>13.7155208010306</v>
      </c>
      <c r="H153" s="17">
        <v>1.28917859469856E-2</v>
      </c>
      <c r="I153" s="17">
        <v>26.622057969610001</v>
      </c>
      <c r="J153" s="17">
        <v>26.273857307108699</v>
      </c>
      <c r="K153" s="17">
        <v>1.42650389744791E-3</v>
      </c>
      <c r="L153" s="17">
        <v>-0.15401829525251501</v>
      </c>
      <c r="M153" s="17">
        <v>1.1361088246134399E-2</v>
      </c>
      <c r="N153" s="17">
        <v>3.4690390151037298</v>
      </c>
      <c r="O153" s="17">
        <v>1.34765435619773E-2</v>
      </c>
      <c r="P153" s="17">
        <v>6.1961548887490201</v>
      </c>
      <c r="Q153" s="17">
        <v>1.36788299937793E-3</v>
      </c>
      <c r="R153" s="17">
        <v>6.6098045364897704</v>
      </c>
      <c r="S153" s="17">
        <v>0.148994479232328</v>
      </c>
      <c r="T153" s="17">
        <v>596.61890404231303</v>
      </c>
      <c r="U153" s="17">
        <v>7.3349529270884298E-2</v>
      </c>
      <c r="V153" s="51">
        <v>43420.635972222219</v>
      </c>
      <c r="W153" s="50">
        <v>2.2000000000000002</v>
      </c>
      <c r="X153" s="17">
        <v>3.30081573894507E-3</v>
      </c>
      <c r="Y153" s="17">
        <v>7.8140545224715599E-3</v>
      </c>
      <c r="Z153" s="18">
        <f>((((N153/1000)+1)/((SMOW!$Z$4/1000)+1))-1)*1000</f>
        <v>14.585105233025253</v>
      </c>
      <c r="AA153" s="18">
        <f>((((P153/1000)+1)/((SMOW!$AA$4/1000)+1))-1)*1000</f>
        <v>28.099529921477906</v>
      </c>
      <c r="AB153" s="18">
        <f>Z153*SMOW!$AN$6</f>
        <v>15.41207508078389</v>
      </c>
      <c r="AC153" s="18">
        <f>AA153*SMOW!$AN$12</f>
        <v>29.642727244306819</v>
      </c>
      <c r="AD153" s="18">
        <f t="shared" ref="AD153" si="81">LN((AB153/1000)+1)*1000</f>
        <v>15.294515405281649</v>
      </c>
      <c r="AE153" s="18">
        <f>LN((AC153/1000)+1)*1000</f>
        <v>29.211875316257039</v>
      </c>
      <c r="AF153" s="17">
        <f>(AD153-SMOW!$AN$14*AE153)</f>
        <v>-0.12935476170206783</v>
      </c>
      <c r="AG153" s="2">
        <f>AF153*1000</f>
        <v>-129.35476170206783</v>
      </c>
      <c r="AI153" s="50"/>
      <c r="AK153" s="59" t="str">
        <f t="shared" si="20"/>
        <v>06</v>
      </c>
      <c r="AN153" s="50">
        <v>0</v>
      </c>
    </row>
    <row r="154" spans="1:40" x14ac:dyDescent="0.25">
      <c r="A154" s="50">
        <v>725</v>
      </c>
      <c r="B154" s="23" t="s">
        <v>116</v>
      </c>
      <c r="C154" s="52" t="s">
        <v>64</v>
      </c>
      <c r="D154" s="52" t="s">
        <v>212</v>
      </c>
      <c r="E154" s="50" t="s">
        <v>259</v>
      </c>
      <c r="F154" s="17">
        <v>11.2175989694462</v>
      </c>
      <c r="G154" s="17">
        <v>11.1551453934102</v>
      </c>
      <c r="H154" s="17">
        <v>1.51288109482629E-2</v>
      </c>
      <c r="I154" s="17">
        <v>21.676477737847801</v>
      </c>
      <c r="J154" s="17">
        <v>21.444882804814601</v>
      </c>
      <c r="K154" s="17">
        <v>8.3827841864749994E-3</v>
      </c>
      <c r="L154" s="17">
        <v>-0.18088176290032401</v>
      </c>
      <c r="M154" s="17">
        <v>1.3919397322316999E-2</v>
      </c>
      <c r="N154" s="17">
        <v>0.92726356537063803</v>
      </c>
      <c r="O154" s="17">
        <v>1.6149046267459499E-2</v>
      </c>
      <c r="P154" s="17">
        <v>1.3374139599858099</v>
      </c>
      <c r="Q154" s="17">
        <v>1.0368016979901E-2</v>
      </c>
      <c r="R154" s="17">
        <v>-1.26082172575677</v>
      </c>
      <c r="S154" s="17">
        <v>0.167854770292754</v>
      </c>
      <c r="T154" s="17">
        <v>728.67865079768603</v>
      </c>
      <c r="U154" s="17">
        <v>0.41183482358286999</v>
      </c>
      <c r="V154" s="51">
        <v>43423.410995370374</v>
      </c>
      <c r="W154" s="50">
        <v>2.2000000000000002</v>
      </c>
      <c r="X154" s="17">
        <v>0.27062063292164301</v>
      </c>
      <c r="Y154" s="17">
        <v>0.27007765627552499</v>
      </c>
      <c r="Z154" s="18">
        <f>((((N154/1000)+1)/((SMOW!$Z$4/1000)+1))-1)*1000</f>
        <v>12.015172916351569</v>
      </c>
      <c r="AA154" s="18">
        <f>((((P154/1000)+1)/((SMOW!$AA$4/1000)+1))-1)*1000</f>
        <v>23.135021519610667</v>
      </c>
      <c r="AB154" s="18">
        <f>Z154*SMOW!$AN$6</f>
        <v>12.696428591828653</v>
      </c>
      <c r="AC154" s="18">
        <f>AA154*SMOW!$AN$12</f>
        <v>24.405573139955166</v>
      </c>
      <c r="AD154" s="18">
        <f t="shared" ref="AD154" si="82">LN((AB154/1000)+1)*1000</f>
        <v>12.616504729787678</v>
      </c>
      <c r="AE154" s="18">
        <f t="shared" ref="AE154" si="83">LN((AC154/1000)+1)*1000</f>
        <v>24.112515722767561</v>
      </c>
      <c r="AF154" s="17">
        <f>(AD154-SMOW!$AN$14*AE154)</f>
        <v>-0.11490357183359556</v>
      </c>
      <c r="AG154" s="2">
        <f t="shared" ref="AG154:AG155" si="84">AF154*1000</f>
        <v>-114.90357183359556</v>
      </c>
      <c r="AI154" s="50"/>
      <c r="AJ154" s="50" t="s">
        <v>261</v>
      </c>
      <c r="AK154" s="59" t="str">
        <f t="shared" si="20"/>
        <v>06</v>
      </c>
      <c r="AN154" s="50">
        <v>0</v>
      </c>
    </row>
    <row r="155" spans="1:40" x14ac:dyDescent="0.25">
      <c r="A155" s="50">
        <v>726</v>
      </c>
      <c r="B155" s="23" t="s">
        <v>116</v>
      </c>
      <c r="C155" s="52" t="s">
        <v>64</v>
      </c>
      <c r="D155" s="52" t="s">
        <v>212</v>
      </c>
      <c r="E155" s="50" t="s">
        <v>260</v>
      </c>
      <c r="F155" s="17">
        <v>11.2131029364777</v>
      </c>
      <c r="G155" s="17">
        <v>11.1506972626345</v>
      </c>
      <c r="H155" s="17">
        <v>1.6637937378087001E-2</v>
      </c>
      <c r="I155" s="17">
        <v>21.691383335597202</v>
      </c>
      <c r="J155" s="17">
        <v>21.4594728523948</v>
      </c>
      <c r="K155" s="17">
        <v>2.0599540229898402E-3</v>
      </c>
      <c r="L155" s="17">
        <v>-0.18518938818876801</v>
      </c>
      <c r="M155" s="17">
        <v>1.4240996946130499E-2</v>
      </c>
      <c r="N155" s="17">
        <v>0.89852199377284503</v>
      </c>
      <c r="O155" s="17">
        <v>1.68737654971341E-2</v>
      </c>
      <c r="P155" s="17">
        <v>1.36374259137375</v>
      </c>
      <c r="Q155" s="17">
        <v>1.92934145296573E-3</v>
      </c>
      <c r="R155" s="17">
        <v>-0.44860724516417</v>
      </c>
      <c r="S155" s="17">
        <v>0.13700327811167501</v>
      </c>
      <c r="T155" s="17">
        <v>732.36152422645296</v>
      </c>
      <c r="U155" s="17">
        <v>0.179221526231164</v>
      </c>
      <c r="V155" s="51">
        <v>43423.498611111114</v>
      </c>
      <c r="W155" s="50">
        <v>2.2000000000000002</v>
      </c>
      <c r="X155" s="17">
        <v>7.1303849928750204E-2</v>
      </c>
      <c r="Y155" s="17">
        <v>5.3233876118787701E-2</v>
      </c>
      <c r="Z155" s="18">
        <f>((((N155/1000)+1)/((SMOW!$Z$4/1000)+1))-1)*1000</f>
        <v>11.986112956043904</v>
      </c>
      <c r="AA155" s="18">
        <f>((((P155/1000)+1)/((SMOW!$AA$4/1000)+1))-1)*1000</f>
        <v>23.161923285655028</v>
      </c>
      <c r="AB155" s="18">
        <f>Z155*SMOW!$AN$6</f>
        <v>12.665720942966976</v>
      </c>
      <c r="AC155" s="18">
        <f>AA155*SMOW!$AN$12</f>
        <v>24.433952323360423</v>
      </c>
      <c r="AD155" s="18">
        <f t="shared" ref="AD155" si="85">LN((AB155/1000)+1)*1000</f>
        <v>12.586181610664402</v>
      </c>
      <c r="AE155" s="18">
        <f t="shared" ref="AE155" si="86">LN((AC155/1000)+1)*1000</f>
        <v>24.140218413050885</v>
      </c>
      <c r="AF155" s="17">
        <f>(AD155-SMOW!$AN$14*AE155)</f>
        <v>-0.15985371142646621</v>
      </c>
      <c r="AG155" s="2">
        <f t="shared" si="84"/>
        <v>-159.85371142646619</v>
      </c>
      <c r="AI155" s="50"/>
      <c r="AJ155" s="50" t="s">
        <v>261</v>
      </c>
      <c r="AK155" s="59" t="str">
        <f t="shared" si="20"/>
        <v>06</v>
      </c>
      <c r="AN155" s="50">
        <v>0</v>
      </c>
    </row>
    <row r="156" spans="1:40" x14ac:dyDescent="0.25"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51"/>
      <c r="X156" s="57"/>
      <c r="Y156" s="57"/>
      <c r="Z156" s="18"/>
      <c r="AA156" s="18"/>
      <c r="AB156" s="18"/>
      <c r="AC156" s="18"/>
      <c r="AD156" s="18"/>
      <c r="AE156" s="18"/>
      <c r="AF156" s="17"/>
      <c r="AG156" s="2"/>
      <c r="AI156" s="50"/>
    </row>
  </sheetData>
  <dataValidations count="3">
    <dataValidation type="list" allowBlank="1" showInputMessage="1" showErrorMessage="1" sqref="G64:G65 I65 G85:G87 G82 G92 K87 I86:I87 E147:E150 E152:E155 C3:C156">
      <formula1>Type</formula1>
    </dataValidation>
    <dataValidation type="list" allowBlank="1" showInputMessage="1" showErrorMessage="1" sqref="F54 J65 H64:H65 F58:F66 F79 F81:F82 H82 F84:F87 L87 J86:J87 H85:H87 F89:F92 H92 F99 F101:F104 F122:F128 F130:F135 H135 J147 F137:F150 H142:H150 F152:F155 D3:D156">
      <formula1>INDIRECT(C3)</formula1>
    </dataValidation>
    <dataValidation type="list" allowBlank="1" showInputMessage="1" showErrorMessage="1" sqref="F10">
      <formula1>INDIRECT(C13)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workbookViewId="0">
      <selection activeCell="AJ44" sqref="AJ44"/>
    </sheetView>
  </sheetViews>
  <sheetFormatPr defaultRowHeight="15" x14ac:dyDescent="0.25"/>
  <cols>
    <col min="5" max="5" width="38.140625" customWidth="1"/>
    <col min="15" max="15" width="7.7109375" customWidth="1"/>
    <col min="17" max="17" width="7.28515625" customWidth="1"/>
    <col min="19" max="19" width="7.5703125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</cols>
  <sheetData>
    <row r="1" spans="1:41" x14ac:dyDescent="0.25">
      <c r="A1" s="15"/>
      <c r="B1" s="23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60" t="s">
        <v>25</v>
      </c>
      <c r="AA1" s="60"/>
      <c r="AB1" s="61" t="s">
        <v>26</v>
      </c>
      <c r="AC1" s="61"/>
      <c r="AD1" s="15"/>
      <c r="AE1" s="15"/>
      <c r="AF1" s="15"/>
      <c r="AG1" s="15"/>
      <c r="AH1" s="15"/>
      <c r="AI1" s="15"/>
      <c r="AJ1" s="15"/>
      <c r="AK1" s="15"/>
      <c r="AL1" s="8"/>
      <c r="AM1" s="9" t="s">
        <v>23</v>
      </c>
      <c r="AN1" s="8"/>
      <c r="AO1" s="15"/>
    </row>
    <row r="2" spans="1:41" x14ac:dyDescent="0.25">
      <c r="A2" s="15"/>
      <c r="B2" s="2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36" t="s">
        <v>27</v>
      </c>
      <c r="AA2" s="36" t="s">
        <v>28</v>
      </c>
      <c r="AB2" s="37" t="s">
        <v>29</v>
      </c>
      <c r="AC2" s="37" t="s">
        <v>30</v>
      </c>
      <c r="AD2" s="15"/>
      <c r="AE2" s="15"/>
      <c r="AF2" s="15"/>
      <c r="AG2" s="15"/>
      <c r="AH2" s="15"/>
      <c r="AI2" s="15"/>
      <c r="AJ2" s="15"/>
      <c r="AK2" s="15"/>
      <c r="AL2" s="9" t="s">
        <v>2</v>
      </c>
      <c r="AM2" s="9" t="s">
        <v>38</v>
      </c>
      <c r="AN2" s="9" t="s">
        <v>39</v>
      </c>
      <c r="AO2" s="15"/>
    </row>
    <row r="3" spans="1:41" x14ac:dyDescent="0.25">
      <c r="A3" s="15"/>
      <c r="B3" s="23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5" t="s">
        <v>42</v>
      </c>
      <c r="AA3" s="5" t="s">
        <v>43</v>
      </c>
      <c r="AB3" s="5" t="s">
        <v>36</v>
      </c>
      <c r="AC3" s="5" t="s">
        <v>37</v>
      </c>
      <c r="AD3" s="20" t="s">
        <v>31</v>
      </c>
      <c r="AE3" s="20" t="s">
        <v>32</v>
      </c>
      <c r="AF3" s="20" t="s">
        <v>33</v>
      </c>
      <c r="AG3" s="20" t="s">
        <v>34</v>
      </c>
      <c r="AH3" s="24" t="s">
        <v>90</v>
      </c>
      <c r="AI3" s="25" t="s">
        <v>91</v>
      </c>
      <c r="AJ3" s="20" t="s">
        <v>165</v>
      </c>
      <c r="AK3" s="20"/>
      <c r="AL3" s="8" t="s">
        <v>22</v>
      </c>
      <c r="AM3" s="10">
        <f>$Z$34</f>
        <v>-4.0371746350005691E-14</v>
      </c>
      <c r="AN3" s="8">
        <v>0</v>
      </c>
      <c r="AO3" s="15"/>
    </row>
    <row r="4" spans="1:41" x14ac:dyDescent="0.25">
      <c r="A4" s="15"/>
      <c r="B4" s="23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6">
        <f>AVERAGE(N12:N33)</f>
        <v>-10.956267897672699</v>
      </c>
      <c r="AA4" s="6">
        <f>AVERAGE(P12:P33)</f>
        <v>-21.304722349597707</v>
      </c>
      <c r="AB4" s="7">
        <f>(EXP(0.528*LN(AC4/1000+1))-1)*1000</f>
        <v>-29.698648998496392</v>
      </c>
      <c r="AC4" s="5">
        <v>-55.5</v>
      </c>
      <c r="AD4" s="15"/>
      <c r="AE4" s="15"/>
      <c r="AF4" s="15"/>
      <c r="AG4" s="15"/>
      <c r="AH4" s="15"/>
      <c r="AI4" s="15"/>
      <c r="AJ4" s="15"/>
      <c r="AK4" s="15"/>
      <c r="AL4" s="8" t="s">
        <v>24</v>
      </c>
      <c r="AM4" s="10">
        <f>SLAP!Z16</f>
        <v>-28.105100620864562</v>
      </c>
      <c r="AN4" s="11">
        <f>AB4</f>
        <v>-29.698648998496392</v>
      </c>
      <c r="AO4" s="15"/>
    </row>
    <row r="5" spans="1:41" x14ac:dyDescent="0.25">
      <c r="A5" s="1" t="s">
        <v>22</v>
      </c>
      <c r="B5" s="3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5"/>
      <c r="AI5" s="15"/>
      <c r="AJ5" s="15"/>
      <c r="AK5" s="15"/>
      <c r="AL5" s="8"/>
      <c r="AM5" s="10"/>
      <c r="AN5" s="11"/>
      <c r="AO5" s="15"/>
    </row>
    <row r="6" spans="1:41" x14ac:dyDescent="0.25">
      <c r="A6" s="20" t="s">
        <v>0</v>
      </c>
      <c r="B6" s="25" t="s">
        <v>114</v>
      </c>
      <c r="C6" s="14" t="s">
        <v>65</v>
      </c>
      <c r="D6" s="14" t="s">
        <v>57</v>
      </c>
      <c r="E6" s="20" t="s">
        <v>1</v>
      </c>
      <c r="F6" s="20" t="s">
        <v>2</v>
      </c>
      <c r="G6" s="20" t="s">
        <v>3</v>
      </c>
      <c r="H6" s="20" t="s">
        <v>4</v>
      </c>
      <c r="I6" s="20" t="s">
        <v>5</v>
      </c>
      <c r="J6" s="20" t="s">
        <v>6</v>
      </c>
      <c r="K6" s="20" t="s">
        <v>7</v>
      </c>
      <c r="L6" s="20" t="s">
        <v>8</v>
      </c>
      <c r="M6" s="20" t="s">
        <v>9</v>
      </c>
      <c r="N6" s="20" t="s">
        <v>10</v>
      </c>
      <c r="O6" s="20" t="s">
        <v>11</v>
      </c>
      <c r="P6" s="20" t="s">
        <v>12</v>
      </c>
      <c r="Q6" s="20" t="s">
        <v>13</v>
      </c>
      <c r="R6" s="20" t="s">
        <v>14</v>
      </c>
      <c r="S6" s="20" t="s">
        <v>15</v>
      </c>
      <c r="T6" s="20" t="s">
        <v>16</v>
      </c>
      <c r="U6" s="20" t="s">
        <v>17</v>
      </c>
      <c r="V6" s="20" t="s">
        <v>18</v>
      </c>
      <c r="W6" s="20" t="s">
        <v>19</v>
      </c>
      <c r="X6" s="20" t="s">
        <v>20</v>
      </c>
      <c r="Y6" s="20" t="s">
        <v>21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8"/>
      <c r="AM6" s="8" t="s">
        <v>40</v>
      </c>
      <c r="AN6" s="11">
        <f>SLOPE(AN3:AN4,AM3:AM4)</f>
        <v>1.0566996147471133</v>
      </c>
      <c r="AO6" s="15"/>
    </row>
    <row r="7" spans="1:41" x14ac:dyDescent="0.25">
      <c r="A7" s="15">
        <v>582</v>
      </c>
      <c r="B7" s="23" t="s">
        <v>116</v>
      </c>
      <c r="C7" s="15" t="s">
        <v>62</v>
      </c>
      <c r="D7" s="15" t="s">
        <v>22</v>
      </c>
      <c r="E7" s="15" t="s">
        <v>67</v>
      </c>
      <c r="F7" s="17">
        <v>6.1311977864103598E-2</v>
      </c>
      <c r="G7" s="17">
        <v>6.1309735831813698E-2</v>
      </c>
      <c r="H7" s="17">
        <v>4.3120424309231404E-3</v>
      </c>
      <c r="I7" s="17">
        <v>0.143048751800257</v>
      </c>
      <c r="J7" s="17">
        <v>0.14303848603769201</v>
      </c>
      <c r="K7" s="17">
        <v>1.34498993980324E-3</v>
      </c>
      <c r="L7" s="17">
        <v>-1.42145847960877E-2</v>
      </c>
      <c r="M7" s="17">
        <v>4.4397335209846404E-3</v>
      </c>
      <c r="N7" s="17">
        <v>-10.1343046838918</v>
      </c>
      <c r="O7" s="17">
        <v>4.2680811946169701E-3</v>
      </c>
      <c r="P7" s="17">
        <v>-19.755906349308798</v>
      </c>
      <c r="Q7" s="17">
        <v>1.31822987337341E-3</v>
      </c>
      <c r="R7" s="17">
        <v>-18.4094226320301</v>
      </c>
      <c r="S7" s="17">
        <v>0.105115397214952</v>
      </c>
      <c r="T7" s="17">
        <v>497.42395050214702</v>
      </c>
      <c r="U7" s="17">
        <v>0.50238132130748303</v>
      </c>
      <c r="V7" s="16">
        <v>43363.683449074073</v>
      </c>
      <c r="W7" s="15">
        <v>2.1</v>
      </c>
      <c r="X7" s="17">
        <v>0.13358121280030799</v>
      </c>
      <c r="Y7" s="17">
        <v>0.14247577333152001</v>
      </c>
      <c r="Z7" s="44">
        <f>((((N7/1000)+1)/((Z$4/1000)+1))-1)*1000</f>
        <v>0.8310686242698484</v>
      </c>
      <c r="AA7" s="44">
        <f>((((P7/1000)+1)/((AA$4/1000)+1))-1)*1000</f>
        <v>1.5825313922095408</v>
      </c>
      <c r="AB7" s="44">
        <f>Z7*$AN$6</f>
        <v>0.87818989509436218</v>
      </c>
      <c r="AC7" s="44">
        <f>AA7*$AN$12</f>
        <v>1.6694423908837146</v>
      </c>
      <c r="AD7" s="44">
        <f t="shared" ref="AD7:AE10" si="0">LN((AB7/1000)+1)*1000</f>
        <v>0.8778045119584289</v>
      </c>
      <c r="AE7" s="44">
        <f t="shared" si="0"/>
        <v>1.6680504209291493</v>
      </c>
      <c r="AF7" s="45">
        <f>(AD7-$AN$14*AE7)</f>
        <v>-2.9261102921619431E-3</v>
      </c>
      <c r="AG7" s="46">
        <f>AF7*1000</f>
        <v>-2.9261102921619431</v>
      </c>
      <c r="AH7" s="15"/>
      <c r="AI7" s="15"/>
      <c r="AJ7" s="15"/>
      <c r="AK7" s="15"/>
      <c r="AL7" s="8"/>
      <c r="AM7" s="8" t="s">
        <v>41</v>
      </c>
      <c r="AN7" s="8">
        <v>0</v>
      </c>
      <c r="AO7" s="15"/>
    </row>
    <row r="8" spans="1:41" x14ac:dyDescent="0.25">
      <c r="A8" s="15">
        <v>583</v>
      </c>
      <c r="B8" s="23" t="s">
        <v>116</v>
      </c>
      <c r="C8" s="15" t="s">
        <v>62</v>
      </c>
      <c r="D8" s="15" t="s">
        <v>22</v>
      </c>
      <c r="E8" s="15" t="s">
        <v>68</v>
      </c>
      <c r="F8" s="17">
        <v>-0.36518500587249297</v>
      </c>
      <c r="G8" s="17">
        <v>-0.36525215521658499</v>
      </c>
      <c r="H8" s="17">
        <v>4.8183821720140796E-3</v>
      </c>
      <c r="I8" s="17">
        <v>-0.65001530268521401</v>
      </c>
      <c r="J8" s="17">
        <v>-0.65022688239550297</v>
      </c>
      <c r="K8" s="17">
        <v>3.41855915712993E-3</v>
      </c>
      <c r="L8" s="17">
        <v>-2.1932361311759199E-2</v>
      </c>
      <c r="M8" s="17">
        <v>5.1551735573425296E-3</v>
      </c>
      <c r="N8" s="17">
        <v>-10.556453534467501</v>
      </c>
      <c r="O8" s="17">
        <v>4.7692588063087196E-3</v>
      </c>
      <c r="P8" s="17">
        <v>-20.533191514932099</v>
      </c>
      <c r="Q8" s="17">
        <v>3.3505431315601002E-3</v>
      </c>
      <c r="R8" s="17">
        <v>-22.3852575460302</v>
      </c>
      <c r="S8" s="17">
        <v>0.127960943201231</v>
      </c>
      <c r="T8" s="17">
        <v>610.80965734796905</v>
      </c>
      <c r="U8" s="17">
        <v>0.32295820069720599</v>
      </c>
      <c r="V8" s="16">
        <v>43364.44462962963</v>
      </c>
      <c r="W8" s="15">
        <v>2.1</v>
      </c>
      <c r="X8" s="17">
        <v>1.2426618972959699E-2</v>
      </c>
      <c r="Y8" s="17">
        <v>1.5764090007919999E-2</v>
      </c>
      <c r="Z8" s="44">
        <f>((((N8/1000)+1)/((Z$4/1000)+1))-1)*1000</f>
        <v>0.40424336177258269</v>
      </c>
      <c r="AA8" s="44">
        <f>((((P8/1000)+1)/((AA$4/1000)+1))-1)*1000</f>
        <v>0.788325899066189</v>
      </c>
      <c r="AB8" s="44">
        <f>Z8*$AN$6</f>
        <v>0.42716380464916603</v>
      </c>
      <c r="AC8" s="44">
        <f>AA8*$AN$12</f>
        <v>0.83161994776932302</v>
      </c>
      <c r="AD8" s="44">
        <f t="shared" si="0"/>
        <v>0.42707259616418336</v>
      </c>
      <c r="AE8" s="44">
        <f t="shared" si="0"/>
        <v>0.83127434349493756</v>
      </c>
      <c r="AF8" s="45">
        <f>(AD8-$AN$14*AE8)</f>
        <v>-1.1840257201143678E-2</v>
      </c>
      <c r="AG8" s="46">
        <f>AF8*1000</f>
        <v>-11.840257201143679</v>
      </c>
      <c r="AH8" s="15"/>
      <c r="AI8" s="15"/>
      <c r="AJ8" s="15"/>
      <c r="AK8" s="15"/>
      <c r="AL8" s="8"/>
      <c r="AM8" s="8"/>
      <c r="AN8" s="8"/>
      <c r="AO8" s="15"/>
    </row>
    <row r="9" spans="1:41" x14ac:dyDescent="0.25">
      <c r="A9" s="15">
        <v>584</v>
      </c>
      <c r="B9" s="23" t="s">
        <v>116</v>
      </c>
      <c r="C9" s="15" t="s">
        <v>62</v>
      </c>
      <c r="D9" s="15" t="s">
        <v>22</v>
      </c>
      <c r="E9" s="15" t="s">
        <v>69</v>
      </c>
      <c r="F9" s="17">
        <v>-0.28311923458941701</v>
      </c>
      <c r="G9" s="17">
        <v>-0.283159619021848</v>
      </c>
      <c r="H9" s="17">
        <v>3.9633042631810698E-3</v>
      </c>
      <c r="I9" s="17">
        <v>-0.514817241702758</v>
      </c>
      <c r="J9" s="17">
        <v>-0.51494984721635795</v>
      </c>
      <c r="K9" s="17">
        <v>1.4792450751052501E-3</v>
      </c>
      <c r="L9" s="17">
        <v>-1.1266099691610999E-2</v>
      </c>
      <c r="M9" s="17">
        <v>3.8893251692856501E-3</v>
      </c>
      <c r="N9" s="17">
        <v>-10.4752244230322</v>
      </c>
      <c r="O9" s="17">
        <v>3.9228984095629801E-3</v>
      </c>
      <c r="P9" s="17">
        <v>-20.400683369305799</v>
      </c>
      <c r="Q9" s="17">
        <v>1.4498138538718299E-3</v>
      </c>
      <c r="R9" s="17">
        <v>-23.044384081958398</v>
      </c>
      <c r="S9" s="17">
        <v>0.10676438598120799</v>
      </c>
      <c r="T9" s="17">
        <v>575.770052574695</v>
      </c>
      <c r="U9" s="17">
        <v>0.19521974397444999</v>
      </c>
      <c r="V9" s="16">
        <v>43364.579375000001</v>
      </c>
      <c r="W9" s="15">
        <v>2.1</v>
      </c>
      <c r="X9" s="17">
        <v>6.5563292161045603E-2</v>
      </c>
      <c r="Y9" s="17">
        <v>0.16482023078881899</v>
      </c>
      <c r="Z9" s="44">
        <f>((((N9/1000)+1)/((Z$4/1000)+1))-1)*1000</f>
        <v>0.48637229985581953</v>
      </c>
      <c r="AA9" s="44">
        <f>((((P9/1000)+1)/((AA$4/1000)+1))-1)*1000</f>
        <v>0.92371854747508308</v>
      </c>
      <c r="AB9" s="44">
        <f>Z9*$AN$6</f>
        <v>0.51394942188131199</v>
      </c>
      <c r="AC9" s="44">
        <f>AA9*$AN$12</f>
        <v>0.97444822136978382</v>
      </c>
      <c r="AD9" s="44">
        <f t="shared" si="0"/>
        <v>0.51381739511197944</v>
      </c>
      <c r="AE9" s="44">
        <f t="shared" si="0"/>
        <v>0.97397375490541438</v>
      </c>
      <c r="AF9" s="45">
        <f>(AD9-$AN$14*AE9)</f>
        <v>-4.4074747807942849E-4</v>
      </c>
      <c r="AG9" s="46">
        <f>AF9*1000</f>
        <v>-0.44074747807942849</v>
      </c>
      <c r="AH9" s="15"/>
      <c r="AI9" s="15"/>
      <c r="AJ9" s="15"/>
      <c r="AK9" s="15"/>
      <c r="AL9" s="9" t="s">
        <v>5</v>
      </c>
      <c r="AM9" s="8"/>
      <c r="AN9" s="8"/>
      <c r="AO9" s="15"/>
    </row>
    <row r="10" spans="1:41" x14ac:dyDescent="0.25">
      <c r="A10" s="15">
        <v>585</v>
      </c>
      <c r="B10" s="23" t="s">
        <v>116</v>
      </c>
      <c r="C10" s="15" t="s">
        <v>62</v>
      </c>
      <c r="D10" s="15" t="s">
        <v>22</v>
      </c>
      <c r="E10" s="15" t="s">
        <v>70</v>
      </c>
      <c r="F10" s="17">
        <v>-0.45912400296470002</v>
      </c>
      <c r="G10" s="17">
        <v>-0.45922989403700498</v>
      </c>
      <c r="H10" s="17">
        <v>4.8619666712202596E-3</v>
      </c>
      <c r="I10" s="17">
        <v>-0.81618965293925005</v>
      </c>
      <c r="J10" s="17">
        <v>-0.816523004255995</v>
      </c>
      <c r="K10" s="17">
        <v>2.11282627623282E-3</v>
      </c>
      <c r="L10" s="17">
        <v>-2.8105747789839802E-2</v>
      </c>
      <c r="M10" s="17">
        <v>4.7312800082974496E-3</v>
      </c>
      <c r="N10" s="17">
        <v>-10.649434824274699</v>
      </c>
      <c r="O10" s="17">
        <v>4.8123989619108798E-3</v>
      </c>
      <c r="P10" s="17">
        <v>-20.696059642202499</v>
      </c>
      <c r="Q10" s="17">
        <v>2.0707892543696598E-3</v>
      </c>
      <c r="R10" s="17">
        <v>-27.461182509511399</v>
      </c>
      <c r="S10" s="17">
        <v>0.13875571193967201</v>
      </c>
      <c r="T10" s="17">
        <v>614.96051672688202</v>
      </c>
      <c r="U10" s="17">
        <v>0.129189819975914</v>
      </c>
      <c r="V10" s="16">
        <v>43367.36991898148</v>
      </c>
      <c r="W10" s="15">
        <v>2.1</v>
      </c>
      <c r="X10" s="17">
        <v>1.9303577790774599E-4</v>
      </c>
      <c r="Y10" s="17">
        <v>5.84446861265638E-6</v>
      </c>
      <c r="Z10" s="44">
        <f>((((N10/1000)+1)/((Z$4/1000)+1))-1)*1000</f>
        <v>0.31023205894631367</v>
      </c>
      <c r="AA10" s="44">
        <f>((((P10/1000)+1)/((AA$4/1000)+1))-1)*1000</f>
        <v>0.62191237793296494</v>
      </c>
      <c r="AB10" s="44">
        <f>Z10*$AN$6</f>
        <v>0.32782209717077337</v>
      </c>
      <c r="AC10" s="44">
        <f>AA10*$AN$12</f>
        <v>0.65606716697542289</v>
      </c>
      <c r="AD10" s="44">
        <f t="shared" si="0"/>
        <v>0.32776837524755398</v>
      </c>
      <c r="AE10" s="44">
        <f t="shared" si="0"/>
        <v>0.65585204899448935</v>
      </c>
      <c r="AF10" s="45">
        <f>(AD10-$AN$14*AE10)</f>
        <v>-1.8521506621536399E-2</v>
      </c>
      <c r="AG10" s="46">
        <f>AF10*1000</f>
        <v>-18.5215066215364</v>
      </c>
      <c r="AH10" s="15"/>
      <c r="AI10" s="15"/>
      <c r="AJ10" s="15"/>
      <c r="AK10" s="15"/>
      <c r="AL10" s="8" t="s">
        <v>22</v>
      </c>
      <c r="AM10" s="10">
        <f>AA34</f>
        <v>-3.0278809762504272E-14</v>
      </c>
      <c r="AN10" s="8">
        <v>0</v>
      </c>
      <c r="AO10" s="15"/>
    </row>
    <row r="11" spans="1:41" s="15" customFormat="1" x14ac:dyDescent="0.25">
      <c r="A11" s="15" t="s">
        <v>216</v>
      </c>
      <c r="B11" s="2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6"/>
      <c r="X11" s="17"/>
      <c r="Y11" s="17"/>
      <c r="Z11" s="18"/>
      <c r="AA11" s="18"/>
      <c r="AB11" s="18"/>
      <c r="AC11" s="18"/>
      <c r="AD11" s="18"/>
      <c r="AE11" s="18"/>
      <c r="AF11" s="17"/>
      <c r="AG11" s="2"/>
      <c r="AL11" s="8" t="s">
        <v>24</v>
      </c>
      <c r="AM11" s="10">
        <f>SLAP!AA16</f>
        <v>-52.610675724567379</v>
      </c>
      <c r="AN11" s="8">
        <f>AC4</f>
        <v>-55.5</v>
      </c>
    </row>
    <row r="12" spans="1:41" x14ac:dyDescent="0.25">
      <c r="A12" s="15">
        <v>586</v>
      </c>
      <c r="B12" s="23" t="s">
        <v>116</v>
      </c>
      <c r="C12" s="15" t="s">
        <v>62</v>
      </c>
      <c r="D12" s="15" t="s">
        <v>22</v>
      </c>
      <c r="E12" s="15" t="s">
        <v>71</v>
      </c>
      <c r="F12" s="17">
        <v>-0.55347589874165404</v>
      </c>
      <c r="G12" s="17">
        <v>-0.55362942685027705</v>
      </c>
      <c r="H12" s="17">
        <v>3.9447857340277901E-3</v>
      </c>
      <c r="I12" s="17">
        <v>-1.02662874671069</v>
      </c>
      <c r="J12" s="17">
        <v>-1.02715618675922</v>
      </c>
      <c r="K12" s="17">
        <v>2.2142179581480098E-3</v>
      </c>
      <c r="L12" s="17">
        <v>-1.12909602414076E-2</v>
      </c>
      <c r="M12" s="17">
        <v>4.0084431238840597E-3</v>
      </c>
      <c r="N12" s="17">
        <v>-10.742824803268</v>
      </c>
      <c r="O12" s="17">
        <v>3.9045686766580301E-3</v>
      </c>
      <c r="P12" s="17">
        <v>-20.902311816829101</v>
      </c>
      <c r="Q12" s="17">
        <v>2.1701636363297902E-3</v>
      </c>
      <c r="R12" s="17">
        <v>-27.134977734603599</v>
      </c>
      <c r="S12" s="17">
        <v>9.4193687697146006E-2</v>
      </c>
      <c r="T12" s="17">
        <v>579.05686420785298</v>
      </c>
      <c r="U12" s="17">
        <v>0.121740380280721</v>
      </c>
      <c r="V12" s="16">
        <v>43367.55259259259</v>
      </c>
      <c r="W12" s="15">
        <v>2.1</v>
      </c>
      <c r="X12" s="17">
        <v>1.98887209729507E-3</v>
      </c>
      <c r="Y12" s="17">
        <v>3.04999416228994E-3</v>
      </c>
      <c r="Z12" s="44">
        <f t="shared" ref="Z12:Z22" si="1">((((N12/1000)+1)/((Z$4/1000)+1))-1)*1000</f>
        <v>0.21580753962302524</v>
      </c>
      <c r="AA12" s="44">
        <f t="shared" ref="AA12:AA22" si="2">((((P12/1000)+1)/((AA$4/1000)+1))-1)*1000</f>
        <v>0.41117040406546401</v>
      </c>
      <c r="AB12" s="44">
        <f t="shared" ref="AB12:AB22" si="3">Z12*$AN$6</f>
        <v>0.22804374397917315</v>
      </c>
      <c r="AC12" s="44">
        <f t="shared" ref="AC12:AC22" si="4">AA12*$AN$12</f>
        <v>0.43375146035193635</v>
      </c>
      <c r="AD12" s="44">
        <f t="shared" ref="AD12:AD22" si="5">LN((AB12/1000)+1)*1000</f>
        <v>0.22801774595702107</v>
      </c>
      <c r="AE12" s="44">
        <f t="shared" ref="AE12:AE22" si="6">LN((AC12/1000)+1)*1000</f>
        <v>0.43365741738037272</v>
      </c>
      <c r="AF12" s="45">
        <f>(AD12-$AN$14*AE12)</f>
        <v>-9.5337041981574666E-4</v>
      </c>
      <c r="AG12" s="46">
        <f>AF12*1000</f>
        <v>-0.95337041981574666</v>
      </c>
      <c r="AH12" s="2">
        <f>AVERAGE(AG12:AG15)</f>
        <v>3.5649674120168626</v>
      </c>
      <c r="AI12" s="22">
        <f>STDEV(AG12:AG15)</f>
        <v>5.4163540577479568</v>
      </c>
      <c r="AJ12" s="15"/>
      <c r="AK12" s="15"/>
      <c r="AL12" s="8"/>
      <c r="AM12" s="8" t="s">
        <v>40</v>
      </c>
      <c r="AN12" s="11">
        <f>SLOPE(AN10:AN11,AM10:AM11)</f>
        <v>1.0549189729202326</v>
      </c>
      <c r="AO12" s="15"/>
    </row>
    <row r="13" spans="1:41" x14ac:dyDescent="0.25">
      <c r="A13" s="15">
        <v>587</v>
      </c>
      <c r="B13" s="23" t="s">
        <v>116</v>
      </c>
      <c r="C13" s="15" t="s">
        <v>62</v>
      </c>
      <c r="D13" s="15" t="s">
        <v>22</v>
      </c>
      <c r="E13" s="15" t="s">
        <v>72</v>
      </c>
      <c r="F13" s="17">
        <v>-0.529924331385623</v>
      </c>
      <c r="G13" s="17">
        <v>-0.53006496284283899</v>
      </c>
      <c r="H13" s="17">
        <v>2.9677968473259E-3</v>
      </c>
      <c r="I13" s="17">
        <v>-0.98310255708637695</v>
      </c>
      <c r="J13" s="17">
        <v>-0.98358618572928003</v>
      </c>
      <c r="K13" s="17">
        <v>1.8430683281548E-3</v>
      </c>
      <c r="L13" s="17">
        <v>-1.07314567777791E-2</v>
      </c>
      <c r="M13" s="17">
        <v>2.9886393212766602E-3</v>
      </c>
      <c r="N13" s="17">
        <v>-10.719513343942999</v>
      </c>
      <c r="O13" s="17">
        <v>2.9375401834359602E-3</v>
      </c>
      <c r="P13" s="17">
        <v>-20.8596516290173</v>
      </c>
      <c r="Q13" s="17">
        <v>1.8063984398261599E-3</v>
      </c>
      <c r="R13" s="17">
        <v>-27.5478436921581</v>
      </c>
      <c r="S13" s="17">
        <v>0.113114613937028</v>
      </c>
      <c r="T13" s="17">
        <v>598.07766109483305</v>
      </c>
      <c r="U13" s="17">
        <v>6.9449408428556902E-2</v>
      </c>
      <c r="V13" s="16">
        <v>43367.65247685185</v>
      </c>
      <c r="W13" s="15">
        <v>2.1</v>
      </c>
      <c r="X13" s="17">
        <v>5.7095951460067801E-3</v>
      </c>
      <c r="Y13" s="17">
        <v>6.8347497653698302E-3</v>
      </c>
      <c r="Z13" s="44">
        <f t="shared" si="1"/>
        <v>0.23937723484324103</v>
      </c>
      <c r="AA13" s="44">
        <f t="shared" si="2"/>
        <v>0.45475923992288614</v>
      </c>
      <c r="AB13" s="44">
        <f t="shared" si="3"/>
        <v>0.25294983183808206</v>
      </c>
      <c r="AC13" s="44">
        <f t="shared" si="4"/>
        <v>0.4797341503054367</v>
      </c>
      <c r="AD13" s="44">
        <f t="shared" si="5"/>
        <v>0.25291784542313472</v>
      </c>
      <c r="AE13" s="44">
        <f t="shared" si="6"/>
        <v>0.47961911466739415</v>
      </c>
      <c r="AF13" s="45">
        <f t="shared" ref="AF13:AF22" si="7">(AD13-$AN$14*AE13)</f>
        <v>-3.2104712124941814E-4</v>
      </c>
      <c r="AG13" s="46">
        <f t="shared" ref="AG13:AG22" si="8">AF13*1000</f>
        <v>-0.32104712124941814</v>
      </c>
      <c r="AH13" s="15"/>
      <c r="AI13" s="15"/>
      <c r="AJ13" s="15"/>
      <c r="AK13" s="15"/>
      <c r="AL13" s="8"/>
      <c r="AM13" s="8" t="s">
        <v>41</v>
      </c>
      <c r="AN13" s="8">
        <v>0</v>
      </c>
      <c r="AO13" s="15"/>
    </row>
    <row r="14" spans="1:41" x14ac:dyDescent="0.25">
      <c r="A14" s="15">
        <v>588</v>
      </c>
      <c r="B14" s="23" t="s">
        <v>116</v>
      </c>
      <c r="C14" s="15" t="s">
        <v>62</v>
      </c>
      <c r="D14" s="15" t="s">
        <v>22</v>
      </c>
      <c r="E14" s="15" t="s">
        <v>73</v>
      </c>
      <c r="F14" s="17">
        <v>-0.82426977963478998</v>
      </c>
      <c r="G14" s="17">
        <v>-0.82460995288265304</v>
      </c>
      <c r="H14" s="17">
        <v>3.7598889831210801E-3</v>
      </c>
      <c r="I14" s="17">
        <v>-1.5609433041453</v>
      </c>
      <c r="J14" s="17">
        <v>-1.56216291815839</v>
      </c>
      <c r="K14" s="17">
        <v>1.92862012453558E-3</v>
      </c>
      <c r="L14" s="17">
        <v>2.1206790497671799E-4</v>
      </c>
      <c r="M14" s="17">
        <v>3.8588059353335201E-3</v>
      </c>
      <c r="N14" s="17">
        <v>-11.0108579428237</v>
      </c>
      <c r="O14" s="17">
        <v>3.7215569465721202E-3</v>
      </c>
      <c r="P14" s="17">
        <v>-21.425995593595299</v>
      </c>
      <c r="Q14" s="17">
        <v>1.8902480883433599E-3</v>
      </c>
      <c r="R14" s="17">
        <v>-28.386213559082101</v>
      </c>
      <c r="S14" s="17">
        <v>0.136863513232441</v>
      </c>
      <c r="T14" s="17">
        <v>618.50323689454603</v>
      </c>
      <c r="U14" s="17">
        <v>0.13219322794063401</v>
      </c>
      <c r="V14" s="16">
        <v>43368.372870370367</v>
      </c>
      <c r="W14" s="15">
        <v>2.1</v>
      </c>
      <c r="X14" s="17">
        <v>2.1025625235588399E-2</v>
      </c>
      <c r="Y14" s="17">
        <v>2.3938743153145699E-2</v>
      </c>
      <c r="Z14" s="44">
        <f t="shared" si="1"/>
        <v>-5.5194773880273829E-2</v>
      </c>
      <c r="AA14" s="44">
        <f t="shared" si="2"/>
        <v>-0.12391317989057793</v>
      </c>
      <c r="AB14" s="44">
        <f t="shared" si="3"/>
        <v>-5.8324296295339383E-2</v>
      </c>
      <c r="AC14" s="44">
        <f t="shared" si="4"/>
        <v>-0.13071836446144849</v>
      </c>
      <c r="AD14" s="44">
        <f t="shared" si="5"/>
        <v>-5.8325997223282057E-2</v>
      </c>
      <c r="AE14" s="44">
        <f t="shared" si="6"/>
        <v>-0.1307269088514528</v>
      </c>
      <c r="AF14" s="45">
        <f t="shared" si="7"/>
        <v>1.0697810650285029E-2</v>
      </c>
      <c r="AG14" s="46">
        <f t="shared" si="8"/>
        <v>10.69781065028503</v>
      </c>
      <c r="AH14" s="15"/>
      <c r="AI14" s="15"/>
      <c r="AJ14" s="15"/>
      <c r="AK14" s="15"/>
      <c r="AL14" s="27"/>
      <c r="AM14" s="26" t="s">
        <v>104</v>
      </c>
      <c r="AN14" s="26">
        <v>0.52800000000000002</v>
      </c>
      <c r="AO14" s="15"/>
    </row>
    <row r="15" spans="1:41" x14ac:dyDescent="0.25">
      <c r="A15" s="15">
        <v>589</v>
      </c>
      <c r="B15" s="23" t="s">
        <v>116</v>
      </c>
      <c r="C15" s="15" t="s">
        <v>62</v>
      </c>
      <c r="D15" s="15" t="s">
        <v>22</v>
      </c>
      <c r="E15" s="15" t="s">
        <v>74</v>
      </c>
      <c r="F15" s="17">
        <v>-0.58514373298469102</v>
      </c>
      <c r="G15" s="17">
        <v>-0.58531534141879804</v>
      </c>
      <c r="H15" s="17">
        <v>4.2039182215712198E-3</v>
      </c>
      <c r="I15" s="17">
        <v>-1.09706182099951</v>
      </c>
      <c r="J15" s="17">
        <v>-1.09766416184035</v>
      </c>
      <c r="K15" s="17">
        <v>2.55959706053312E-3</v>
      </c>
      <c r="L15" s="17">
        <v>-5.74866396709575E-3</v>
      </c>
      <c r="M15" s="17">
        <v>4.24559930865366E-3</v>
      </c>
      <c r="N15" s="17">
        <v>-10.774169784207301</v>
      </c>
      <c r="O15" s="17">
        <v>4.1610593106704997E-3</v>
      </c>
      <c r="P15" s="17">
        <v>-20.971343546995499</v>
      </c>
      <c r="Q15" s="17">
        <v>2.5086710384525901E-3</v>
      </c>
      <c r="R15" s="17">
        <v>-27.9495619333183</v>
      </c>
      <c r="S15" s="17">
        <v>0.135965140943</v>
      </c>
      <c r="T15" s="17">
        <v>653.67297868302796</v>
      </c>
      <c r="U15" s="17">
        <v>0.11698644839962501</v>
      </c>
      <c r="V15" s="16">
        <v>43368.517916666664</v>
      </c>
      <c r="W15" s="15">
        <v>2.1</v>
      </c>
      <c r="X15" s="17">
        <v>8.3459310568575598E-2</v>
      </c>
      <c r="Y15" s="17">
        <v>7.9133148692964894E-2</v>
      </c>
      <c r="Z15" s="44">
        <f t="shared" si="1"/>
        <v>0.18411533034878858</v>
      </c>
      <c r="AA15" s="44">
        <f t="shared" si="2"/>
        <v>0.34063595709032946</v>
      </c>
      <c r="AB15" s="44">
        <f t="shared" si="3"/>
        <v>0.19455459864860239</v>
      </c>
      <c r="AC15" s="44">
        <f t="shared" si="4"/>
        <v>0.35934333399343077</v>
      </c>
      <c r="AD15" s="44">
        <f t="shared" si="5"/>
        <v>0.19453567535703009</v>
      </c>
      <c r="AE15" s="44">
        <f t="shared" si="6"/>
        <v>0.35927878564049714</v>
      </c>
      <c r="AF15" s="45">
        <f t="shared" si="7"/>
        <v>4.8364765388475839E-3</v>
      </c>
      <c r="AG15" s="46">
        <f t="shared" si="8"/>
        <v>4.8364765388475837</v>
      </c>
      <c r="AH15" s="15"/>
      <c r="AI15" s="15"/>
      <c r="AJ15" s="15"/>
      <c r="AK15" s="28"/>
      <c r="AL15" s="28"/>
      <c r="AM15" s="29" t="s">
        <v>102</v>
      </c>
      <c r="AN15" s="28"/>
      <c r="AO15" s="28"/>
    </row>
    <row r="16" spans="1:41" x14ac:dyDescent="0.25">
      <c r="A16" s="15">
        <v>604</v>
      </c>
      <c r="B16" s="23" t="s">
        <v>116</v>
      </c>
      <c r="C16" s="15" t="s">
        <v>62</v>
      </c>
      <c r="D16" s="15" t="s">
        <v>22</v>
      </c>
      <c r="E16" s="15" t="s">
        <v>95</v>
      </c>
      <c r="F16" s="17">
        <v>-0.68447011936325997</v>
      </c>
      <c r="G16" s="17">
        <v>-0.684704648090252</v>
      </c>
      <c r="H16" s="17">
        <v>3.0076499568743799E-3</v>
      </c>
      <c r="I16" s="17">
        <v>-1.2669991593391401</v>
      </c>
      <c r="J16" s="17">
        <v>-1.2678025542992899</v>
      </c>
      <c r="K16" s="17">
        <v>1.95648628899247E-3</v>
      </c>
      <c r="L16" s="17">
        <v>-1.5304899420227501E-2</v>
      </c>
      <c r="M16" s="17">
        <v>2.7427427914142001E-3</v>
      </c>
      <c r="N16" s="17">
        <v>-10.8724835389124</v>
      </c>
      <c r="O16" s="17">
        <v>2.97698699086856E-3</v>
      </c>
      <c r="P16" s="17">
        <v>-21.137899793530501</v>
      </c>
      <c r="Q16" s="17">
        <v>1.91755982455282E-3</v>
      </c>
      <c r="R16" s="17">
        <v>-29.067419328240799</v>
      </c>
      <c r="S16" s="17">
        <v>0.131051216821778</v>
      </c>
      <c r="T16" s="17">
        <v>651.74881495298803</v>
      </c>
      <c r="U16" s="17">
        <v>0.18970547376517799</v>
      </c>
      <c r="V16" s="16">
        <v>43374.519490740742</v>
      </c>
      <c r="W16" s="15">
        <v>2.1</v>
      </c>
      <c r="X16" s="17">
        <v>1.7960961259503399E-2</v>
      </c>
      <c r="Y16" s="17">
        <v>8.11218440188686E-2</v>
      </c>
      <c r="Z16" s="44">
        <f t="shared" si="1"/>
        <v>8.4712491511540478E-2</v>
      </c>
      <c r="AA16" s="44">
        <f t="shared" si="2"/>
        <v>0.17045403188986619</v>
      </c>
      <c r="AB16" s="44">
        <f t="shared" si="3"/>
        <v>8.9515657144512928E-2</v>
      </c>
      <c r="AC16" s="44">
        <f t="shared" si="4"/>
        <v>0.17981519225137022</v>
      </c>
      <c r="AD16" s="44">
        <f t="shared" si="5"/>
        <v>8.9511650857190289E-2</v>
      </c>
      <c r="AE16" s="44">
        <f t="shared" si="6"/>
        <v>0.17979902743748391</v>
      </c>
      <c r="AF16" s="45">
        <f t="shared" si="7"/>
        <v>-5.4222356298012225E-3</v>
      </c>
      <c r="AG16" s="46">
        <f t="shared" si="8"/>
        <v>-5.4222356298012224</v>
      </c>
      <c r="AH16" s="2">
        <f>AVERAGE(AG16:AG18)</f>
        <v>-7.6329042771515061</v>
      </c>
      <c r="AI16" s="22">
        <f>STDEV(AG16:AG18)</f>
        <v>2.2970273895758622</v>
      </c>
      <c r="AJ16" s="12"/>
    </row>
    <row r="17" spans="1:36" x14ac:dyDescent="0.25">
      <c r="A17" s="15">
        <v>605</v>
      </c>
      <c r="B17" s="23" t="s">
        <v>116</v>
      </c>
      <c r="C17" s="15" t="s">
        <v>62</v>
      </c>
      <c r="D17" s="15" t="s">
        <v>22</v>
      </c>
      <c r="E17" s="15" t="s">
        <v>96</v>
      </c>
      <c r="F17" s="17">
        <v>-0.62372241204061396</v>
      </c>
      <c r="G17" s="17">
        <v>-0.62391727165378796</v>
      </c>
      <c r="H17" s="17">
        <v>3.67627152119671E-3</v>
      </c>
      <c r="I17" s="17">
        <v>-1.1435930206950899</v>
      </c>
      <c r="J17" s="17">
        <v>-1.14424747900377</v>
      </c>
      <c r="K17" s="17">
        <v>1.7054976602973899E-3</v>
      </c>
      <c r="L17" s="17">
        <v>-1.9754602739799301E-2</v>
      </c>
      <c r="M17" s="17">
        <v>3.6865851805095899E-3</v>
      </c>
      <c r="N17" s="17">
        <v>-10.812355153954901</v>
      </c>
      <c r="O17" s="17">
        <v>3.6387919639676398E-3</v>
      </c>
      <c r="P17" s="17">
        <v>-21.0169489568706</v>
      </c>
      <c r="Q17" s="17">
        <v>1.67156489296992E-3</v>
      </c>
      <c r="R17" s="17">
        <v>-29.280676386454399</v>
      </c>
      <c r="S17" s="17">
        <v>0.14638116884118599</v>
      </c>
      <c r="T17" s="17">
        <v>438.66807361779598</v>
      </c>
      <c r="U17" s="17">
        <v>0.10803787519152699</v>
      </c>
      <c r="V17" s="16">
        <v>43374.597673611112</v>
      </c>
      <c r="W17" s="15">
        <v>2.1</v>
      </c>
      <c r="X17" s="17">
        <v>6.7972771843439498E-3</v>
      </c>
      <c r="Y17" s="17">
        <v>8.9745300359787995E-3</v>
      </c>
      <c r="Z17" s="44">
        <f t="shared" si="1"/>
        <v>0.14550695691872839</v>
      </c>
      <c r="AA17" s="44">
        <f t="shared" si="2"/>
        <v>0.29403778612069331</v>
      </c>
      <c r="AB17" s="44">
        <f t="shared" si="3"/>
        <v>0.15375714531904511</v>
      </c>
      <c r="AC17" s="44">
        <f t="shared" si="4"/>
        <v>0.31018603933418082</v>
      </c>
      <c r="AD17" s="44">
        <f t="shared" si="5"/>
        <v>0.15374532590061854</v>
      </c>
      <c r="AE17" s="44">
        <f t="shared" si="6"/>
        <v>0.31013794159060243</v>
      </c>
      <c r="AF17" s="45">
        <f t="shared" si="7"/>
        <v>-1.0007507259219561E-2</v>
      </c>
      <c r="AG17" s="46">
        <f t="shared" si="8"/>
        <v>-10.007507259219562</v>
      </c>
      <c r="AH17" s="15"/>
      <c r="AI17" s="15"/>
      <c r="AJ17" s="15"/>
    </row>
    <row r="18" spans="1:36" x14ac:dyDescent="0.25">
      <c r="A18" s="15">
        <v>606</v>
      </c>
      <c r="B18" s="23" t="s">
        <v>116</v>
      </c>
      <c r="C18" s="15" t="s">
        <v>62</v>
      </c>
      <c r="D18" s="15" t="s">
        <v>22</v>
      </c>
      <c r="E18" s="15" t="s">
        <v>122</v>
      </c>
      <c r="F18" s="17">
        <v>-0.70816351209057904</v>
      </c>
      <c r="G18" s="17">
        <v>-0.70841474244548597</v>
      </c>
      <c r="H18" s="17">
        <v>4.31822003314447E-3</v>
      </c>
      <c r="I18" s="17">
        <v>-1.3082524550415999</v>
      </c>
      <c r="J18" s="17">
        <v>-1.30910917950671</v>
      </c>
      <c r="K18" s="17">
        <v>3.3171467105412799E-3</v>
      </c>
      <c r="L18" s="17">
        <v>-1.72050956659443E-2</v>
      </c>
      <c r="M18" s="17">
        <v>4.6017676555762804E-3</v>
      </c>
      <c r="N18" s="17">
        <v>-10.8959353777002</v>
      </c>
      <c r="O18" s="17">
        <v>4.2741958162371496E-3</v>
      </c>
      <c r="P18" s="17">
        <v>-21.178332309165501</v>
      </c>
      <c r="Q18" s="17">
        <v>3.2511483980607902E-3</v>
      </c>
      <c r="R18" s="17">
        <v>-29.6934383484611</v>
      </c>
      <c r="S18" s="17">
        <v>0.16304133129602599</v>
      </c>
      <c r="T18" s="17">
        <v>634.71033570484099</v>
      </c>
      <c r="U18" s="17">
        <v>0.102794830781212</v>
      </c>
      <c r="V18" s="16">
        <v>43374.707430555558</v>
      </c>
      <c r="W18" s="15">
        <v>2.1</v>
      </c>
      <c r="X18" s="17">
        <v>2.55868330375917E-2</v>
      </c>
      <c r="Y18" s="17">
        <v>2.17402164597645E-2</v>
      </c>
      <c r="Z18" s="44">
        <f t="shared" si="1"/>
        <v>6.1000861755866609E-2</v>
      </c>
      <c r="AA18" s="44">
        <f t="shared" si="2"/>
        <v>0.12914136127806231</v>
      </c>
      <c r="AB18" s="44">
        <f t="shared" si="3"/>
        <v>6.4459587116666162E-2</v>
      </c>
      <c r="AC18" s="44">
        <f t="shared" si="4"/>
        <v>0.13623367220097418</v>
      </c>
      <c r="AD18" s="44">
        <f t="shared" si="5"/>
        <v>6.4457509686737205E-2</v>
      </c>
      <c r="AE18" s="44">
        <f t="shared" si="6"/>
        <v>0.13622439323706617</v>
      </c>
      <c r="AF18" s="45">
        <f t="shared" si="7"/>
        <v>-7.4689699424337341E-3</v>
      </c>
      <c r="AG18" s="46">
        <f t="shared" si="8"/>
        <v>-7.4689699424337341</v>
      </c>
      <c r="AH18" s="15"/>
      <c r="AI18" s="15"/>
      <c r="AJ18" s="15"/>
    </row>
    <row r="19" spans="1:36" x14ac:dyDescent="0.25">
      <c r="A19" s="15">
        <v>622</v>
      </c>
      <c r="B19" s="23" t="s">
        <v>116</v>
      </c>
      <c r="C19" s="15" t="s">
        <v>62</v>
      </c>
      <c r="D19" s="15" t="s">
        <v>22</v>
      </c>
      <c r="E19" s="15" t="s">
        <v>124</v>
      </c>
      <c r="F19" s="17">
        <v>-0.52028370641788402</v>
      </c>
      <c r="G19" s="17">
        <v>-0.52041940597346203</v>
      </c>
      <c r="H19" s="17">
        <v>3.9529785077960702E-3</v>
      </c>
      <c r="I19" s="17">
        <v>-0.96375465018029305</v>
      </c>
      <c r="J19" s="17">
        <v>-0.96421940012320295</v>
      </c>
      <c r="K19" s="17">
        <v>1.4277752975890301E-3</v>
      </c>
      <c r="L19" s="17">
        <v>-1.13115627084103E-2</v>
      </c>
      <c r="M19" s="17">
        <v>4.2141416163679196E-3</v>
      </c>
      <c r="N19" s="17">
        <v>-10.7099710050657</v>
      </c>
      <c r="O19" s="17">
        <v>3.9126779251674503E-3</v>
      </c>
      <c r="P19" s="17">
        <v>-20.840688670175702</v>
      </c>
      <c r="Q19" s="17">
        <v>1.3993681246576299E-3</v>
      </c>
      <c r="R19" s="17">
        <v>-31.033508219713401</v>
      </c>
      <c r="S19" s="17">
        <v>0.14017194646557099</v>
      </c>
      <c r="T19" s="17">
        <v>460.62591771542702</v>
      </c>
      <c r="U19" s="17">
        <v>8.4603770888814198E-2</v>
      </c>
      <c r="V19" s="16">
        <v>43377.807673611111</v>
      </c>
      <c r="W19" s="15">
        <v>2.1</v>
      </c>
      <c r="X19" s="17">
        <v>2.8319825787777599E-3</v>
      </c>
      <c r="Y19" s="17">
        <v>5.4861142020602299E-3</v>
      </c>
      <c r="Z19" s="44">
        <f t="shared" si="1"/>
        <v>0.24902528029113746</v>
      </c>
      <c r="AA19" s="44">
        <f t="shared" si="2"/>
        <v>0.47413499382154001</v>
      </c>
      <c r="AB19" s="44">
        <f t="shared" si="3"/>
        <v>0.26314491774593685</v>
      </c>
      <c r="AC19" s="44">
        <f t="shared" si="4"/>
        <v>0.50017400070775986</v>
      </c>
      <c r="AD19" s="44">
        <f t="shared" si="5"/>
        <v>0.26311030119470652</v>
      </c>
      <c r="AE19" s="44">
        <f t="shared" si="6"/>
        <v>0.50004895538683647</v>
      </c>
      <c r="AF19" s="45">
        <f t="shared" si="7"/>
        <v>-9.1554724954312494E-4</v>
      </c>
      <c r="AG19" s="46">
        <f t="shared" si="8"/>
        <v>-0.91554724954312494</v>
      </c>
      <c r="AH19" s="2">
        <f>AVERAGE(AG19:AG20)</f>
        <v>5.126890523080851</v>
      </c>
      <c r="AI19" s="22">
        <f>STDEV(AG19:AG20)</f>
        <v>8.5452974478403032</v>
      </c>
      <c r="AJ19" s="15"/>
    </row>
    <row r="20" spans="1:36" x14ac:dyDescent="0.25">
      <c r="A20" s="15">
        <v>623</v>
      </c>
      <c r="B20" s="23" t="s">
        <v>116</v>
      </c>
      <c r="C20" s="15" t="s">
        <v>62</v>
      </c>
      <c r="D20" s="15" t="s">
        <v>22</v>
      </c>
      <c r="E20" s="15" t="s">
        <v>125</v>
      </c>
      <c r="F20" s="17">
        <v>-0.97505857076545499</v>
      </c>
      <c r="G20" s="17">
        <v>-0.97553460857044605</v>
      </c>
      <c r="H20" s="17">
        <v>4.2862992312196098E-3</v>
      </c>
      <c r="I20" s="17">
        <v>-1.84762280057713</v>
      </c>
      <c r="J20" s="17">
        <v>-1.84933196273633</v>
      </c>
      <c r="K20" s="17">
        <v>3.2111159870943299E-3</v>
      </c>
      <c r="L20" s="17">
        <v>9.1266775433552496E-4</v>
      </c>
      <c r="M20" s="17">
        <v>3.9962719291958097E-3</v>
      </c>
      <c r="N20" s="17">
        <v>-11.160109443497401</v>
      </c>
      <c r="O20" s="17">
        <v>4.2426004466198201E-3</v>
      </c>
      <c r="P20" s="17">
        <v>-21.7069712835216</v>
      </c>
      <c r="Q20" s="17">
        <v>3.14722727344276E-3</v>
      </c>
      <c r="R20" s="17">
        <v>-29.427239664205501</v>
      </c>
      <c r="S20" s="17">
        <v>0.15385815086365401</v>
      </c>
      <c r="T20" s="17">
        <v>495.79473528036601</v>
      </c>
      <c r="U20" s="17">
        <v>0.31157331474649402</v>
      </c>
      <c r="V20" s="16">
        <v>43378.355833333335</v>
      </c>
      <c r="W20" s="15">
        <v>2.1</v>
      </c>
      <c r="X20" s="17">
        <v>0.23387373120509999</v>
      </c>
      <c r="Y20" s="17">
        <v>0.226597183392556</v>
      </c>
      <c r="Z20" s="44">
        <f t="shared" si="1"/>
        <v>-0.20609962856898978</v>
      </c>
      <c r="AA20" s="44">
        <f t="shared" si="2"/>
        <v>-0.41100528745741105</v>
      </c>
      <c r="AB20" s="44">
        <f t="shared" si="3"/>
        <v>-0.21778539810837463</v>
      </c>
      <c r="AC20" s="44">
        <f t="shared" si="4"/>
        <v>-0.43357727570935706</v>
      </c>
      <c r="AD20" s="44">
        <f t="shared" si="5"/>
        <v>-0.21780911679194903</v>
      </c>
      <c r="AE20" s="44">
        <f t="shared" si="6"/>
        <v>-0.4336712975144959</v>
      </c>
      <c r="AF20" s="45">
        <f t="shared" si="7"/>
        <v>1.1169328295704828E-2</v>
      </c>
      <c r="AG20" s="46">
        <f t="shared" si="8"/>
        <v>11.169328295704828</v>
      </c>
      <c r="AH20" s="15"/>
      <c r="AI20" s="15"/>
      <c r="AJ20" s="15"/>
    </row>
    <row r="21" spans="1:36" x14ac:dyDescent="0.25">
      <c r="A21" s="15">
        <v>670</v>
      </c>
      <c r="B21" s="23" t="s">
        <v>116</v>
      </c>
      <c r="C21" s="15" t="s">
        <v>62</v>
      </c>
      <c r="D21" s="15" t="s">
        <v>22</v>
      </c>
      <c r="E21" s="15" t="s">
        <v>179</v>
      </c>
      <c r="F21" s="17">
        <v>-1.2801262938162401</v>
      </c>
      <c r="G21" s="17">
        <v>-1.2809469290633799</v>
      </c>
      <c r="H21" s="17">
        <v>5.4169104636127398E-3</v>
      </c>
      <c r="I21" s="17">
        <v>-2.40871463329227</v>
      </c>
      <c r="J21" s="17">
        <v>-2.4116203560810501</v>
      </c>
      <c r="K21" s="17">
        <v>2.2914559800232101E-3</v>
      </c>
      <c r="L21" s="17">
        <v>-7.6113810525798402E-3</v>
      </c>
      <c r="M21" s="17">
        <v>5.5313130499663804E-3</v>
      </c>
      <c r="N21" s="17">
        <v>-11.4620670036783</v>
      </c>
      <c r="O21" s="17">
        <v>5.36168510700997E-3</v>
      </c>
      <c r="P21" s="17">
        <v>-22.256899571980998</v>
      </c>
      <c r="Q21" s="17">
        <v>2.24586492210388E-3</v>
      </c>
      <c r="R21" s="17">
        <v>-32.631034780769603</v>
      </c>
      <c r="S21" s="17">
        <v>0.14642557549673599</v>
      </c>
      <c r="T21" s="17">
        <v>428.038876380359</v>
      </c>
      <c r="U21" s="17">
        <v>0.20830530751439</v>
      </c>
      <c r="V21" s="16">
        <v>43391.369270833333</v>
      </c>
      <c r="W21" s="15">
        <v>2.1</v>
      </c>
      <c r="X21" s="17">
        <v>2.7655184647637901E-2</v>
      </c>
      <c r="Y21" s="17">
        <v>3.3624728786704298E-2</v>
      </c>
      <c r="Z21" s="44">
        <f t="shared" si="1"/>
        <v>-0.51140216513023695</v>
      </c>
      <c r="AA21" s="44">
        <f t="shared" si="2"/>
        <v>-0.97290468660404805</v>
      </c>
      <c r="AB21" s="44">
        <f t="shared" si="3"/>
        <v>-0.54039847087396098</v>
      </c>
      <c r="AC21" s="44">
        <f t="shared" si="4"/>
        <v>-1.0263356127416232</v>
      </c>
      <c r="AD21" s="44">
        <f t="shared" si="5"/>
        <v>-0.54054453875321951</v>
      </c>
      <c r="AE21" s="44">
        <f t="shared" si="6"/>
        <v>-1.0268626557827814</v>
      </c>
      <c r="AF21" s="45">
        <f t="shared" si="7"/>
        <v>1.6389435000890851E-3</v>
      </c>
      <c r="AG21" s="46">
        <f t="shared" si="8"/>
        <v>1.6389435000890851</v>
      </c>
      <c r="AH21" s="15"/>
      <c r="AI21" s="15"/>
      <c r="AJ21" s="15"/>
    </row>
    <row r="22" spans="1:36" x14ac:dyDescent="0.25">
      <c r="A22" s="15">
        <v>671</v>
      </c>
      <c r="B22" s="23" t="s">
        <v>116</v>
      </c>
      <c r="C22" s="15" t="s">
        <v>62</v>
      </c>
      <c r="D22" s="15" t="s">
        <v>22</v>
      </c>
      <c r="E22" s="15" t="s">
        <v>180</v>
      </c>
      <c r="F22" s="17">
        <v>-1.17565366996549</v>
      </c>
      <c r="G22" s="17">
        <v>-1.1763456805392001</v>
      </c>
      <c r="H22" s="17">
        <v>4.45351484474228E-3</v>
      </c>
      <c r="I22" s="17">
        <v>-2.2026171981727098</v>
      </c>
      <c r="J22" s="17">
        <v>-2.2050465604052198</v>
      </c>
      <c r="K22" s="17">
        <v>1.29922323829116E-3</v>
      </c>
      <c r="L22" s="17">
        <v>-1.20810966452456E-2</v>
      </c>
      <c r="M22" s="17">
        <v>4.6024956228757803E-3</v>
      </c>
      <c r="N22" s="17">
        <v>-11.3586594773488</v>
      </c>
      <c r="O22" s="17">
        <v>4.4081112983691698E-3</v>
      </c>
      <c r="P22" s="17">
        <v>-22.054902673892698</v>
      </c>
      <c r="Q22" s="17">
        <v>1.2733737511429601E-3</v>
      </c>
      <c r="R22" s="17">
        <v>-33.048182051482399</v>
      </c>
      <c r="S22" s="17">
        <v>0.129982580312166</v>
      </c>
      <c r="T22" s="17">
        <v>438.21477947965002</v>
      </c>
      <c r="U22" s="17">
        <v>9.4434628965099507E-2</v>
      </c>
      <c r="V22" s="16">
        <v>43391.44599537037</v>
      </c>
      <c r="W22" s="15">
        <v>2.1</v>
      </c>
      <c r="X22" s="17">
        <v>7.9515278029957202E-3</v>
      </c>
      <c r="Y22" s="17">
        <v>4.5388098633450599E-3</v>
      </c>
      <c r="Z22" s="44">
        <f t="shared" si="1"/>
        <v>-0.40684912771327131</v>
      </c>
      <c r="AA22" s="44">
        <f t="shared" si="2"/>
        <v>-0.76651062023713745</v>
      </c>
      <c r="AB22" s="44">
        <f t="shared" si="3"/>
        <v>-0.42991731651481285</v>
      </c>
      <c r="AC22" s="44">
        <f t="shared" si="4"/>
        <v>-0.80860659623301157</v>
      </c>
      <c r="AD22" s="44">
        <f t="shared" si="5"/>
        <v>-0.4300097574598718</v>
      </c>
      <c r="AE22" s="44">
        <f t="shared" si="6"/>
        <v>-0.80893369488809519</v>
      </c>
      <c r="AF22" s="45">
        <f t="shared" si="7"/>
        <v>-2.892766558957538E-3</v>
      </c>
      <c r="AG22" s="46">
        <f t="shared" si="8"/>
        <v>-2.892766558957538</v>
      </c>
      <c r="AH22" s="15"/>
      <c r="AI22" s="15"/>
      <c r="AJ22" s="15"/>
    </row>
    <row r="23" spans="1:36" s="50" customFormat="1" x14ac:dyDescent="0.25">
      <c r="A23" s="50" t="s">
        <v>217</v>
      </c>
      <c r="B23" s="2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51"/>
      <c r="X23" s="17"/>
      <c r="Y23" s="17"/>
      <c r="Z23" s="44"/>
      <c r="AA23" s="44"/>
      <c r="AB23" s="44"/>
      <c r="AC23" s="44"/>
      <c r="AD23" s="44"/>
      <c r="AE23" s="44"/>
      <c r="AF23" s="45"/>
      <c r="AG23" s="46"/>
    </row>
    <row r="27" spans="1:36" s="50" customFormat="1" x14ac:dyDescent="0.25">
      <c r="B27" s="23"/>
      <c r="C27" s="52"/>
      <c r="D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51"/>
      <c r="X27" s="17"/>
      <c r="Y27" s="17"/>
      <c r="Z27" s="18"/>
      <c r="AA27" s="18"/>
      <c r="AB27" s="18"/>
      <c r="AC27" s="18"/>
      <c r="AD27" s="18"/>
      <c r="AE27" s="18"/>
      <c r="AF27" s="17"/>
      <c r="AG27" s="2"/>
    </row>
    <row r="28" spans="1:36" s="50" customFormat="1" x14ac:dyDescent="0.25">
      <c r="B28" s="23"/>
      <c r="C28" s="52"/>
      <c r="D28" s="52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51"/>
      <c r="X28" s="17"/>
      <c r="Y28" s="17"/>
      <c r="Z28" s="18"/>
      <c r="AA28" s="18"/>
      <c r="AB28" s="18"/>
      <c r="AC28" s="18"/>
      <c r="AD28" s="18"/>
      <c r="AE28" s="18"/>
      <c r="AF28" s="17"/>
      <c r="AG28" s="2"/>
    </row>
    <row r="29" spans="1:36" s="50" customFormat="1" x14ac:dyDescent="0.25">
      <c r="B29" s="23"/>
      <c r="C29" s="52"/>
      <c r="D29" s="52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51"/>
      <c r="X29" s="17"/>
      <c r="Y29" s="17"/>
      <c r="Z29" s="18"/>
      <c r="AA29" s="18"/>
      <c r="AB29" s="18"/>
      <c r="AC29" s="18"/>
      <c r="AD29" s="18"/>
      <c r="AE29" s="18"/>
      <c r="AF29" s="17"/>
      <c r="AG29" s="2"/>
    </row>
    <row r="30" spans="1:36" s="50" customFormat="1" x14ac:dyDescent="0.25">
      <c r="B30" s="23"/>
      <c r="C30" s="52"/>
      <c r="D30" s="52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51"/>
      <c r="X30" s="17"/>
      <c r="Y30" s="17"/>
      <c r="Z30" s="18"/>
      <c r="AA30" s="18"/>
      <c r="AB30" s="18"/>
      <c r="AC30" s="18"/>
      <c r="AD30" s="18"/>
      <c r="AE30" s="18"/>
      <c r="AF30" s="17"/>
      <c r="AG30" s="2"/>
    </row>
    <row r="31" spans="1:36" s="50" customFormat="1" x14ac:dyDescent="0.25">
      <c r="B31" s="23"/>
      <c r="C31" s="52"/>
      <c r="D31" s="52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51"/>
      <c r="X31" s="17"/>
      <c r="Y31" s="17"/>
      <c r="Z31" s="18"/>
      <c r="AA31" s="18"/>
      <c r="AB31" s="18"/>
      <c r="AC31" s="18"/>
      <c r="AD31" s="18"/>
      <c r="AE31" s="18"/>
      <c r="AF31" s="17"/>
      <c r="AG31" s="2"/>
    </row>
    <row r="32" spans="1:36" s="50" customFormat="1" x14ac:dyDescent="0.25">
      <c r="B32" s="23"/>
      <c r="C32" s="52"/>
      <c r="D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51"/>
      <c r="X32" s="17"/>
      <c r="Y32" s="17"/>
      <c r="Z32" s="18"/>
      <c r="AA32" s="18"/>
      <c r="AB32" s="18"/>
      <c r="AC32" s="18"/>
      <c r="AD32" s="18"/>
      <c r="AE32" s="18"/>
      <c r="AF32" s="17"/>
      <c r="AG32" s="2"/>
    </row>
    <row r="33" spans="1:36" x14ac:dyDescent="0.25">
      <c r="A33" s="15"/>
      <c r="B33" s="23"/>
      <c r="C33" s="15"/>
      <c r="D33" s="15"/>
      <c r="E33" s="15"/>
      <c r="F33" s="18"/>
      <c r="G33" s="18"/>
      <c r="H33" s="18"/>
      <c r="I33" s="22"/>
      <c r="J33" s="18"/>
      <c r="K33" s="18"/>
      <c r="L33" s="17"/>
      <c r="M33" s="15"/>
      <c r="N33" s="15"/>
      <c r="O33" s="15"/>
      <c r="P33" s="15"/>
      <c r="Q33" s="15"/>
      <c r="R33" s="15"/>
      <c r="S33" s="15"/>
      <c r="T33" s="15"/>
      <c r="U33" s="15"/>
      <c r="V33" s="16"/>
      <c r="W33" s="15"/>
      <c r="X33" s="17"/>
      <c r="Y33" s="17"/>
      <c r="Z33" s="17"/>
      <c r="AA33" s="17"/>
      <c r="AB33" s="17"/>
      <c r="AC33" s="17"/>
      <c r="AD33" s="15"/>
      <c r="AE33" s="15"/>
      <c r="AF33" s="15"/>
      <c r="AG33" s="15"/>
      <c r="AH33" s="15"/>
      <c r="AI33" s="15"/>
      <c r="AJ33" s="15"/>
    </row>
    <row r="34" spans="1:36" x14ac:dyDescent="0.25">
      <c r="A34" s="15"/>
      <c r="B34" s="23"/>
      <c r="C34" s="15"/>
      <c r="D34" s="15"/>
      <c r="E34" s="15"/>
      <c r="F34" s="18"/>
      <c r="G34" s="18"/>
      <c r="H34" s="18"/>
      <c r="I34" s="18"/>
      <c r="J34" s="18"/>
      <c r="K34" s="18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6"/>
      <c r="W34" s="15"/>
      <c r="X34" s="17"/>
      <c r="Y34" s="20" t="s">
        <v>35</v>
      </c>
      <c r="Z34" s="17">
        <f t="shared" ref="Z34:AE34" si="9">AVERAGE(Z12:Z33)</f>
        <v>-4.0371746350005691E-14</v>
      </c>
      <c r="AA34" s="17">
        <f>AVERAGE(AA12:AA33)</f>
        <v>-3.0278809762504272E-14</v>
      </c>
      <c r="AB34" s="17">
        <f>AVERAGE(AB12:AB33)</f>
        <v>-4.2637610613899764E-14</v>
      </c>
      <c r="AC34" s="17">
        <f>AVERAGE(AC12:AC33)</f>
        <v>-3.1913865489679498E-14</v>
      </c>
      <c r="AD34" s="17">
        <f>AVERAGE(AD12:AD33)</f>
        <v>-3.5759622898539675E-5</v>
      </c>
      <c r="AE34" s="17">
        <f t="shared" si="9"/>
        <v>-1.2990197241563079E-4</v>
      </c>
      <c r="AF34" s="17">
        <f>AVERAGE(AF12:AF33)</f>
        <v>3.2828618536925493E-5</v>
      </c>
      <c r="AG34" s="2">
        <f>AVERAGE(AG12:AG33)</f>
        <v>3.282861853692582E-2</v>
      </c>
      <c r="AH34" s="20" t="s">
        <v>35</v>
      </c>
      <c r="AI34" s="15" t="s">
        <v>103</v>
      </c>
      <c r="AJ34" s="15"/>
    </row>
    <row r="35" spans="1:36" x14ac:dyDescent="0.25">
      <c r="A35" s="15"/>
      <c r="B35" s="23"/>
      <c r="C35" s="15"/>
      <c r="D35" s="15"/>
      <c r="E35" s="15"/>
      <c r="F35" s="18"/>
      <c r="G35" s="18"/>
      <c r="H35" s="18"/>
      <c r="I35" s="18"/>
      <c r="J35" s="18"/>
      <c r="K35" s="18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6"/>
      <c r="W35" s="15"/>
      <c r="X35" s="17"/>
      <c r="Y35" s="17"/>
      <c r="Z35" s="17"/>
      <c r="AA35" s="17"/>
      <c r="AB35" s="17"/>
      <c r="AC35" s="17"/>
      <c r="AD35" s="15"/>
      <c r="AE35" s="15"/>
      <c r="AF35" s="17"/>
      <c r="AG35" s="2">
        <f>STDEV(AG12:AG33)</f>
        <v>6.7883539816759271</v>
      </c>
      <c r="AH35" s="20" t="s">
        <v>91</v>
      </c>
      <c r="AI35" s="19" t="s">
        <v>135</v>
      </c>
      <c r="AJ35" s="15"/>
    </row>
    <row r="36" spans="1:36" x14ac:dyDescent="0.25">
      <c r="A36" s="19"/>
      <c r="B36" s="23"/>
      <c r="C36" s="15"/>
      <c r="D36" s="15"/>
      <c r="E36" s="15"/>
      <c r="F36" s="18"/>
      <c r="G36" s="18"/>
      <c r="H36" s="18"/>
      <c r="I36" s="18"/>
      <c r="J36" s="18"/>
      <c r="K36" s="18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6"/>
      <c r="W36" s="15"/>
      <c r="X36" s="17"/>
      <c r="Y36" s="17"/>
      <c r="Z36" s="17"/>
      <c r="AA36" s="17"/>
      <c r="AB36" s="17"/>
      <c r="AC36" s="17"/>
      <c r="AD36" s="15"/>
      <c r="AE36" s="15"/>
      <c r="AF36" s="15"/>
      <c r="AG36" s="3"/>
      <c r="AH36" s="20"/>
      <c r="AI36" s="15"/>
      <c r="AJ36" s="15"/>
    </row>
    <row r="37" spans="1:36" x14ac:dyDescent="0.25">
      <c r="A37" s="19" t="s">
        <v>184</v>
      </c>
      <c r="B37" s="30"/>
      <c r="C37" s="19"/>
      <c r="D37" s="19"/>
      <c r="E37" s="19"/>
      <c r="F37" s="38"/>
      <c r="G37" s="38"/>
      <c r="H37" s="38"/>
      <c r="I37" s="40"/>
      <c r="J37" s="40"/>
      <c r="K37" s="40"/>
      <c r="L37" s="38"/>
      <c r="M37" s="38"/>
      <c r="N37" s="38"/>
      <c r="O37" s="38"/>
      <c r="P37" s="19"/>
      <c r="Q37" s="19"/>
      <c r="R37" s="19"/>
      <c r="S37" s="19"/>
      <c r="T37" s="19"/>
      <c r="U37" s="19"/>
      <c r="V37" s="13"/>
      <c r="W37" s="19"/>
      <c r="X37" s="38"/>
      <c r="Y37" s="38"/>
      <c r="Z37" s="40"/>
      <c r="AA37" s="40"/>
      <c r="AB37" s="40"/>
      <c r="AC37" s="40"/>
      <c r="AD37" s="40"/>
      <c r="AE37" s="40"/>
      <c r="AF37" s="38"/>
      <c r="AG37" s="39"/>
      <c r="AH37" s="19"/>
      <c r="AI37" s="19"/>
      <c r="AJ37" s="19"/>
    </row>
    <row r="38" spans="1:36" s="19" customFormat="1" x14ac:dyDescent="0.25">
      <c r="A38" s="19">
        <v>672</v>
      </c>
      <c r="B38" s="30" t="s">
        <v>116</v>
      </c>
      <c r="C38" s="19" t="s">
        <v>62</v>
      </c>
      <c r="D38" s="19" t="s">
        <v>22</v>
      </c>
      <c r="E38" s="19" t="s">
        <v>181</v>
      </c>
      <c r="F38" s="38">
        <v>-0.80120942534112105</v>
      </c>
      <c r="G38" s="38">
        <v>-0.80153077365675196</v>
      </c>
      <c r="H38" s="38">
        <v>3.3099926221217498E-3</v>
      </c>
      <c r="I38" s="40">
        <v>-1.44741457844924</v>
      </c>
      <c r="J38" s="40">
        <v>-1.4484631311396601</v>
      </c>
      <c r="K38" s="40">
        <v>1.3807631977545501E-3</v>
      </c>
      <c r="L38" s="38">
        <v>-3.6742240415010001E-2</v>
      </c>
      <c r="M38" s="38">
        <v>3.4216436679702202E-3</v>
      </c>
      <c r="N38" s="38">
        <v>-10.988032688648</v>
      </c>
      <c r="O38" s="38">
        <v>3.2762472751878499E-3</v>
      </c>
      <c r="P38" s="19">
        <v>-21.314725647798902</v>
      </c>
      <c r="Q38" s="19">
        <v>1.35329138268525E-3</v>
      </c>
      <c r="R38" s="19">
        <v>-32.190345214189797</v>
      </c>
      <c r="S38" s="19">
        <v>0.13238136143587001</v>
      </c>
      <c r="T38" s="19">
        <v>488.71634025473497</v>
      </c>
      <c r="U38" s="19">
        <v>0.114241670505265</v>
      </c>
      <c r="V38" s="13">
        <v>43391.522349537037</v>
      </c>
      <c r="W38" s="19">
        <v>2.1</v>
      </c>
      <c r="X38" s="38">
        <v>0.119593427033476</v>
      </c>
      <c r="Y38" s="38">
        <v>0.33144388452603102</v>
      </c>
      <c r="Z38" s="41">
        <f>((((N38/1000)+1)/((Z$4/1000)+1))-1)*1000</f>
        <v>-3.211666981384198E-2</v>
      </c>
      <c r="AA38" s="41">
        <f>((((P38/1000)+1)/((AA$4/1000)+1))-1)*1000</f>
        <v>-1.0221054938863716E-2</v>
      </c>
      <c r="AB38" s="41">
        <f>Z38*$AN$6</f>
        <v>-3.3937672619247065E-2</v>
      </c>
      <c r="AC38" s="41">
        <f>AA38*$AN$12</f>
        <v>-1.0782384778267382E-2</v>
      </c>
      <c r="AD38" s="41">
        <f>LN((AB38/1000)+1)*1000</f>
        <v>-3.3938248515118646E-2</v>
      </c>
      <c r="AE38" s="41">
        <f>LN((AC38/1000)+1)*1000</f>
        <v>-1.0782442908580384E-2</v>
      </c>
      <c r="AF38" s="42">
        <f>(AD38-$AN$14*AE38)</f>
        <v>-2.8245118659388203E-2</v>
      </c>
      <c r="AG38" s="43">
        <f>AF38*1000</f>
        <v>-28.245118659388204</v>
      </c>
      <c r="AJ38" s="19" t="s">
        <v>185</v>
      </c>
    </row>
    <row r="39" spans="1:36" s="19" customFormat="1" x14ac:dyDescent="0.25">
      <c r="A39" s="50" t="s">
        <v>217</v>
      </c>
      <c r="B39" s="30"/>
      <c r="F39" s="38"/>
      <c r="G39" s="38"/>
      <c r="H39" s="38"/>
      <c r="I39" s="40"/>
      <c r="J39" s="40"/>
      <c r="K39" s="40"/>
      <c r="L39" s="38"/>
      <c r="M39" s="38"/>
      <c r="N39" s="38"/>
      <c r="O39" s="38"/>
      <c r="V39" s="13"/>
      <c r="X39" s="38"/>
      <c r="Y39" s="38"/>
      <c r="Z39" s="41"/>
      <c r="AA39" s="41"/>
      <c r="AB39" s="41"/>
      <c r="AC39" s="41"/>
      <c r="AD39" s="41"/>
      <c r="AE39" s="41"/>
      <c r="AF39" s="42"/>
      <c r="AG39" s="43"/>
    </row>
    <row r="40" spans="1:36" s="19" customFormat="1" x14ac:dyDescent="0.25">
      <c r="A40" s="19">
        <v>695</v>
      </c>
      <c r="B40" s="30" t="s">
        <v>116</v>
      </c>
      <c r="C40" s="53" t="s">
        <v>62</v>
      </c>
      <c r="D40" s="53" t="s">
        <v>22</v>
      </c>
      <c r="E40" s="19" t="s">
        <v>213</v>
      </c>
      <c r="F40" s="38">
        <v>-1.2092266618426799</v>
      </c>
      <c r="G40" s="38">
        <v>-1.2099621235673199</v>
      </c>
      <c r="H40" s="38">
        <v>1.5807517644183099E-2</v>
      </c>
      <c r="I40" s="38">
        <v>-2.4091820945542799</v>
      </c>
      <c r="J40" s="38">
        <v>-2.4120889306184701</v>
      </c>
      <c r="K40" s="38">
        <v>2.40736838856723E-3</v>
      </c>
      <c r="L40" s="38">
        <v>5.77186928372041E-2</v>
      </c>
      <c r="M40" s="38">
        <v>1.51044485377533E-2</v>
      </c>
      <c r="N40" s="38">
        <v>-11.391558952833501</v>
      </c>
      <c r="O40" s="38">
        <v>1.8793096115096102E-2</v>
      </c>
      <c r="P40" s="38">
        <v>-22.255377913827001</v>
      </c>
      <c r="Q40" s="38">
        <v>2.4031317405967399E-3</v>
      </c>
      <c r="R40" s="38">
        <v>-13.7829310788713</v>
      </c>
      <c r="S40" s="38">
        <v>0.331305145860669</v>
      </c>
      <c r="T40" s="38">
        <v>483.599714372449</v>
      </c>
      <c r="U40" s="38">
        <v>1.0565299202182801</v>
      </c>
      <c r="V40" s="13">
        <v>43402.513645833336</v>
      </c>
      <c r="W40" s="19">
        <v>2.1</v>
      </c>
      <c r="X40" s="38">
        <v>0.18956513217304599</v>
      </c>
      <c r="Y40" s="38">
        <v>0.239067272258742</v>
      </c>
      <c r="Z40" s="41">
        <f>((((N40/1000)+1)/((Z$4/1000)+1))-1)*1000</f>
        <v>-0.44011305166002934</v>
      </c>
      <c r="AA40" s="41">
        <f>((((P40/1000)+1)/((AA$4/1000)+1))-1)*1000</f>
        <v>-0.97134990424352363</v>
      </c>
      <c r="AB40" s="41">
        <f>Z40*$AN$6</f>
        <v>-0.46506729213432935</v>
      </c>
      <c r="AC40" s="41">
        <f>AA40*$AN$12</f>
        <v>-1.0246954433307442</v>
      </c>
      <c r="AD40" s="41">
        <f t="shared" ref="AD40:AE42" si="10">LN((AB40/1000)+1)*1000</f>
        <v>-0.46517546946859128</v>
      </c>
      <c r="AE40" s="41">
        <f t="shared" si="10"/>
        <v>-1.0252208026260301</v>
      </c>
      <c r="AF40" s="42">
        <f>(AD40-$AN$14*AE40)</f>
        <v>7.6141114317952618E-2</v>
      </c>
      <c r="AG40" s="43">
        <f>AF40*1000</f>
        <v>76.141114317952614</v>
      </c>
      <c r="AJ40" s="19" t="s">
        <v>215</v>
      </c>
    </row>
    <row r="41" spans="1:36" s="50" customFormat="1" x14ac:dyDescent="0.25">
      <c r="A41" s="50">
        <v>696</v>
      </c>
      <c r="B41" s="23" t="s">
        <v>116</v>
      </c>
      <c r="C41" s="52" t="s">
        <v>62</v>
      </c>
      <c r="D41" s="52" t="s">
        <v>22</v>
      </c>
      <c r="E41" s="50" t="s">
        <v>214</v>
      </c>
      <c r="F41" s="17">
        <v>-0.96964031337444201</v>
      </c>
      <c r="G41" s="17">
        <v>-0.970115685226559</v>
      </c>
      <c r="H41" s="17">
        <v>1.8489275591360599E-2</v>
      </c>
      <c r="I41" s="17">
        <v>-1.8520716808444799</v>
      </c>
      <c r="J41" s="17">
        <v>-1.8537889318226899</v>
      </c>
      <c r="K41" s="17">
        <v>1.7707904720781101E-3</v>
      </c>
      <c r="L41" s="17">
        <v>1.7349858208589499E-2</v>
      </c>
      <c r="M41" s="17">
        <v>1.57574109790646E-2</v>
      </c>
      <c r="N41" s="17">
        <v>-11.1569973522806</v>
      </c>
      <c r="O41" s="17">
        <v>2.12316761548541E-2</v>
      </c>
      <c r="P41" s="17">
        <v>-21.7111415516733</v>
      </c>
      <c r="Q41" s="17">
        <v>1.36985787088965E-3</v>
      </c>
      <c r="R41" s="17">
        <v>-18.925892234356901</v>
      </c>
      <c r="S41" s="17">
        <v>0.171318838179711</v>
      </c>
      <c r="T41" s="17">
        <v>403.23927790588499</v>
      </c>
      <c r="U41" s="17">
        <v>0.75319274475348197</v>
      </c>
      <c r="V41" s="51">
        <v>43402.589918981481</v>
      </c>
      <c r="W41" s="50">
        <v>2.1</v>
      </c>
      <c r="X41" s="17">
        <v>6.2058061157450398E-3</v>
      </c>
      <c r="Y41" s="17">
        <v>2.2271623734521798E-2</v>
      </c>
      <c r="Z41" s="44">
        <f>((((N41/1000)+1)/((Z$4/1000)+1))-1)*1000</f>
        <v>-0.20295306273387936</v>
      </c>
      <c r="AA41" s="44">
        <f>((((P41/1000)+1)/((AA$4/1000)+1))-1)*1000</f>
        <v>-0.41526633606669971</v>
      </c>
      <c r="AB41" s="44">
        <f>Z41*$AN$6</f>
        <v>-0.21446042320263703</v>
      </c>
      <c r="AC41" s="44">
        <f>AA41*$AN$12</f>
        <v>-0.43807233673183099</v>
      </c>
      <c r="AD41" s="44">
        <f t="shared" si="10"/>
        <v>-0.21448342312761282</v>
      </c>
      <c r="AE41" s="44">
        <f t="shared" si="10"/>
        <v>-0.43816831845029508</v>
      </c>
      <c r="AF41" s="45">
        <f>(AD41-$AN$14*AE41)</f>
        <v>1.6869449014143001E-2</v>
      </c>
      <c r="AG41" s="46">
        <f>AF41*1000</f>
        <v>16.869449014143001</v>
      </c>
      <c r="AJ41" s="50" t="s">
        <v>262</v>
      </c>
    </row>
    <row r="42" spans="1:36" s="50" customFormat="1" x14ac:dyDescent="0.25">
      <c r="A42" s="50">
        <v>697</v>
      </c>
      <c r="B42" s="23" t="s">
        <v>116</v>
      </c>
      <c r="C42" s="52" t="s">
        <v>62</v>
      </c>
      <c r="D42" s="52" t="s">
        <v>22</v>
      </c>
      <c r="E42" s="50" t="s">
        <v>223</v>
      </c>
      <c r="F42" s="17">
        <v>-1.0608744643989101</v>
      </c>
      <c r="G42" s="17">
        <v>-1.06144293273437</v>
      </c>
      <c r="H42" s="17">
        <v>1.88528189274513E-2</v>
      </c>
      <c r="I42" s="17">
        <v>-2.0444345244189699</v>
      </c>
      <c r="J42" s="17">
        <v>-2.0465272784110899</v>
      </c>
      <c r="K42" s="17">
        <v>1.7279789976591901E-3</v>
      </c>
      <c r="L42" s="17">
        <v>-5.3160893313599503E-3</v>
      </c>
      <c r="M42" s="17">
        <v>1.5919671482034901E-2</v>
      </c>
      <c r="N42" s="17">
        <v>-11.258835293563299</v>
      </c>
      <c r="O42" s="17">
        <v>1.9970934912963801E-2</v>
      </c>
      <c r="P42" s="17">
        <v>-21.9003011172816</v>
      </c>
      <c r="Q42" s="17">
        <v>1.44975405395409E-3</v>
      </c>
      <c r="R42" s="17">
        <v>-22.3382385747074</v>
      </c>
      <c r="S42" s="17">
        <v>0.147298638479295</v>
      </c>
      <c r="T42" s="17">
        <v>395.57730494742299</v>
      </c>
      <c r="U42" s="17">
        <v>0.48524247933132197</v>
      </c>
      <c r="V42" s="51">
        <v>43402.672199074077</v>
      </c>
      <c r="W42" s="50">
        <v>2.1</v>
      </c>
      <c r="X42" s="17">
        <v>0.125495562707852</v>
      </c>
      <c r="Y42" s="17">
        <v>0.17992807461143301</v>
      </c>
      <c r="Z42" s="18">
        <f>((((N42/1000)+1)/((SMOW!$Z$4/1000)+1))-1)*1000</f>
        <v>-0.30591912780997266</v>
      </c>
      <c r="AA42" s="18">
        <f>((((P42/1000)+1)/((SMOW!$AA$4/1000)+1))-1)*1000</f>
        <v>-0.60854362055751121</v>
      </c>
      <c r="AB42" s="18">
        <f>Z42*SMOW!$AN$6</f>
        <v>-0.32326462450057103</v>
      </c>
      <c r="AC42" s="18">
        <f>AA42*SMOW!$AN$12</f>
        <v>-0.64196421117568947</v>
      </c>
      <c r="AD42" s="18">
        <f t="shared" si="10"/>
        <v>-0.32331688577245149</v>
      </c>
      <c r="AE42" s="18">
        <f t="shared" si="10"/>
        <v>-0.64217035843072623</v>
      </c>
      <c r="AF42" s="17">
        <f>(AD42-SMOW!$AN$14*AE42)</f>
        <v>1.5749063478971981E-2</v>
      </c>
      <c r="AG42" s="2">
        <f>AF42*1000</f>
        <v>15.74906347897198</v>
      </c>
      <c r="AJ42" s="50" t="s">
        <v>263</v>
      </c>
    </row>
    <row r="43" spans="1:36" s="50" customFormat="1" x14ac:dyDescent="0.25">
      <c r="A43" s="50">
        <v>713</v>
      </c>
      <c r="B43" s="23" t="s">
        <v>115</v>
      </c>
      <c r="C43" s="52" t="s">
        <v>62</v>
      </c>
      <c r="D43" s="52" t="s">
        <v>22</v>
      </c>
      <c r="E43" s="50" t="s">
        <v>243</v>
      </c>
      <c r="F43" s="17">
        <v>-1.5202461320318701</v>
      </c>
      <c r="G43" s="17">
        <v>-1.5214032300931399</v>
      </c>
      <c r="H43" s="17">
        <v>4.23861648751289E-3</v>
      </c>
      <c r="I43" s="17">
        <v>-2.8454558805131001</v>
      </c>
      <c r="J43" s="17">
        <v>-2.84951204885739</v>
      </c>
      <c r="K43" s="17">
        <v>2.8812565728213E-3</v>
      </c>
      <c r="L43" s="17">
        <v>-1.6860868296437001E-2</v>
      </c>
      <c r="M43" s="17">
        <v>4.0513271862345603E-3</v>
      </c>
      <c r="N43" s="17">
        <v>-11.699738822163599</v>
      </c>
      <c r="O43" s="17">
        <v>4.1954038280834702E-3</v>
      </c>
      <c r="P43" s="17">
        <v>-22.6849513677478</v>
      </c>
      <c r="Q43" s="17">
        <v>2.82393077802655E-3</v>
      </c>
      <c r="R43" s="17">
        <v>-32.401883497878501</v>
      </c>
      <c r="S43" s="17">
        <v>0.13283024853633599</v>
      </c>
      <c r="T43" s="17">
        <v>456.70092327169101</v>
      </c>
      <c r="U43" s="17">
        <v>0.44916661233093902</v>
      </c>
      <c r="V43" s="51">
        <v>43416.528692129628</v>
      </c>
      <c r="W43" s="50">
        <v>2.2000000000000002</v>
      </c>
      <c r="X43" s="17">
        <v>0.176130312385117</v>
      </c>
      <c r="Y43" s="17">
        <v>0.16807498880548899</v>
      </c>
      <c r="Z43" s="18">
        <f>((((N43/1000)+1)/((SMOW!$Z$4/1000)+1))-1)*1000</f>
        <v>-0.75170682585545823</v>
      </c>
      <c r="AA43" s="18">
        <f>((((P43/1000)+1)/((SMOW!$AA$4/1000)+1))-1)*1000</f>
        <v>-1.4102745253494753</v>
      </c>
      <c r="AB43" s="18">
        <f>Z43*SMOW!$AN$6</f>
        <v>-0.79432831328423803</v>
      </c>
      <c r="AC43" s="18">
        <f>AA43*SMOW!$AN$12</f>
        <v>-1.487725353817237</v>
      </c>
      <c r="AD43" s="18">
        <f t="shared" ref="AD43:AE43" si="11">LN((AB43/1000)+1)*1000</f>
        <v>-0.79464395918088049</v>
      </c>
      <c r="AE43" s="18">
        <f t="shared" si="11"/>
        <v>-1.4888331160150372</v>
      </c>
      <c r="AF43" s="17">
        <f>(AD43-SMOW!$AN$14*AE43)</f>
        <v>-8.5400739249408275E-3</v>
      </c>
      <c r="AG43" s="2">
        <f>AF43*1000</f>
        <v>-8.5400739249408275</v>
      </c>
      <c r="AJ43" s="49" t="s">
        <v>264</v>
      </c>
    </row>
    <row r="44" spans="1:36" s="50" customFormat="1" x14ac:dyDescent="0.25">
      <c r="A44" s="50">
        <v>719</v>
      </c>
      <c r="B44" s="23" t="s">
        <v>116</v>
      </c>
      <c r="C44" s="52" t="s">
        <v>62</v>
      </c>
      <c r="D44" s="52" t="s">
        <v>22</v>
      </c>
      <c r="E44" s="50" t="s">
        <v>251</v>
      </c>
      <c r="F44" s="17">
        <v>-2.5567723154644799</v>
      </c>
      <c r="G44" s="17">
        <v>-2.5600468015440798</v>
      </c>
      <c r="H44" s="17">
        <v>4.2961704867478098E-3</v>
      </c>
      <c r="I44" s="17">
        <v>-4.7639139575961398</v>
      </c>
      <c r="J44" s="17">
        <v>-4.77529767281845</v>
      </c>
      <c r="K44" s="17">
        <v>2.3535753121907001E-3</v>
      </c>
      <c r="L44" s="17">
        <v>-3.8689630295937499E-2</v>
      </c>
      <c r="M44" s="17">
        <v>4.07422494694476E-3</v>
      </c>
      <c r="N44" s="17">
        <v>-12.7256976298767</v>
      </c>
      <c r="O44" s="17">
        <v>4.2523710647792102E-3</v>
      </c>
      <c r="P44" s="17">
        <v>-24.565239593841099</v>
      </c>
      <c r="Q44" s="17">
        <v>2.30674832126867E-3</v>
      </c>
      <c r="R44" s="17">
        <v>-34.423682844002101</v>
      </c>
      <c r="S44" s="17">
        <v>0.13850137051599301</v>
      </c>
      <c r="T44" s="17">
        <v>1546.4777394586499</v>
      </c>
      <c r="U44" s="17">
        <v>0.40256646210593899</v>
      </c>
      <c r="V44" s="51">
        <v>43419.389097222222</v>
      </c>
      <c r="W44" s="50">
        <v>2.2000000000000002</v>
      </c>
      <c r="X44" s="17">
        <v>1.46277007294742E-2</v>
      </c>
      <c r="Y44" s="17">
        <v>1.3710186145744501E-2</v>
      </c>
      <c r="Z44" s="18">
        <f>((((N44/1000)+1)/((SMOW!$Z$4/1000)+1))-1)*1000</f>
        <v>-1.78903083329085</v>
      </c>
      <c r="AA44" s="18">
        <f>((((P44/1000)+1)/((SMOW!$AA$4/1000)+1))-1)*1000</f>
        <v>-3.3314937945455592</v>
      </c>
      <c r="AB44" s="18">
        <f>Z44*SMOW!$AN$6</f>
        <v>-1.8904681923091482</v>
      </c>
      <c r="AC44" s="18">
        <f>AA44*SMOW!$AN$12</f>
        <v>-3.5144560120321295</v>
      </c>
      <c r="AD44" s="18">
        <f t="shared" ref="AD44:AE44" si="12">LN((AB44/1000)+1)*1000</f>
        <v>-1.8922573825960867</v>
      </c>
      <c r="AE44" s="18">
        <f t="shared" si="12"/>
        <v>-3.5206462202944677</v>
      </c>
      <c r="AF44" s="17">
        <f>(AD44-SMOW!$AN$14*AE44)</f>
        <v>-3.3356178280607551E-2</v>
      </c>
      <c r="AG44" s="2">
        <f t="shared" ref="AG44" si="13">AF44*1000</f>
        <v>-33.356178280607551</v>
      </c>
      <c r="AJ44" s="50" t="s">
        <v>265</v>
      </c>
    </row>
    <row r="45" spans="1:36" s="50" customFormat="1" x14ac:dyDescent="0.25">
      <c r="A45" s="50">
        <v>720</v>
      </c>
      <c r="B45" s="23" t="s">
        <v>116</v>
      </c>
      <c r="C45" s="52" t="s">
        <v>62</v>
      </c>
      <c r="D45" s="52" t="s">
        <v>22</v>
      </c>
      <c r="E45" s="50" t="s">
        <v>252</v>
      </c>
      <c r="F45" s="17">
        <v>-1.5530296307151701</v>
      </c>
      <c r="G45" s="17">
        <v>-1.5542370922300599</v>
      </c>
      <c r="H45" s="17">
        <v>3.6525207689186399E-3</v>
      </c>
      <c r="I45" s="17">
        <v>-2.9249859448625801</v>
      </c>
      <c r="J45" s="17">
        <v>-2.9292721121923999</v>
      </c>
      <c r="K45" s="17">
        <v>1.3544645477105001E-3</v>
      </c>
      <c r="L45" s="17">
        <v>-7.58141699247325E-3</v>
      </c>
      <c r="M45" s="17">
        <v>3.5018360689845298E-3</v>
      </c>
      <c r="N45" s="17">
        <v>-11.732188093353599</v>
      </c>
      <c r="O45" s="17">
        <v>3.61528335041035E-3</v>
      </c>
      <c r="P45" s="17">
        <v>-22.762899093269201</v>
      </c>
      <c r="Q45" s="17">
        <v>1.3275159734505301E-3</v>
      </c>
      <c r="R45" s="17">
        <v>-32.808649003920401</v>
      </c>
      <c r="S45" s="17">
        <v>0.15341000713490899</v>
      </c>
      <c r="T45" s="17">
        <v>1443.1877959108399</v>
      </c>
      <c r="U45" s="17">
        <v>0.124242717395328</v>
      </c>
      <c r="V45" s="51">
        <v>43419.544374999998</v>
      </c>
      <c r="W45" s="50">
        <v>2.2000000000000002</v>
      </c>
      <c r="X45" s="17">
        <v>0.148980728753526</v>
      </c>
      <c r="Y45" s="17">
        <v>0.14327388079780501</v>
      </c>
      <c r="Z45" s="18">
        <v>-0.69453673702457586</v>
      </c>
      <c r="AA45" s="18">
        <v>-1.3162847316335879</v>
      </c>
      <c r="AB45" s="18">
        <v>-0.73620924056675729</v>
      </c>
      <c r="AC45" s="18">
        <v>-1.3929355674235071</v>
      </c>
      <c r="AD45" s="18">
        <v>-0.73648037567261648</v>
      </c>
      <c r="AE45" s="18">
        <v>-1.3939066040033192</v>
      </c>
      <c r="AF45" s="17">
        <v>-4.9768875886391228E-4</v>
      </c>
      <c r="AG45" s="2">
        <v>-0.49768875886391228</v>
      </c>
      <c r="AJ45" s="50" t="s">
        <v>265</v>
      </c>
    </row>
    <row r="46" spans="1:36" s="50" customFormat="1" x14ac:dyDescent="0.25">
      <c r="A46" s="50">
        <v>721</v>
      </c>
      <c r="B46" s="23" t="s">
        <v>116</v>
      </c>
      <c r="C46" s="52" t="s">
        <v>62</v>
      </c>
      <c r="D46" s="52" t="s">
        <v>22</v>
      </c>
      <c r="E46" s="50" t="s">
        <v>253</v>
      </c>
      <c r="F46" s="17">
        <v>-1.1757481776555601</v>
      </c>
      <c r="G46" s="17">
        <v>-1.17644037748533</v>
      </c>
      <c r="H46" s="17">
        <v>4.8810521154246302E-3</v>
      </c>
      <c r="I46" s="17">
        <v>-2.2133963782628001</v>
      </c>
      <c r="J46" s="17">
        <v>-2.2158496650354702</v>
      </c>
      <c r="K46" s="17">
        <v>2.30904839502633E-3</v>
      </c>
      <c r="L46" s="17">
        <v>-6.4717543466030897E-3</v>
      </c>
      <c r="M46" s="17">
        <v>5.3639488382829902E-3</v>
      </c>
      <c r="N46" s="17">
        <v>-11.358753021533699</v>
      </c>
      <c r="O46" s="17">
        <v>4.8312898301744898E-3</v>
      </c>
      <c r="P46" s="17">
        <v>-22.065467390240901</v>
      </c>
      <c r="Q46" s="17">
        <v>2.2631073164995101E-3</v>
      </c>
      <c r="R46" s="17">
        <v>-31.839412090322501</v>
      </c>
      <c r="S46" s="17">
        <v>0.134050193887672</v>
      </c>
      <c r="T46" s="17">
        <v>1249.95370188829</v>
      </c>
      <c r="U46" s="17">
        <v>0.14144595182596401</v>
      </c>
      <c r="V46" s="51">
        <v>43419.65216435185</v>
      </c>
      <c r="W46" s="50">
        <v>2.2000000000000002</v>
      </c>
      <c r="X46" s="17">
        <v>4.1663127718788301E-3</v>
      </c>
      <c r="Y46" s="17">
        <v>2.7849510245891301E-3</v>
      </c>
      <c r="Z46" s="18">
        <v>-0.31693088672002379</v>
      </c>
      <c r="AA46" s="18">
        <v>-0.6035470718783742</v>
      </c>
      <c r="AB46" s="18">
        <v>-0.33594687650919969</v>
      </c>
      <c r="AC46" s="18">
        <v>-0.63869325749174177</v>
      </c>
      <c r="AD46" s="18">
        <v>-0.33600331930263327</v>
      </c>
      <c r="AE46" s="18">
        <v>-0.63889730891916285</v>
      </c>
      <c r="AF46" s="17">
        <v>1.3344598066847291E-3</v>
      </c>
      <c r="AG46" s="2">
        <v>1.3344598066847291</v>
      </c>
      <c r="AJ46" s="50" t="s">
        <v>265</v>
      </c>
    </row>
    <row r="47" spans="1:36" s="50" customFormat="1" x14ac:dyDescent="0.25">
      <c r="A47" s="50">
        <v>722</v>
      </c>
      <c r="B47" s="23" t="s">
        <v>116</v>
      </c>
      <c r="C47" s="52" t="s">
        <v>62</v>
      </c>
      <c r="D47" s="52" t="s">
        <v>22</v>
      </c>
      <c r="E47" s="50" t="s">
        <v>254</v>
      </c>
      <c r="F47" s="17">
        <v>-0.84441694857103</v>
      </c>
      <c r="G47" s="17">
        <v>-0.84477579236559996</v>
      </c>
      <c r="H47" s="17">
        <v>1.0561646588940401E-2</v>
      </c>
      <c r="I47" s="17">
        <v>-1.60616943401988</v>
      </c>
      <c r="J47" s="17">
        <v>-1.6074607943402801</v>
      </c>
      <c r="K47" s="17">
        <v>2.14058220560099E-3</v>
      </c>
      <c r="L47" s="17">
        <v>-4.4288459026367698E-3</v>
      </c>
      <c r="M47" s="17">
        <v>8.8134124062080495E-3</v>
      </c>
      <c r="N47" s="17">
        <v>-11.0307997115421</v>
      </c>
      <c r="O47" s="17">
        <v>1.0453970690824E-2</v>
      </c>
      <c r="P47" s="17">
        <v>-21.4707240360984</v>
      </c>
      <c r="Q47" s="17">
        <v>2.0840368441061301E-3</v>
      </c>
      <c r="R47" s="17">
        <v>-31.492305092216299</v>
      </c>
      <c r="S47" s="17">
        <v>0.14064208095829001</v>
      </c>
      <c r="T47" s="17">
        <v>1398.4542420357</v>
      </c>
      <c r="U47" s="17">
        <v>0.402578919840065</v>
      </c>
      <c r="V47" s="51">
        <v>43420.416354166664</v>
      </c>
      <c r="W47" s="50">
        <v>2.2000000000000002</v>
      </c>
      <c r="X47" s="17">
        <v>2.4510065345362498E-3</v>
      </c>
      <c r="Y47" s="17">
        <v>6.3970829548222402E-6</v>
      </c>
      <c r="Z47" s="18">
        <f>((((N47/1000)+1)/((SMOW!$Z$4/1000)+1))-1)*1000</f>
        <v>-7.5357450282753646E-2</v>
      </c>
      <c r="AA47" s="18">
        <f>((((P47/1000)+1)/((SMOW!$AA$4/1000)+1))-1)*1000</f>
        <v>-0.16961529322923052</v>
      </c>
      <c r="AB47" s="18">
        <f>Z47*SMOW!$AN$6</f>
        <v>-7.9630188682110525E-2</v>
      </c>
      <c r="AC47" s="18">
        <f>AA47*SMOW!$AN$12</f>
        <v>-0.17893039092494395</v>
      </c>
      <c r="AD47" s="18">
        <f t="shared" ref="AD47:AE47" si="14">LN((AB47/1000)+1)*1000</f>
        <v>-7.9633359333862799E-2</v>
      </c>
      <c r="AE47" s="18">
        <f t="shared" si="14"/>
        <v>-0.17894640087718541</v>
      </c>
      <c r="AF47" s="17">
        <f>(AD47-SMOW!$AN$14*AE47)</f>
        <v>1.4850340329291098E-2</v>
      </c>
      <c r="AG47" s="2">
        <f t="shared" ref="AG47" si="15">AF47*1000</f>
        <v>14.850340329291098</v>
      </c>
      <c r="AJ47" s="50" t="s">
        <v>265</v>
      </c>
    </row>
  </sheetData>
  <mergeCells count="2">
    <mergeCell ref="Z1:AA1"/>
    <mergeCell ref="AB1:AC1"/>
  </mergeCells>
  <dataValidations count="5">
    <dataValidation type="list" allowBlank="1" showInputMessage="1" showErrorMessage="1" sqref="H43:H46 H27:H32 D7:D23 D27:D32 F40:F46 F27:F32 D37:D47">
      <formula1>INDIRECT(C7)</formula1>
    </dataValidation>
    <dataValidation type="list" allowBlank="1" showInputMessage="1" showErrorMessage="1" sqref="E13 C37:C47 C7:C23 C27:C32 E40:E46 E27:E32">
      <formula1>Type</formula1>
    </dataValidation>
    <dataValidation type="list" allowBlank="1" showInputMessage="1" showErrorMessage="1" sqref="E12">
      <formula1>INDIRECT(C12)</formula1>
    </dataValidation>
    <dataValidation type="list" allowBlank="1" showInputMessage="1" showErrorMessage="1" sqref="E10:E11">
      <formula1>INDIRECT(C13)</formula1>
    </dataValidation>
    <dataValidation type="list" allowBlank="1" showInputMessage="1" showErrorMessage="1" sqref="F12">
      <formula1>INDIRECT(C15)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workbookViewId="0">
      <selection activeCell="AA28" sqref="AA28"/>
    </sheetView>
  </sheetViews>
  <sheetFormatPr defaultRowHeight="15" x14ac:dyDescent="0.25"/>
  <cols>
    <col min="5" max="5" width="34.140625" customWidth="1"/>
    <col min="6" max="7" width="11.28515625" bestFit="1" customWidth="1"/>
    <col min="8" max="8" width="9.5703125" bestFit="1" customWidth="1"/>
    <col min="9" max="10" width="11.28515625" bestFit="1" customWidth="1"/>
    <col min="11" max="13" width="9.5703125" bestFit="1" customWidth="1"/>
    <col min="14" max="14" width="11.28515625" bestFit="1" customWidth="1"/>
    <col min="15" max="15" width="9.5703125" bestFit="1" customWidth="1"/>
    <col min="16" max="16" width="11.28515625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5703125" customWidth="1"/>
    <col min="31" max="31" width="10.42578125" customWidth="1"/>
    <col min="32" max="32" width="11.5703125" customWidth="1"/>
    <col min="33" max="33" width="15.28515625" customWidth="1"/>
    <col min="36" max="36" width="10.5703125" customWidth="1"/>
  </cols>
  <sheetData>
    <row r="1" spans="1:36" s="15" customFormat="1" x14ac:dyDescent="0.25">
      <c r="A1" s="4" t="s">
        <v>24</v>
      </c>
      <c r="B1" s="32"/>
      <c r="C1" s="4"/>
      <c r="D1" s="4"/>
      <c r="E1" s="4"/>
      <c r="F1" s="34"/>
      <c r="G1" s="34"/>
      <c r="H1" s="34"/>
      <c r="I1" s="34"/>
      <c r="J1" s="34"/>
      <c r="K1" s="3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7"/>
      <c r="Y1" s="47"/>
      <c r="Z1" s="4"/>
      <c r="AA1" s="4"/>
      <c r="AB1" s="4"/>
      <c r="AC1" s="4"/>
      <c r="AD1" s="4"/>
      <c r="AE1" s="4"/>
      <c r="AF1" s="4"/>
      <c r="AG1" s="4"/>
    </row>
    <row r="2" spans="1:36" s="15" customFormat="1" x14ac:dyDescent="0.25">
      <c r="A2" s="20" t="s">
        <v>0</v>
      </c>
      <c r="B2" s="25" t="s">
        <v>114</v>
      </c>
      <c r="C2" s="14" t="s">
        <v>65</v>
      </c>
      <c r="D2" s="14" t="s">
        <v>57</v>
      </c>
      <c r="E2" s="20" t="s">
        <v>1</v>
      </c>
      <c r="F2" s="35" t="s">
        <v>2</v>
      </c>
      <c r="G2" s="35" t="s">
        <v>3</v>
      </c>
      <c r="H2" s="35" t="s">
        <v>4</v>
      </c>
      <c r="I2" s="35" t="s">
        <v>5</v>
      </c>
      <c r="J2" s="35" t="s">
        <v>6</v>
      </c>
      <c r="K2" s="35" t="s">
        <v>7</v>
      </c>
      <c r="L2" s="20" t="s">
        <v>8</v>
      </c>
      <c r="M2" s="20" t="s">
        <v>9</v>
      </c>
      <c r="N2" s="20" t="s">
        <v>10</v>
      </c>
      <c r="O2" s="20" t="s">
        <v>11</v>
      </c>
      <c r="P2" s="20" t="s">
        <v>12</v>
      </c>
      <c r="Q2" s="20" t="s">
        <v>13</v>
      </c>
      <c r="R2" s="20" t="s">
        <v>14</v>
      </c>
      <c r="S2" s="20" t="s">
        <v>15</v>
      </c>
      <c r="T2" s="20" t="s">
        <v>16</v>
      </c>
      <c r="U2" s="20" t="s">
        <v>17</v>
      </c>
      <c r="V2" s="20" t="s">
        <v>18</v>
      </c>
      <c r="W2" s="20" t="s">
        <v>19</v>
      </c>
      <c r="X2" s="48" t="s">
        <v>20</v>
      </c>
      <c r="Y2" s="48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20" t="s">
        <v>31</v>
      </c>
      <c r="AE2" s="20" t="s">
        <v>32</v>
      </c>
      <c r="AF2" s="20" t="s">
        <v>33</v>
      </c>
      <c r="AG2" s="20" t="s">
        <v>34</v>
      </c>
      <c r="AH2" s="24" t="s">
        <v>90</v>
      </c>
      <c r="AI2" s="25" t="s">
        <v>91</v>
      </c>
      <c r="AJ2" s="20" t="s">
        <v>165</v>
      </c>
    </row>
    <row r="3" spans="1:36" s="15" customFormat="1" x14ac:dyDescent="0.25">
      <c r="A3" s="15">
        <v>594</v>
      </c>
      <c r="B3" s="23" t="s">
        <v>116</v>
      </c>
      <c r="C3" s="15" t="s">
        <v>62</v>
      </c>
      <c r="D3" s="15" t="s">
        <v>24</v>
      </c>
      <c r="E3" s="15" t="s">
        <v>84</v>
      </c>
      <c r="F3" s="17">
        <v>-28.408176752169801</v>
      </c>
      <c r="G3" s="17">
        <v>-28.819497984218899</v>
      </c>
      <c r="H3" s="17">
        <v>4.0266927446354402E-3</v>
      </c>
      <c r="I3" s="17">
        <v>-53.144523045080703</v>
      </c>
      <c r="J3" s="17">
        <v>-54.608809164629299</v>
      </c>
      <c r="K3" s="17">
        <v>3.5246523670205698E-3</v>
      </c>
      <c r="L3" s="17">
        <v>1.3953254705418101E-2</v>
      </c>
      <c r="M3" s="17">
        <v>3.5129282053794602E-3</v>
      </c>
      <c r="N3" s="17">
        <v>-38.313547215846498</v>
      </c>
      <c r="O3" s="17">
        <v>3.9856406459824996E-3</v>
      </c>
      <c r="P3" s="17">
        <v>-71.983262810037004</v>
      </c>
      <c r="Q3" s="17">
        <v>3.4545254993836498E-3</v>
      </c>
      <c r="R3" s="17">
        <v>-96.042930879781196</v>
      </c>
      <c r="S3" s="17">
        <v>0.120146802351979</v>
      </c>
      <c r="T3" s="17">
        <v>395.64793131402303</v>
      </c>
      <c r="U3" s="17">
        <v>0.10359821629528</v>
      </c>
      <c r="V3" s="16">
        <v>43370.431770833333</v>
      </c>
      <c r="W3" s="15">
        <v>2.1</v>
      </c>
      <c r="X3" s="17">
        <v>0.22075410542868401</v>
      </c>
      <c r="Y3" s="17">
        <v>0.212743820933494</v>
      </c>
      <c r="Z3" s="18">
        <f>((((N3/1000)+1)/((SMOW!Z$4/1000)+1))-1)*1000</f>
        <v>-27.660333340389975</v>
      </c>
      <c r="AA3" s="18">
        <f>((((P3/1000)+1)/((SMOW!AA$4/1000)+1))-1)*1000</f>
        <v>-51.781735968018047</v>
      </c>
      <c r="AB3" s="18">
        <f>Z3*SMOW!$AN$6</f>
        <v>-29.228663584566821</v>
      </c>
      <c r="AC3" s="18">
        <f>AA3*SMOW!$AN$12</f>
        <v>-54.625535723408269</v>
      </c>
      <c r="AD3" s="18">
        <f>LN((AB3/1000)+1)*1000</f>
        <v>-29.664331301643578</v>
      </c>
      <c r="AE3" s="18">
        <f>LN((AC3/1000)+1)*1000</f>
        <v>-56.174171484309213</v>
      </c>
      <c r="AF3" s="17">
        <f>(AD3-SMOW!$AN$14*AE3)</f>
        <v>-4.3687579283115952E-3</v>
      </c>
      <c r="AG3" s="2">
        <f>AF3*1000</f>
        <v>-4.3687579283115952</v>
      </c>
    </row>
    <row r="4" spans="1:36" s="15" customFormat="1" x14ac:dyDescent="0.25">
      <c r="A4" s="15">
        <v>595</v>
      </c>
      <c r="B4" s="23" t="s">
        <v>116</v>
      </c>
      <c r="C4" s="15" t="s">
        <v>62</v>
      </c>
      <c r="D4" s="15" t="s">
        <v>24</v>
      </c>
      <c r="E4" s="21" t="s">
        <v>85</v>
      </c>
      <c r="F4" s="17">
        <v>-28.433545482616498</v>
      </c>
      <c r="G4" s="17">
        <v>-28.8456090760513</v>
      </c>
      <c r="H4" s="17">
        <v>5.4084448599646404E-3</v>
      </c>
      <c r="I4" s="17">
        <v>-53.174981116898799</v>
      </c>
      <c r="J4" s="17">
        <v>-54.640977553274197</v>
      </c>
      <c r="K4" s="17">
        <v>4.9720115503076798E-3</v>
      </c>
      <c r="L4" s="17">
        <v>4.8270720775314604E-3</v>
      </c>
      <c r="M4" s="17">
        <v>4.7233768821966903E-3</v>
      </c>
      <c r="N4" s="17">
        <v>-38.338657312299702</v>
      </c>
      <c r="O4" s="17">
        <v>5.3533058101191801E-3</v>
      </c>
      <c r="P4" s="17">
        <v>-72.013114884738599</v>
      </c>
      <c r="Q4" s="17">
        <v>4.8730878666155102E-3</v>
      </c>
      <c r="R4" s="17">
        <v>-97.120437473244607</v>
      </c>
      <c r="S4" s="17">
        <v>0.147795115890651</v>
      </c>
      <c r="T4" s="17">
        <v>421.66315938509501</v>
      </c>
      <c r="U4" s="17">
        <v>9.2521264859489499E-2</v>
      </c>
      <c r="V4" s="16">
        <v>43370.511041666665</v>
      </c>
      <c r="W4" s="15">
        <v>2.1</v>
      </c>
      <c r="X4" s="17">
        <v>1.7583094495298698E-2</v>
      </c>
      <c r="Y4" s="17">
        <v>1.48613962589789E-2</v>
      </c>
      <c r="Z4" s="18">
        <f>((((N4/1000)+1)/((SMOW!Z$4/1000)+1))-1)*1000</f>
        <v>-27.685721597388358</v>
      </c>
      <c r="AA4" s="18">
        <f>((((P4/1000)+1)/((SMOW!AA$4/1000)+1))-1)*1000</f>
        <v>-51.812237877430945</v>
      </c>
      <c r="AB4" s="18">
        <f>Z4*SMOW!$AN$6</f>
        <v>-29.255491345956113</v>
      </c>
      <c r="AC4" s="18">
        <f>AA4*SMOW!$AN$12</f>
        <v>-54.657712766358223</v>
      </c>
      <c r="AD4" s="18">
        <f>LN((AB4/1000)+1)*1000</f>
        <v>-29.69196719393787</v>
      </c>
      <c r="AE4" s="18">
        <f>LN((AC4/1000)+1)*1000</f>
        <v>-56.208208357285983</v>
      </c>
      <c r="AF4" s="17">
        <f>(AD4-SMOW!$AN$14*AE4)</f>
        <v>-1.4033181290869834E-2</v>
      </c>
      <c r="AG4" s="2">
        <f t="shared" ref="AG4:AG11" si="0">AF4*1000</f>
        <v>-14.033181290869834</v>
      </c>
    </row>
    <row r="5" spans="1:36" s="15" customFormat="1" x14ac:dyDescent="0.25">
      <c r="A5" s="15" t="s">
        <v>189</v>
      </c>
      <c r="B5" s="23"/>
      <c r="E5" s="21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6"/>
      <c r="X5" s="17"/>
      <c r="Y5" s="17"/>
      <c r="Z5" s="18"/>
      <c r="AA5" s="18"/>
      <c r="AB5" s="18"/>
      <c r="AC5" s="18"/>
      <c r="AD5" s="18"/>
      <c r="AE5" s="18"/>
      <c r="AF5" s="17"/>
      <c r="AG5" s="2"/>
    </row>
    <row r="6" spans="1:36" s="15" customFormat="1" x14ac:dyDescent="0.25">
      <c r="A6" s="15">
        <v>596</v>
      </c>
      <c r="B6" s="23" t="s">
        <v>116</v>
      </c>
      <c r="C6" s="15" t="s">
        <v>62</v>
      </c>
      <c r="D6" s="15" t="s">
        <v>24</v>
      </c>
      <c r="E6" s="21" t="s">
        <v>86</v>
      </c>
      <c r="F6" s="17">
        <v>-28.698687058839301</v>
      </c>
      <c r="G6" s="17">
        <v>-29.118547158127701</v>
      </c>
      <c r="H6" s="17">
        <v>3.9820654471796101E-3</v>
      </c>
      <c r="I6" s="17">
        <v>-53.672193396616102</v>
      </c>
      <c r="J6" s="17">
        <v>-55.1662517211807</v>
      </c>
      <c r="K6" s="17">
        <v>4.2066721233642197E-3</v>
      </c>
      <c r="L6" s="17">
        <v>9.2337506557316693E-3</v>
      </c>
      <c r="M6" s="17">
        <v>4.1129146417118699E-3</v>
      </c>
      <c r="N6" s="17">
        <v>-38.597273715780901</v>
      </c>
      <c r="O6" s="17">
        <v>5.41908946159461E-3</v>
      </c>
      <c r="P6" s="17">
        <v>-72.495303452908203</v>
      </c>
      <c r="Q6" s="17">
        <v>6.5174683475152703E-3</v>
      </c>
      <c r="R6" s="17">
        <v>-97.718409864363295</v>
      </c>
      <c r="S6" s="17">
        <v>0.17426405923549701</v>
      </c>
      <c r="T6" s="17">
        <v>577.15989306063</v>
      </c>
      <c r="U6" s="17">
        <v>0.127165080753568</v>
      </c>
      <c r="V6" s="16">
        <v>43370.589745370373</v>
      </c>
      <c r="W6" s="15">
        <v>2.1</v>
      </c>
      <c r="X6" s="17">
        <v>4.6370340764634402E-4</v>
      </c>
      <c r="Y6" s="17">
        <v>7.09205671330865E-4</v>
      </c>
      <c r="Z6" s="18">
        <f>((((N6/1000)+1)/((SMOW!Z$4/1000)+1))-1)*1000</f>
        <v>-27.947202859628927</v>
      </c>
      <c r="AA6" s="18">
        <f>((((P6/1000)+1)/((SMOW!AA$4/1000)+1))-1)*1000</f>
        <v>-52.304922964588215</v>
      </c>
      <c r="AB6" s="18">
        <f>Z6*SMOW!$AN$6</f>
        <v>-29.53179849502931</v>
      </c>
      <c r="AC6" s="18">
        <f>AA6*SMOW!$AN$12</f>
        <v>-55.177455612475292</v>
      </c>
      <c r="AD6" s="18">
        <f t="shared" ref="AD6:AE11" si="1">LN((AB6/1000)+1)*1000</f>
        <v>-29.976641974288533</v>
      </c>
      <c r="AE6" s="18">
        <f t="shared" si="1"/>
        <v>-56.758152838869144</v>
      </c>
      <c r="AF6" s="17">
        <f>(AD6-SMOW!$AN$14*AE6)</f>
        <v>-8.3372753656227871E-3</v>
      </c>
      <c r="AG6" s="2">
        <f t="shared" si="0"/>
        <v>-8.3372753656227871</v>
      </c>
      <c r="AH6" s="2">
        <f>AVERAGE(AG6:AG8)</f>
        <v>-4.9889732450161262</v>
      </c>
      <c r="AI6" s="22">
        <f>STDEV(AG6:AG8)</f>
        <v>4.8588049424907949</v>
      </c>
    </row>
    <row r="7" spans="1:36" s="15" customFormat="1" x14ac:dyDescent="0.25">
      <c r="A7" s="15">
        <v>597</v>
      </c>
      <c r="B7" s="23" t="s">
        <v>116</v>
      </c>
      <c r="C7" s="15" t="s">
        <v>62</v>
      </c>
      <c r="D7" s="15" t="s">
        <v>24</v>
      </c>
      <c r="E7" s="21" t="s">
        <v>87</v>
      </c>
      <c r="F7" s="17">
        <v>-28.8086832901229</v>
      </c>
      <c r="G7" s="17">
        <v>-29.2317999189986</v>
      </c>
      <c r="H7" s="17">
        <v>4.4932783819841698E-3</v>
      </c>
      <c r="I7" s="17">
        <v>-53.892208504197903</v>
      </c>
      <c r="J7" s="17">
        <v>-55.398772174879198</v>
      </c>
      <c r="K7" s="17">
        <v>3.4022876395727801E-3</v>
      </c>
      <c r="L7" s="17">
        <v>1.8751789337677901E-2</v>
      </c>
      <c r="M7" s="17">
        <v>4.6777831155898498E-3</v>
      </c>
      <c r="N7" s="17">
        <v>-38.709970593014901</v>
      </c>
      <c r="O7" s="17">
        <v>4.4474694466825901E-3</v>
      </c>
      <c r="P7" s="17">
        <v>-72.716072237771101</v>
      </c>
      <c r="Q7" s="17">
        <v>3.3345953538891598E-3</v>
      </c>
      <c r="R7" s="17">
        <v>-97.956501355632099</v>
      </c>
      <c r="S7" s="17">
        <v>0.14844283468848099</v>
      </c>
      <c r="T7" s="17">
        <v>673.81496247573898</v>
      </c>
      <c r="U7" s="17">
        <v>0.105234177384345</v>
      </c>
      <c r="V7" s="16">
        <v>43370.715057870373</v>
      </c>
      <c r="W7" s="15">
        <v>2.1</v>
      </c>
      <c r="X7" s="17">
        <v>1.6277958366911E-2</v>
      </c>
      <c r="Y7" s="17">
        <v>1.26126165219617E-2</v>
      </c>
      <c r="Z7" s="18">
        <f>((((N7/1000)+1)/((SMOW!Z$4/1000)+1))-1)*1000</f>
        <v>-28.061148152011995</v>
      </c>
      <c r="AA7" s="18">
        <f>((((P7/1000)+1)/((SMOW!AA$4/1000)+1))-1)*1000</f>
        <v>-52.530497553435531</v>
      </c>
      <c r="AB7" s="18">
        <f>Z7*SMOW!$AN$6</f>
        <v>-29.652204441592744</v>
      </c>
      <c r="AC7" s="18">
        <f>AA7*SMOW!$AN$12</f>
        <v>-55.415418526059</v>
      </c>
      <c r="AD7" s="18">
        <f t="shared" si="1"/>
        <v>-30.100719627090388</v>
      </c>
      <c r="AE7" s="18">
        <f t="shared" si="1"/>
        <v>-57.01004446305619</v>
      </c>
      <c r="AF7" s="17">
        <f>(AD7-SMOW!$AN$14*AE7)</f>
        <v>5.838494032808228E-4</v>
      </c>
      <c r="AG7" s="2">
        <f t="shared" si="0"/>
        <v>0.5838494032808228</v>
      </c>
    </row>
    <row r="8" spans="1:36" s="15" customFormat="1" x14ac:dyDescent="0.25">
      <c r="A8" s="15">
        <v>598</v>
      </c>
      <c r="B8" s="23" t="s">
        <v>116</v>
      </c>
      <c r="C8" s="15" t="s">
        <v>62</v>
      </c>
      <c r="D8" s="15" t="s">
        <v>24</v>
      </c>
      <c r="E8" s="15" t="s">
        <v>88</v>
      </c>
      <c r="F8" s="17">
        <v>-28.856337239953099</v>
      </c>
      <c r="G8" s="17">
        <v>-29.2808689056634</v>
      </c>
      <c r="H8" s="17">
        <v>5.8865620137134303E-3</v>
      </c>
      <c r="I8" s="17">
        <v>-53.966950401797099</v>
      </c>
      <c r="J8" s="17">
        <v>-55.477775308674502</v>
      </c>
      <c r="K8" s="17">
        <v>6.66570333266515E-3</v>
      </c>
      <c r="L8" s="17">
        <v>1.1396457316726401E-2</v>
      </c>
      <c r="M8" s="17">
        <v>4.1346571341878101E-3</v>
      </c>
      <c r="N8" s="17">
        <v>-38.757138711227398</v>
      </c>
      <c r="O8" s="17">
        <v>5.8265485635082097E-3</v>
      </c>
      <c r="P8" s="17">
        <v>-72.789327062429805</v>
      </c>
      <c r="Q8" s="17">
        <v>6.5330817726793897E-3</v>
      </c>
      <c r="R8" s="17">
        <v>-95.455955246854003</v>
      </c>
      <c r="S8" s="17">
        <v>0.209514251741166</v>
      </c>
      <c r="T8" s="17">
        <v>488.07479129183702</v>
      </c>
      <c r="U8" s="17">
        <v>0.379019839227001</v>
      </c>
      <c r="V8" s="16">
        <v>43371.363125000003</v>
      </c>
      <c r="W8" s="15">
        <v>2.1</v>
      </c>
      <c r="X8" s="17">
        <v>0.226320596631163</v>
      </c>
      <c r="Y8" s="17">
        <v>0.46350647000518402</v>
      </c>
      <c r="Z8" s="18">
        <f>((((N8/1000)+1)/((SMOW!Z$4/1000)+1))-1)*1000</f>
        <v>-28.108838781537806</v>
      </c>
      <c r="AA8" s="18">
        <f>((((P8/1000)+1)/((SMOW!AA$4/1000)+1))-1)*1000</f>
        <v>-52.605347025310614</v>
      </c>
      <c r="AB8" s="18">
        <f>Z8*SMOW!$AN$6</f>
        <v>-29.702599111439717</v>
      </c>
      <c r="AC8" s="18">
        <f>AA8*SMOW!$AN$12</f>
        <v>-55.494378654053087</v>
      </c>
      <c r="AD8" s="18">
        <f t="shared" si="1"/>
        <v>-30.152655622346501</v>
      </c>
      <c r="AE8" s="18">
        <f t="shared" si="1"/>
        <v>-57.093640395026121</v>
      </c>
      <c r="AF8" s="17">
        <f>(AD8-SMOW!$AN$14*AE8)</f>
        <v>-7.2134937727064141E-3</v>
      </c>
      <c r="AG8" s="2">
        <f t="shared" si="0"/>
        <v>-7.2134937727064141</v>
      </c>
    </row>
    <row r="9" spans="1:36" s="15" customFormat="1" x14ac:dyDescent="0.25">
      <c r="A9" s="15">
        <v>647</v>
      </c>
      <c r="B9" s="23" t="s">
        <v>120</v>
      </c>
      <c r="C9" s="15" t="s">
        <v>62</v>
      </c>
      <c r="D9" s="15" t="s">
        <v>24</v>
      </c>
      <c r="E9" s="15" t="s">
        <v>151</v>
      </c>
      <c r="F9" s="17">
        <v>-28.7310071026915</v>
      </c>
      <c r="G9" s="17">
        <v>-29.1518226728809</v>
      </c>
      <c r="H9" s="17">
        <v>3.7328261196942899E-3</v>
      </c>
      <c r="I9" s="17">
        <v>-53.740377564905302</v>
      </c>
      <c r="J9" s="17">
        <v>-55.238305287813603</v>
      </c>
      <c r="K9" s="17">
        <v>1.0830658406776801E-3</v>
      </c>
      <c r="L9" s="17">
        <v>1.40025190846725E-2</v>
      </c>
      <c r="M9" s="17">
        <v>4.0269927851320098E-3</v>
      </c>
      <c r="N9" s="17">
        <v>-38.633086313660797</v>
      </c>
      <c r="O9" s="17">
        <v>3.6947699888098301E-3</v>
      </c>
      <c r="P9" s="17">
        <v>-72.567262143394402</v>
      </c>
      <c r="Q9" s="17">
        <v>1.0615170446705801E-3</v>
      </c>
      <c r="R9" s="17">
        <v>-102.43478853160499</v>
      </c>
      <c r="S9" s="17">
        <v>0.130157461590208</v>
      </c>
      <c r="T9" s="17">
        <v>402.40228617170197</v>
      </c>
      <c r="U9" s="17">
        <v>7.3313914027425001E-2</v>
      </c>
      <c r="V9" s="16">
        <v>43384.712384259263</v>
      </c>
      <c r="W9" s="15">
        <v>2.1</v>
      </c>
      <c r="X9" s="17">
        <v>3.1454754992310097E-2</v>
      </c>
      <c r="Y9" s="17">
        <v>3.5890655452393401E-2</v>
      </c>
      <c r="Z9" s="18">
        <f>((((N9/1000)+1)/((SMOW!Z$4/1000)+1))-1)*1000</f>
        <v>-27.983412176484702</v>
      </c>
      <c r="AA9" s="18">
        <f>((((P9/1000)+1)/((SMOW!AA$4/1000)+1))-1)*1000</f>
        <v>-52.378448087401551</v>
      </c>
      <c r="AB9" s="18">
        <f>Z9*SMOW!$AN$6</f>
        <v>-29.570060866201064</v>
      </c>
      <c r="AC9" s="18">
        <f>AA9*SMOW!$AN$12</f>
        <v>-55.255018659517368</v>
      </c>
      <c r="AD9" s="18">
        <f t="shared" si="1"/>
        <v>-30.016069464454642</v>
      </c>
      <c r="AE9" s="18">
        <f t="shared" si="1"/>
        <v>-56.840248922792547</v>
      </c>
      <c r="AF9" s="17">
        <f>(AD9-SMOW!$AN$14*AE9)</f>
        <v>-4.4180332201761985E-3</v>
      </c>
      <c r="AG9" s="2">
        <f t="shared" si="0"/>
        <v>-4.4180332201761985</v>
      </c>
      <c r="AH9" s="2">
        <f>AVERAGE(AG9:AG11)</f>
        <v>5.0187489398278258</v>
      </c>
      <c r="AI9" s="22">
        <f>STDEV(AG9:AG11)</f>
        <v>11.314689507049369</v>
      </c>
    </row>
    <row r="10" spans="1:36" s="15" customFormat="1" x14ac:dyDescent="0.25">
      <c r="A10" s="15">
        <v>648</v>
      </c>
      <c r="B10" s="23" t="s">
        <v>148</v>
      </c>
      <c r="C10" s="15" t="s">
        <v>62</v>
      </c>
      <c r="D10" s="15" t="s">
        <v>24</v>
      </c>
      <c r="E10" s="15" t="s">
        <v>152</v>
      </c>
      <c r="F10" s="17">
        <v>-28.829649503130501</v>
      </c>
      <c r="G10" s="17">
        <v>-29.253388219382501</v>
      </c>
      <c r="H10" s="17">
        <v>4.0902478721541197E-3</v>
      </c>
      <c r="I10" s="17">
        <v>-53.959651698857897</v>
      </c>
      <c r="J10" s="17">
        <v>-55.470060478138997</v>
      </c>
      <c r="K10" s="17">
        <v>7.1677747162951803E-3</v>
      </c>
      <c r="L10" s="17">
        <v>3.4803713074894403E-2</v>
      </c>
      <c r="M10" s="17">
        <v>3.4237781304879999E-3</v>
      </c>
      <c r="N10" s="17">
        <v>-38.730723055657201</v>
      </c>
      <c r="O10" s="17">
        <v>4.0485478295106299E-3</v>
      </c>
      <c r="P10" s="17">
        <v>-72.7821735752797</v>
      </c>
      <c r="Q10" s="17">
        <v>7.0251638893425502E-3</v>
      </c>
      <c r="R10" s="17">
        <v>-97.677756805519095</v>
      </c>
      <c r="S10" s="17">
        <v>0.16393764774126299</v>
      </c>
      <c r="T10" s="17">
        <v>786.84355106781595</v>
      </c>
      <c r="U10" s="17">
        <v>0.36663186855111601</v>
      </c>
      <c r="V10" s="16">
        <v>43385.468124999999</v>
      </c>
      <c r="W10" s="15">
        <v>2.1</v>
      </c>
      <c r="X10" s="17">
        <v>0.38328278290764101</v>
      </c>
      <c r="Y10" s="17">
        <v>0.38312536278207898</v>
      </c>
      <c r="Z10" s="18">
        <f>((((N10/1000)+1)/((SMOW!Z$4/1000)+1))-1)*1000</f>
        <v>-28.082130502911753</v>
      </c>
      <c r="AA10" s="18">
        <f>((((P10/1000)+1)/((SMOW!AA$4/1000)+1))-1)*1000</f>
        <v>-52.598037817517927</v>
      </c>
      <c r="AB10" s="18">
        <f>Z10*SMOW!$AN$6</f>
        <v>-29.674376483705007</v>
      </c>
      <c r="AC10" s="18">
        <f>AA10*SMOW!$AN$12</f>
        <v>-55.486668032075563</v>
      </c>
      <c r="AD10" s="18">
        <f t="shared" si="1"/>
        <v>-30.123569470753132</v>
      </c>
      <c r="AE10" s="18">
        <f t="shared" si="1"/>
        <v>-57.085476769177923</v>
      </c>
      <c r="AF10" s="17">
        <f>(AD10-SMOW!$AN$14*AE10)</f>
        <v>1.7562263372813192E-2</v>
      </c>
      <c r="AG10" s="2">
        <f t="shared" si="0"/>
        <v>17.562263372813192</v>
      </c>
    </row>
    <row r="11" spans="1:36" s="15" customFormat="1" x14ac:dyDescent="0.25">
      <c r="A11" s="15">
        <v>649</v>
      </c>
      <c r="B11" s="23" t="s">
        <v>148</v>
      </c>
      <c r="C11" s="15" t="s">
        <v>62</v>
      </c>
      <c r="D11" s="15" t="s">
        <v>24</v>
      </c>
      <c r="E11" s="15" t="s">
        <v>153</v>
      </c>
      <c r="F11" s="17">
        <v>-29.195108955235501</v>
      </c>
      <c r="G11" s="17">
        <v>-29.629767441906999</v>
      </c>
      <c r="H11" s="17">
        <v>4.7075945302644997E-3</v>
      </c>
      <c r="I11" s="17">
        <v>-54.607482372861099</v>
      </c>
      <c r="J11" s="17">
        <v>-56.155075215367198</v>
      </c>
      <c r="K11" s="17">
        <v>1.6052534225115701E-3</v>
      </c>
      <c r="L11" s="17">
        <v>2.0112271806868001E-2</v>
      </c>
      <c r="M11" s="17">
        <v>4.74490618943018E-3</v>
      </c>
      <c r="N11" s="17">
        <v>-39.092456651722699</v>
      </c>
      <c r="O11" s="17">
        <v>4.6596006436353801E-3</v>
      </c>
      <c r="P11" s="17">
        <v>-73.417114939587506</v>
      </c>
      <c r="Q11" s="17">
        <v>1.57331512546456E-3</v>
      </c>
      <c r="R11" s="17">
        <v>-101.57179448157601</v>
      </c>
      <c r="S11" s="17">
        <v>0.13930531343243399</v>
      </c>
      <c r="T11" s="17">
        <v>484.73247905485198</v>
      </c>
      <c r="U11" s="17">
        <v>9.9790697604014794E-2</v>
      </c>
      <c r="V11" s="16">
        <v>43385.552071759259</v>
      </c>
      <c r="W11" s="15">
        <v>2.1</v>
      </c>
      <c r="X11" s="17">
        <v>1.9351745059046101E-2</v>
      </c>
      <c r="Y11" s="17">
        <v>1.5667619097624201E-2</v>
      </c>
      <c r="Z11" s="18">
        <f>((((N11/1000)+1)/((SMOW!Z$4/1000)+1))-1)*1000</f>
        <v>-28.447871252612167</v>
      </c>
      <c r="AA11" s="18">
        <f>((((P11/1000)+1)/((SMOW!AA$4/1000)+1))-1)*1000</f>
        <v>-53.246800899150458</v>
      </c>
      <c r="AB11" s="18">
        <f>Z11*SMOW!$AN$6</f>
        <v>-30.060854593010756</v>
      </c>
      <c r="AC11" s="18">
        <f>AA11*SMOW!$AN$12</f>
        <v>-56.171060515819917</v>
      </c>
      <c r="AD11" s="18">
        <f t="shared" si="1"/>
        <v>-30.521946146562776</v>
      </c>
      <c r="AE11" s="18">
        <f t="shared" si="1"/>
        <v>-57.810337430359134</v>
      </c>
      <c r="AF11" s="17">
        <f>(AD11-SMOW!$AN$14*AE11)</f>
        <v>1.9120166668464833E-3</v>
      </c>
      <c r="AG11" s="2">
        <f t="shared" si="0"/>
        <v>1.9120166668464833</v>
      </c>
    </row>
    <row r="12" spans="1:36" s="15" customFormat="1" x14ac:dyDescent="0.25">
      <c r="B12" s="23"/>
      <c r="F12" s="18"/>
      <c r="G12" s="18"/>
      <c r="H12" s="18"/>
      <c r="I12" s="18"/>
      <c r="J12" s="18"/>
      <c r="K12" s="18"/>
      <c r="L12" s="17"/>
      <c r="M12" s="17"/>
      <c r="X12" s="17"/>
      <c r="Y12" s="17"/>
    </row>
    <row r="13" spans="1:36" s="15" customFormat="1" x14ac:dyDescent="0.25">
      <c r="B13" s="23"/>
      <c r="F13" s="18"/>
      <c r="G13" s="18"/>
      <c r="H13" s="18"/>
      <c r="I13" s="18"/>
      <c r="J13" s="18"/>
      <c r="K13" s="18"/>
      <c r="L13" s="17"/>
      <c r="M13" s="17"/>
      <c r="X13" s="17"/>
      <c r="Y13" s="17"/>
    </row>
    <row r="14" spans="1:36" s="15" customFormat="1" x14ac:dyDescent="0.25">
      <c r="B14" s="23"/>
      <c r="F14" s="18"/>
      <c r="G14" s="18"/>
      <c r="H14" s="18"/>
      <c r="I14" s="18"/>
      <c r="J14" s="18"/>
      <c r="K14" s="18"/>
      <c r="L14" s="17"/>
      <c r="M14" s="17"/>
      <c r="X14" s="17"/>
      <c r="Y14" s="17"/>
    </row>
    <row r="15" spans="1:36" s="15" customFormat="1" x14ac:dyDescent="0.25">
      <c r="B15" s="23"/>
      <c r="F15" s="18"/>
      <c r="G15" s="18"/>
      <c r="H15" s="18"/>
      <c r="I15" s="18"/>
      <c r="J15" s="18"/>
      <c r="K15" s="18"/>
      <c r="L15" s="17"/>
      <c r="M15" s="17"/>
      <c r="X15" s="17"/>
      <c r="Y15" s="17"/>
      <c r="Z15" s="18"/>
    </row>
    <row r="16" spans="1:36" s="15" customFormat="1" x14ac:dyDescent="0.25">
      <c r="B16" s="23"/>
      <c r="F16" s="18"/>
      <c r="G16" s="18"/>
      <c r="H16" s="18"/>
      <c r="I16" s="18"/>
      <c r="J16" s="18"/>
      <c r="K16" s="18"/>
      <c r="L16" s="17"/>
      <c r="M16" s="17"/>
      <c r="X16" s="17"/>
      <c r="Y16" s="20" t="s">
        <v>35</v>
      </c>
      <c r="Z16" s="18">
        <f>AVERAGE(Z6:Z11)</f>
        <v>-28.105100620864562</v>
      </c>
      <c r="AA16" s="18">
        <f t="shared" ref="AA16:AG16" si="2">AVERAGE(AA6:AA15)</f>
        <v>-52.610675724567379</v>
      </c>
      <c r="AB16" s="18">
        <f t="shared" si="2"/>
        <v>-29.698648998496434</v>
      </c>
      <c r="AC16" s="18">
        <f t="shared" si="2"/>
        <v>-55.500000000000036</v>
      </c>
      <c r="AD16" s="17">
        <f t="shared" si="2"/>
        <v>-30.148600384249331</v>
      </c>
      <c r="AE16" s="17">
        <f t="shared" si="2"/>
        <v>-57.099650136546842</v>
      </c>
      <c r="AF16" s="17">
        <f t="shared" si="2"/>
        <v>1.488784740584966E-5</v>
      </c>
      <c r="AG16" s="2">
        <f t="shared" si="2"/>
        <v>1.488784740584966E-2</v>
      </c>
      <c r="AH16" s="20" t="s">
        <v>35</v>
      </c>
    </row>
    <row r="17" spans="2:34" s="15" customFormat="1" x14ac:dyDescent="0.25">
      <c r="B17" s="23"/>
      <c r="F17" s="18"/>
      <c r="G17" s="18"/>
      <c r="H17" s="18"/>
      <c r="I17" s="18"/>
      <c r="J17" s="18"/>
      <c r="K17" s="18"/>
      <c r="L17" s="17"/>
      <c r="M17" s="17"/>
      <c r="X17" s="17"/>
      <c r="Y17" s="17"/>
      <c r="AG17" s="2">
        <f>STDEV(AG6:AG15)</f>
        <v>9.5235720526884116</v>
      </c>
      <c r="AH17" s="20" t="s">
        <v>91</v>
      </c>
    </row>
  </sheetData>
  <dataValidations count="2">
    <dataValidation type="list" allowBlank="1" showInputMessage="1" showErrorMessage="1" sqref="D3:D11">
      <formula1>INDIRECT(C3)</formula1>
    </dataValidation>
    <dataValidation type="list" allowBlank="1" showInputMessage="1" showErrorMessage="1" sqref="C3:C11">
      <formula1>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opLeftCell="A22" workbookViewId="0">
      <selection activeCell="Y42" sqref="Y42"/>
    </sheetView>
  </sheetViews>
  <sheetFormatPr defaultRowHeight="15" x14ac:dyDescent="0.25"/>
  <cols>
    <col min="1" max="1" width="8" bestFit="1" customWidth="1"/>
    <col min="2" max="2" width="5.140625" bestFit="1" customWidth="1"/>
    <col min="3" max="3" width="13.140625" bestFit="1" customWidth="1"/>
    <col min="4" max="4" width="12.5703125" bestFit="1" customWidth="1"/>
    <col min="5" max="5" width="47.140625" bestFit="1" customWidth="1"/>
    <col min="6" max="7" width="7.28515625" bestFit="1" customWidth="1"/>
    <col min="8" max="8" width="8.5703125" bestFit="1" customWidth="1"/>
    <col min="9" max="10" width="7.28515625" bestFit="1" customWidth="1"/>
    <col min="11" max="11" width="8.5703125" bestFit="1" customWidth="1"/>
    <col min="12" max="12" width="8.42578125" bestFit="1" customWidth="1"/>
    <col min="13" max="13" width="11" bestFit="1" customWidth="1"/>
    <col min="14" max="14" width="7.28515625" bestFit="1" customWidth="1"/>
    <col min="15" max="15" width="7.140625" bestFit="1" customWidth="1"/>
    <col min="16" max="16" width="7.28515625" bestFit="1" customWidth="1"/>
    <col min="17" max="17" width="7.140625" bestFit="1" customWidth="1"/>
    <col min="18" max="18" width="7.28515625" bestFit="1" customWidth="1"/>
    <col min="19" max="19" width="7.140625" bestFit="1" customWidth="1"/>
    <col min="20" max="20" width="8.5703125" bestFit="1" customWidth="1"/>
    <col min="21" max="21" width="7.140625" bestFit="1" customWidth="1"/>
    <col min="22" max="22" width="15.85546875" bestFit="1" customWidth="1"/>
    <col min="23" max="23" width="7.5703125" bestFit="1" customWidth="1"/>
    <col min="24" max="25" width="14.7109375" bestFit="1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6" bestFit="1" customWidth="1"/>
  </cols>
  <sheetData>
    <row r="1" spans="1:35" s="20" customFormat="1" x14ac:dyDescent="0.25">
      <c r="A1" s="20" t="s">
        <v>0</v>
      </c>
      <c r="B1" s="25" t="s">
        <v>114</v>
      </c>
      <c r="C1" s="54" t="s">
        <v>65</v>
      </c>
      <c r="D1" s="54" t="s">
        <v>57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20" t="s">
        <v>31</v>
      </c>
      <c r="AE1" s="20" t="s">
        <v>32</v>
      </c>
      <c r="AF1" s="20" t="s">
        <v>33</v>
      </c>
      <c r="AG1" s="20" t="s">
        <v>34</v>
      </c>
      <c r="AH1" s="24" t="s">
        <v>90</v>
      </c>
      <c r="AI1" s="25" t="s">
        <v>91</v>
      </c>
    </row>
    <row r="2" spans="1:35" s="50" customFormat="1" x14ac:dyDescent="0.25">
      <c r="A2" s="50">
        <v>590</v>
      </c>
      <c r="B2" s="23" t="s">
        <v>116</v>
      </c>
      <c r="C2" s="52" t="s">
        <v>62</v>
      </c>
      <c r="D2" s="52" t="s">
        <v>76</v>
      </c>
      <c r="E2" s="21" t="s">
        <v>75</v>
      </c>
      <c r="F2" s="17">
        <v>-1.28638133214073</v>
      </c>
      <c r="G2" s="17">
        <v>-1.2872097471888</v>
      </c>
      <c r="H2" s="17">
        <v>4.02254075891213E-3</v>
      </c>
      <c r="I2" s="17">
        <v>-2.4445724823218602</v>
      </c>
      <c r="J2" s="17">
        <v>-2.4475654136581202</v>
      </c>
      <c r="K2" s="17">
        <v>2.0893710990084599E-3</v>
      </c>
      <c r="L2" s="17">
        <v>5.1047912226837803E-3</v>
      </c>
      <c r="M2" s="17">
        <v>4.1862596283704602E-3</v>
      </c>
      <c r="N2" s="17">
        <v>-11.4682582719397</v>
      </c>
      <c r="O2" s="17">
        <v>3.9815309897176599E-3</v>
      </c>
      <c r="P2" s="17">
        <v>-22.2920439893383</v>
      </c>
      <c r="Q2" s="17">
        <v>2.0478007439082299E-3</v>
      </c>
      <c r="R2" s="17">
        <v>-29.944955373775802</v>
      </c>
      <c r="S2" s="17">
        <v>0.122082490858946</v>
      </c>
      <c r="T2" s="17">
        <v>924.94543203569799</v>
      </c>
      <c r="U2" s="17">
        <v>0.142235357739633</v>
      </c>
      <c r="V2" s="51">
        <v>43368.659375000003</v>
      </c>
      <c r="W2" s="50">
        <v>2.1</v>
      </c>
      <c r="X2" s="17">
        <v>2.8754460819357202E-3</v>
      </c>
      <c r="Y2" s="17">
        <v>1.8337245264156399E-3</v>
      </c>
      <c r="Z2" s="18">
        <f>((((N2/1000)+1)/((SMOW!$Z$4/1000)+1))-1)*1000</f>
        <v>-0.51766201801684009</v>
      </c>
      <c r="AA2" s="18">
        <f>((((P2/1000)+1)/((SMOW!$AA$4/1000)+1))-1)*1000</f>
        <v>-1.0088141450022015</v>
      </c>
      <c r="AB2" s="18">
        <f>Z2*SMOW!$AN$6</f>
        <v>-0.54701325500760811</v>
      </c>
      <c r="AC2" s="18">
        <f>AA2*SMOW!$AN$12</f>
        <v>-1.064217181713125</v>
      </c>
      <c r="AD2" s="18">
        <f t="shared" ref="AD2:AE17" si="0">LN((AB2/1000)+1)*1000</f>
        <v>-0.54716292134032218</v>
      </c>
      <c r="AE2" s="18">
        <f t="shared" si="0"/>
        <v>-1.0647838629016302</v>
      </c>
      <c r="AF2" s="17">
        <f>(AD2-SMOW!$AN$14*AE2)</f>
        <v>1.5042958271738627E-2</v>
      </c>
      <c r="AG2" s="2">
        <f t="shared" ref="AG2:AG40" si="1">AF2*1000</f>
        <v>15.042958271738627</v>
      </c>
      <c r="AH2" s="2">
        <f t="shared" ref="AH2:AH17" si="2">AVERAGE(AG2:AG3)</f>
        <v>7.1547882318495626</v>
      </c>
    </row>
    <row r="3" spans="1:35" s="50" customFormat="1" x14ac:dyDescent="0.25">
      <c r="A3" s="50">
        <v>591</v>
      </c>
      <c r="B3" s="23" t="s">
        <v>116</v>
      </c>
      <c r="C3" s="52" t="s">
        <v>62</v>
      </c>
      <c r="D3" s="52" t="s">
        <v>76</v>
      </c>
      <c r="E3" s="21" t="s">
        <v>81</v>
      </c>
      <c r="F3" s="17">
        <v>-1.72003415859338</v>
      </c>
      <c r="G3" s="17">
        <v>-1.7215154371489201</v>
      </c>
      <c r="H3" s="17">
        <v>4.0525782443074599E-3</v>
      </c>
      <c r="I3" s="17">
        <v>-3.2378979606276199</v>
      </c>
      <c r="J3" s="17">
        <v>-3.2431514171156901</v>
      </c>
      <c r="K3" s="17">
        <v>2.4929658116143701E-3</v>
      </c>
      <c r="L3" s="17">
        <v>-9.1314889118337197E-3</v>
      </c>
      <c r="M3" s="17">
        <v>4.1109999128762301E-3</v>
      </c>
      <c r="N3" s="17">
        <v>-11.897490011475201</v>
      </c>
      <c r="O3" s="17">
        <v>4.0112622432033401E-3</v>
      </c>
      <c r="P3" s="17">
        <v>-23.069585377465099</v>
      </c>
      <c r="Q3" s="17">
        <v>2.4433654921236299E-3</v>
      </c>
      <c r="R3" s="17">
        <v>-31.312740245614901</v>
      </c>
      <c r="S3" s="17">
        <v>0.125003484544562</v>
      </c>
      <c r="T3" s="17">
        <v>756.356017600668</v>
      </c>
      <c r="U3" s="17">
        <v>0.17692173552155699</v>
      </c>
      <c r="V3" s="51">
        <v>43369.412662037037</v>
      </c>
      <c r="W3" s="50">
        <v>2.1</v>
      </c>
      <c r="X3" s="17">
        <v>1.02598107749103E-4</v>
      </c>
      <c r="Y3" s="17">
        <v>3.73868762236209E-5</v>
      </c>
      <c r="Z3" s="18">
        <f>((((N3/1000)+1)/((SMOW!$Z$4/1000)+1))-1)*1000</f>
        <v>-0.95164863114982623</v>
      </c>
      <c r="AA3" s="18">
        <f>((((P3/1000)+1)/((SMOW!$AA$4/1000)+1))-1)*1000</f>
        <v>-1.8032814382269446</v>
      </c>
      <c r="AB3" s="18">
        <f>Z3*SMOW!$AN$6</f>
        <v>-1.0056067419106391</v>
      </c>
      <c r="AC3" s="18">
        <f>AA3*SMOW!$AN$12</f>
        <v>-1.9023158027004883</v>
      </c>
      <c r="AD3" s="18">
        <f t="shared" si="0"/>
        <v>-1.0061127035977537</v>
      </c>
      <c r="AE3" s="18">
        <f t="shared" si="0"/>
        <v>-1.9041275033896101</v>
      </c>
      <c r="AF3" s="17">
        <f>(AD3-SMOW!$AN$14*AE3)</f>
        <v>-7.3338180803950159E-4</v>
      </c>
      <c r="AG3" s="2">
        <f t="shared" si="1"/>
        <v>-0.73338180803950159</v>
      </c>
      <c r="AH3" s="2">
        <f t="shared" si="2"/>
        <v>8.6938029866657764</v>
      </c>
    </row>
    <row r="4" spans="1:35" s="50" customFormat="1" x14ac:dyDescent="0.25">
      <c r="A4" s="50">
        <v>592</v>
      </c>
      <c r="B4" s="23" t="s">
        <v>116</v>
      </c>
      <c r="C4" s="52" t="s">
        <v>62</v>
      </c>
      <c r="D4" s="52" t="s">
        <v>78</v>
      </c>
      <c r="E4" s="21" t="s">
        <v>82</v>
      </c>
      <c r="F4" s="17">
        <v>-10.188563355886201</v>
      </c>
      <c r="G4" s="17">
        <v>-10.240822241747001</v>
      </c>
      <c r="H4" s="17">
        <v>3.2532956398822802E-3</v>
      </c>
      <c r="I4" s="17">
        <v>-19.247570230236601</v>
      </c>
      <c r="J4" s="17">
        <v>-19.435216576008099</v>
      </c>
      <c r="K4" s="17">
        <v>2.6404931584765698E-3</v>
      </c>
      <c r="L4" s="17">
        <v>2.0972110385281101E-2</v>
      </c>
      <c r="M4" s="17">
        <v>3.1549903389411298E-3</v>
      </c>
      <c r="N4" s="17">
        <v>-20.279682624850199</v>
      </c>
      <c r="O4" s="17">
        <v>3.22012831820489E-3</v>
      </c>
      <c r="P4" s="17">
        <v>-38.760727462742899</v>
      </c>
      <c r="Q4" s="17">
        <v>2.5879576188153801E-3</v>
      </c>
      <c r="R4" s="17">
        <v>-52.451718140641098</v>
      </c>
      <c r="S4" s="17">
        <v>0.14067534261339801</v>
      </c>
      <c r="T4" s="17">
        <v>492.19516396639</v>
      </c>
      <c r="U4" s="17">
        <v>0.10512929499559399</v>
      </c>
      <c r="V4" s="51">
        <v>43369.505624999998</v>
      </c>
      <c r="W4" s="50">
        <v>2.1</v>
      </c>
      <c r="X4" s="17">
        <v>5.64683606892116E-2</v>
      </c>
      <c r="Y4" s="17">
        <v>5.3361059114028699E-2</v>
      </c>
      <c r="Z4" s="18">
        <f>((((N4/1000)+1)/((SMOW!$Z$4/1000)+1))-1)*1000</f>
        <v>-9.4266961354272372</v>
      </c>
      <c r="AA4" s="18">
        <f>((((P4/1000)+1)/((SMOW!$AA$4/1000)+1))-1)*1000</f>
        <v>-17.835996056967506</v>
      </c>
      <c r="AB4" s="18">
        <f>Z4*SMOW!$AN$6</f>
        <v>-9.9611861746440624</v>
      </c>
      <c r="AC4" s="18">
        <f>AA4*SMOW!$AN$12</f>
        <v>-18.815530641425479</v>
      </c>
      <c r="AD4" s="18">
        <f t="shared" si="0"/>
        <v>-10.011130737834083</v>
      </c>
      <c r="AE4" s="18">
        <f t="shared" si="0"/>
        <v>-18.994794934877753</v>
      </c>
      <c r="AF4" s="17">
        <f>(AD4-SMOW!$AN$14*AE4)</f>
        <v>1.8120987781371056E-2</v>
      </c>
      <c r="AG4" s="2">
        <f t="shared" si="1"/>
        <v>18.120987781371056</v>
      </c>
      <c r="AH4" s="2">
        <f t="shared" si="2"/>
        <v>17.065169887796827</v>
      </c>
    </row>
    <row r="5" spans="1:35" s="50" customFormat="1" x14ac:dyDescent="0.25">
      <c r="A5" s="50">
        <v>593</v>
      </c>
      <c r="B5" s="23" t="s">
        <v>116</v>
      </c>
      <c r="C5" s="52" t="s">
        <v>62</v>
      </c>
      <c r="D5" s="52" t="s">
        <v>78</v>
      </c>
      <c r="E5" s="21" t="s">
        <v>83</v>
      </c>
      <c r="F5" s="17">
        <v>-10.4889528376399</v>
      </c>
      <c r="G5" s="17">
        <v>-10.544349963922</v>
      </c>
      <c r="H5" s="17">
        <v>4.1952758405075898E-3</v>
      </c>
      <c r="I5" s="17">
        <v>-19.8081825838721</v>
      </c>
      <c r="J5" s="17">
        <v>-20.006994658453401</v>
      </c>
      <c r="K5" s="17">
        <v>3.4757699778652702E-3</v>
      </c>
      <c r="L5" s="17">
        <v>1.93432157413858E-2</v>
      </c>
      <c r="M5" s="17">
        <v>4.2389639622673501E-3</v>
      </c>
      <c r="N5" s="17">
        <v>-20.5770096383647</v>
      </c>
      <c r="O5" s="17">
        <v>4.1525050386103397E-3</v>
      </c>
      <c r="P5" s="17">
        <v>-39.310185811890697</v>
      </c>
      <c r="Q5" s="17">
        <v>3.40661567957021E-3</v>
      </c>
      <c r="R5" s="17">
        <v>-53.640430193782599</v>
      </c>
      <c r="S5" s="17">
        <v>9.7492060361457994E-2</v>
      </c>
      <c r="T5" s="17">
        <v>674.63048391019504</v>
      </c>
      <c r="U5" s="17">
        <v>0.100652275945369</v>
      </c>
      <c r="V5" s="51">
        <v>43369.592060185183</v>
      </c>
      <c r="W5" s="50">
        <v>2.1</v>
      </c>
      <c r="X5" s="17">
        <v>2.79143892298074E-2</v>
      </c>
      <c r="Y5" s="17">
        <v>2.6114609101738798E-2</v>
      </c>
      <c r="Z5" s="18">
        <f>((((N5/1000)+1)/((SMOW!$Z$4/1000)+1))-1)*1000</f>
        <v>-9.7273168298049875</v>
      </c>
      <c r="AA5" s="18">
        <f>((((P5/1000)+1)/((SMOW!$AA$4/1000)+1))-1)*1000</f>
        <v>-18.397415286931395</v>
      </c>
      <c r="AB5" s="18">
        <f>Z5*SMOW!$AN$6</f>
        <v>-10.278851946578042</v>
      </c>
      <c r="AC5" s="18">
        <f>AA5*SMOW!$AN$12</f>
        <v>-19.407782438876655</v>
      </c>
      <c r="AD5" s="18">
        <f t="shared" si="0"/>
        <v>-10.332044162468474</v>
      </c>
      <c r="AE5" s="18">
        <f t="shared" si="0"/>
        <v>-19.598586201633893</v>
      </c>
      <c r="AF5" s="17">
        <f>(AD5-SMOW!$AN$14*AE5)</f>
        <v>1.6009351994222598E-2</v>
      </c>
      <c r="AG5" s="2">
        <f t="shared" si="1"/>
        <v>16.009351994222598</v>
      </c>
      <c r="AH5" s="2">
        <f t="shared" si="2"/>
        <v>13.935154928738314</v>
      </c>
    </row>
    <row r="6" spans="1:35" s="50" customFormat="1" x14ac:dyDescent="0.25">
      <c r="A6" s="50">
        <v>601</v>
      </c>
      <c r="B6" s="23" t="s">
        <v>116</v>
      </c>
      <c r="C6" s="52" t="s">
        <v>62</v>
      </c>
      <c r="D6" s="52" t="s">
        <v>59</v>
      </c>
      <c r="E6" s="50" t="s">
        <v>92</v>
      </c>
      <c r="F6" s="17">
        <v>-12.9268836389037</v>
      </c>
      <c r="G6" s="17">
        <v>-13.011163127321201</v>
      </c>
      <c r="H6" s="17">
        <v>3.3761675433893398E-3</v>
      </c>
      <c r="I6" s="17">
        <v>-24.374955891685801</v>
      </c>
      <c r="J6" s="17">
        <v>-24.676942590703302</v>
      </c>
      <c r="K6" s="17">
        <v>2.0793625975510698E-3</v>
      </c>
      <c r="L6" s="17">
        <v>1.82625605701866E-2</v>
      </c>
      <c r="M6" s="17">
        <v>3.3235120804877799E-3</v>
      </c>
      <c r="N6" s="17">
        <v>-22.9900857556208</v>
      </c>
      <c r="O6" s="17">
        <v>3.34174754369004E-3</v>
      </c>
      <c r="P6" s="17">
        <v>-43.786098100250697</v>
      </c>
      <c r="Q6" s="17">
        <v>2.0379913726857701E-3</v>
      </c>
      <c r="R6" s="17">
        <v>-60.135163683128198</v>
      </c>
      <c r="S6" s="17">
        <v>0.13307078261018801</v>
      </c>
      <c r="T6" s="17">
        <v>581.26846537850997</v>
      </c>
      <c r="U6" s="17">
        <v>0.104033893578295</v>
      </c>
      <c r="V6" s="51">
        <v>43371.617974537039</v>
      </c>
      <c r="W6" s="50">
        <v>2.1</v>
      </c>
      <c r="X6" s="17">
        <v>7.8031238395147896E-3</v>
      </c>
      <c r="Y6" s="17">
        <v>8.7585157770061692E-3</v>
      </c>
      <c r="Z6" s="18">
        <f>((((N6/1000)+1)/((SMOW!$Z$4/1000)+1))-1)*1000</f>
        <v>-12.167124129454642</v>
      </c>
      <c r="AA6" s="18">
        <f>((((P6/1000)+1)/((SMOW!$AA$4/1000)+1))-1)*1000</f>
        <v>-22.970761445406218</v>
      </c>
      <c r="AB6" s="18">
        <f>Z6*SMOW!$AN$6</f>
        <v>-12.856995380175025</v>
      </c>
      <c r="AC6" s="18">
        <f>AA6*SMOW!$AN$12</f>
        <v>-24.232292071183604</v>
      </c>
      <c r="AD6" s="18">
        <f t="shared" si="0"/>
        <v>-12.940361877949305</v>
      </c>
      <c r="AE6" s="18">
        <f t="shared" si="0"/>
        <v>-24.530725067826815</v>
      </c>
      <c r="AF6" s="17">
        <f>(AD6-SMOW!$AN$14*AE6)</f>
        <v>1.1860957863254029E-2</v>
      </c>
      <c r="AG6" s="2">
        <f t="shared" si="1"/>
        <v>11.860957863254029</v>
      </c>
      <c r="AH6" s="2">
        <f t="shared" si="2"/>
        <v>5.2331971039595304</v>
      </c>
    </row>
    <row r="7" spans="1:35" s="50" customFormat="1" x14ac:dyDescent="0.25">
      <c r="A7" s="50">
        <v>602</v>
      </c>
      <c r="B7" s="23" t="s">
        <v>116</v>
      </c>
      <c r="C7" s="52" t="s">
        <v>62</v>
      </c>
      <c r="D7" s="52" t="s">
        <v>76</v>
      </c>
      <c r="E7" s="50" t="s">
        <v>93</v>
      </c>
      <c r="F7" s="17">
        <v>-1.67480917891495</v>
      </c>
      <c r="G7" s="17">
        <v>-1.67621356105025</v>
      </c>
      <c r="H7" s="17">
        <v>4.0525979624158499E-3</v>
      </c>
      <c r="I7" s="17">
        <v>-3.1510493117203202</v>
      </c>
      <c r="J7" s="17">
        <v>-3.15602456872488</v>
      </c>
      <c r="K7" s="17">
        <v>3.5504252298357501E-3</v>
      </c>
      <c r="L7" s="17">
        <v>-9.83258876351332E-3</v>
      </c>
      <c r="M7" s="17">
        <v>3.8522349589634199E-3</v>
      </c>
      <c r="N7" s="17">
        <v>-11.8527261000841</v>
      </c>
      <c r="O7" s="17">
        <v>4.0112817602844398E-3</v>
      </c>
      <c r="P7" s="17">
        <v>-22.984464678741901</v>
      </c>
      <c r="Q7" s="17">
        <v>3.4797855825115802E-3</v>
      </c>
      <c r="R7" s="17">
        <v>-30.493706755705102</v>
      </c>
      <c r="S7" s="17">
        <v>0.12872293683007899</v>
      </c>
      <c r="T7" s="17">
        <v>620.57412283587598</v>
      </c>
      <c r="U7" s="17">
        <v>0.51673618925696596</v>
      </c>
      <c r="V7" s="51">
        <v>43374.365740740737</v>
      </c>
      <c r="W7" s="50">
        <v>2.1</v>
      </c>
      <c r="X7" s="17">
        <v>4.70733637471235E-3</v>
      </c>
      <c r="Y7" s="17">
        <v>4.2503936083579203E-3</v>
      </c>
      <c r="Z7" s="18">
        <f>((((N7/1000)+1)/((SMOW!$Z$4/1000)+1))-1)*1000</f>
        <v>-0.90638884137705933</v>
      </c>
      <c r="AA7" s="18">
        <f>((((P7/1000)+1)/((SMOW!$AA$4/1000)+1))-1)*1000</f>
        <v>-1.7163077900783641</v>
      </c>
      <c r="AB7" s="18">
        <f>Z7*SMOW!$AN$6</f>
        <v>-0.95778073949422093</v>
      </c>
      <c r="AC7" s="18">
        <f>AA7*SMOW!$AN$12</f>
        <v>-1.8105656511244621</v>
      </c>
      <c r="AD7" s="18">
        <f t="shared" si="0"/>
        <v>-0.9582397045487312</v>
      </c>
      <c r="AE7" s="18">
        <f t="shared" si="0"/>
        <v>-1.8122067062374927</v>
      </c>
      <c r="AF7" s="17">
        <f>(AD7-SMOW!$AN$14*AE7)</f>
        <v>-1.3945636553349683E-3</v>
      </c>
      <c r="AG7" s="2">
        <f t="shared" si="1"/>
        <v>-1.3945636553349683</v>
      </c>
      <c r="AH7" s="2">
        <f t="shared" si="2"/>
        <v>9.2533167475275526</v>
      </c>
    </row>
    <row r="8" spans="1:35" s="50" customFormat="1" x14ac:dyDescent="0.25">
      <c r="A8" s="50">
        <v>603</v>
      </c>
      <c r="B8" s="23" t="s">
        <v>116</v>
      </c>
      <c r="C8" s="52" t="s">
        <v>62</v>
      </c>
      <c r="D8" s="52" t="s">
        <v>76</v>
      </c>
      <c r="E8" s="50" t="s">
        <v>94</v>
      </c>
      <c r="F8" s="17">
        <v>-1.6560894561586399</v>
      </c>
      <c r="G8" s="17">
        <v>-1.6574626755981201</v>
      </c>
      <c r="H8" s="17">
        <v>4.4498340700386899E-3</v>
      </c>
      <c r="I8" s="17">
        <v>-3.15369891540429</v>
      </c>
      <c r="J8" s="17">
        <v>-3.1586823630261498</v>
      </c>
      <c r="K8" s="17">
        <v>1.73445717087624E-3</v>
      </c>
      <c r="L8" s="17">
        <v>1.032161207969E-2</v>
      </c>
      <c r="M8" s="17">
        <v>4.3719043260891204E-3</v>
      </c>
      <c r="N8" s="17">
        <v>-11.8341972247438</v>
      </c>
      <c r="O8" s="17">
        <v>4.4044680491343996E-3</v>
      </c>
      <c r="P8" s="17">
        <v>-22.987061565622099</v>
      </c>
      <c r="Q8" s="17">
        <v>1.69994822197072E-3</v>
      </c>
      <c r="R8" s="17">
        <v>-31.2284933046442</v>
      </c>
      <c r="S8" s="17">
        <v>0.14749284991602099</v>
      </c>
      <c r="T8" s="17">
        <v>440.737720649908</v>
      </c>
      <c r="U8" s="17">
        <v>0.19633105167523199</v>
      </c>
      <c r="V8" s="51">
        <v>43374.442372685182</v>
      </c>
      <c r="W8" s="50">
        <v>2.1</v>
      </c>
      <c r="X8" s="17">
        <v>6.6088073420434998E-3</v>
      </c>
      <c r="Y8" s="17">
        <v>4.8211627898110503E-3</v>
      </c>
      <c r="Z8" s="18">
        <f>((((N8/1000)+1)/((SMOW!$Z$4/1000)+1))-1)*1000</f>
        <v>-0.88765470987306472</v>
      </c>
      <c r="AA8" s="18">
        <f>((((P8/1000)+1)/((SMOW!$AA$4/1000)+1))-1)*1000</f>
        <v>-1.7189612072752158</v>
      </c>
      <c r="AB8" s="18">
        <f>Z8*SMOW!$AN$6</f>
        <v>-0.93798438995132805</v>
      </c>
      <c r="AC8" s="18">
        <f>AA8*SMOW!$AN$12</f>
        <v>-1.8133647912684938</v>
      </c>
      <c r="AD8" s="18">
        <f t="shared" si="0"/>
        <v>-0.93842457258701273</v>
      </c>
      <c r="AE8" s="18">
        <f t="shared" si="0"/>
        <v>-1.8150109275329598</v>
      </c>
      <c r="AF8" s="17">
        <f>(AD8-SMOW!$AN$14*AE8)</f>
        <v>1.9901197150390071E-2</v>
      </c>
      <c r="AG8" s="2">
        <f t="shared" si="1"/>
        <v>19.901197150390072</v>
      </c>
      <c r="AH8" s="2">
        <f t="shared" si="2"/>
        <v>-2.0842652232382903</v>
      </c>
    </row>
    <row r="9" spans="1:35" s="50" customFormat="1" x14ac:dyDescent="0.25">
      <c r="A9" s="50">
        <v>607</v>
      </c>
      <c r="B9" s="23" t="s">
        <v>116</v>
      </c>
      <c r="C9" s="52" t="s">
        <v>62</v>
      </c>
      <c r="D9" s="52" t="s">
        <v>80</v>
      </c>
      <c r="E9" s="50" t="s">
        <v>97</v>
      </c>
      <c r="F9" s="17">
        <v>1.61219943243943</v>
      </c>
      <c r="G9" s="17">
        <v>1.61090094967721</v>
      </c>
      <c r="H9" s="17">
        <v>3.8249541038283398E-3</v>
      </c>
      <c r="I9" s="17">
        <v>3.1258933512445899</v>
      </c>
      <c r="J9" s="17">
        <v>3.1210177384716</v>
      </c>
      <c r="K9" s="17">
        <v>2.92321647544702E-3</v>
      </c>
      <c r="L9" s="17">
        <v>-3.6996416235795498E-2</v>
      </c>
      <c r="M9" s="17">
        <v>3.83780297251601E-3</v>
      </c>
      <c r="N9" s="17">
        <v>-8.5992285138677005</v>
      </c>
      <c r="O9" s="17">
        <v>3.7859587289190799E-3</v>
      </c>
      <c r="P9" s="17">
        <v>-16.832408751107899</v>
      </c>
      <c r="Q9" s="17">
        <v>2.8650558418596302E-3</v>
      </c>
      <c r="R9" s="17">
        <v>-23.2866090468153</v>
      </c>
      <c r="S9" s="17">
        <v>0.119150327411484</v>
      </c>
      <c r="T9" s="17">
        <v>487.95015421181603</v>
      </c>
      <c r="U9" s="17">
        <v>0.31527129076467603</v>
      </c>
      <c r="V9" s="51">
        <v>43375.375393518516</v>
      </c>
      <c r="W9" s="50">
        <v>2.1</v>
      </c>
      <c r="X9" s="17">
        <v>0.134883310073033</v>
      </c>
      <c r="Y9" s="17">
        <v>0.13137169219443401</v>
      </c>
      <c r="Z9" s="18">
        <f>((((N9/1000)+1)/((SMOW!$Z$4/1000)+1))-1)*1000</f>
        <v>2.3831498115809424</v>
      </c>
      <c r="AA9" s="18">
        <f>((((P9/1000)+1)/((SMOW!$AA$4/1000)+1))-1)*1000</f>
        <v>4.5696691305454618</v>
      </c>
      <c r="AB9" s="18">
        <f>Z9*SMOW!$AN$6</f>
        <v>2.5182734877822375</v>
      </c>
      <c r="AC9" s="18">
        <f>AA9*SMOW!$AN$12</f>
        <v>4.8206306657803113</v>
      </c>
      <c r="AD9" s="18">
        <f t="shared" si="0"/>
        <v>2.5151079504479714</v>
      </c>
      <c r="AE9" s="18">
        <f t="shared" si="0"/>
        <v>4.8090486326606783</v>
      </c>
      <c r="AF9" s="17">
        <f>(AD9-SMOW!$AN$14*AE9)</f>
        <v>-2.4069727596866652E-2</v>
      </c>
      <c r="AG9" s="2">
        <f t="shared" si="1"/>
        <v>-24.069727596866652</v>
      </c>
      <c r="AH9" s="2">
        <f t="shared" si="2"/>
        <v>-14.531768204676609</v>
      </c>
    </row>
    <row r="10" spans="1:35" s="50" customFormat="1" x14ac:dyDescent="0.25">
      <c r="A10" s="50">
        <v>608</v>
      </c>
      <c r="B10" s="23" t="s">
        <v>116</v>
      </c>
      <c r="C10" s="52" t="s">
        <v>62</v>
      </c>
      <c r="D10" s="52" t="s">
        <v>80</v>
      </c>
      <c r="E10" s="50" t="s">
        <v>98</v>
      </c>
      <c r="F10" s="17">
        <v>1.6238208804277301</v>
      </c>
      <c r="G10" s="17">
        <v>1.62250323378588</v>
      </c>
      <c r="H10" s="17">
        <v>5.8931363144852002E-3</v>
      </c>
      <c r="I10" s="17">
        <v>3.1136132056634702</v>
      </c>
      <c r="J10" s="17">
        <v>3.1087759193055802</v>
      </c>
      <c r="K10" s="17">
        <v>1.2658837900533901E-3</v>
      </c>
      <c r="L10" s="17">
        <v>-1.8930451607464899E-2</v>
      </c>
      <c r="M10" s="17">
        <v>5.9235815702252097E-3</v>
      </c>
      <c r="N10" s="17">
        <v>-8.5877255464438793</v>
      </c>
      <c r="O10" s="17">
        <v>5.8330558393400803E-3</v>
      </c>
      <c r="P10" s="17">
        <v>-16.844444569574101</v>
      </c>
      <c r="Q10" s="17">
        <v>1.2406976282008501E-3</v>
      </c>
      <c r="R10" s="17">
        <v>-23.793712344605101</v>
      </c>
      <c r="S10" s="17">
        <v>0.129685579993848</v>
      </c>
      <c r="T10" s="17">
        <v>615.406582088096</v>
      </c>
      <c r="U10" s="17">
        <v>0.15644279490549201</v>
      </c>
      <c r="V10" s="51">
        <v>43375.487303240741</v>
      </c>
      <c r="W10" s="50">
        <v>2.1</v>
      </c>
      <c r="X10" s="17">
        <v>1.6173709075157201E-2</v>
      </c>
      <c r="Y10" s="17">
        <v>1.2100181152100899E-2</v>
      </c>
      <c r="Z10" s="18">
        <f>((((N10/1000)+1)/((SMOW!$Z$4/1000)+1))-1)*1000</f>
        <v>2.394780204707736</v>
      </c>
      <c r="AA10" s="18">
        <f>((((P10/1000)+1)/((SMOW!$AA$4/1000)+1))-1)*1000</f>
        <v>4.55737131043632</v>
      </c>
      <c r="AB10" s="18">
        <f>Z10*SMOW!$AN$6</f>
        <v>2.5305633197186777</v>
      </c>
      <c r="AC10" s="18">
        <f>AA10*SMOW!$AN$12</f>
        <v>4.8076574620216173</v>
      </c>
      <c r="AD10" s="18">
        <f t="shared" si="0"/>
        <v>2.5273668358286128</v>
      </c>
      <c r="AE10" s="18">
        <f t="shared" si="0"/>
        <v>4.7961375845475365</v>
      </c>
      <c r="AF10" s="17">
        <f>(AD10-SMOW!$AN$14*AE10)</f>
        <v>-4.9938088124865665E-3</v>
      </c>
      <c r="AG10" s="2">
        <f t="shared" si="1"/>
        <v>-4.9938088124865665</v>
      </c>
      <c r="AH10" s="2">
        <f t="shared" si="2"/>
        <v>-8.9695165837564428</v>
      </c>
    </row>
    <row r="11" spans="1:35" s="50" customFormat="1" x14ac:dyDescent="0.25">
      <c r="A11" s="50">
        <v>609</v>
      </c>
      <c r="B11" s="23" t="s">
        <v>116</v>
      </c>
      <c r="C11" s="52" t="s">
        <v>62</v>
      </c>
      <c r="D11" s="52" t="s">
        <v>80</v>
      </c>
      <c r="E11" s="50" t="s">
        <v>101</v>
      </c>
      <c r="F11" s="17">
        <v>1.72208371362471</v>
      </c>
      <c r="G11" s="17">
        <v>1.72060228548751</v>
      </c>
      <c r="H11" s="17">
        <v>4.1957380171427899E-3</v>
      </c>
      <c r="I11" s="17">
        <v>3.3146647752459502</v>
      </c>
      <c r="J11" s="17">
        <v>3.3091833108923798</v>
      </c>
      <c r="K11" s="17">
        <v>1.9329725212623801E-3</v>
      </c>
      <c r="L11" s="17">
        <v>-2.66465026636661E-2</v>
      </c>
      <c r="M11" s="17">
        <v>4.2414843784505003E-3</v>
      </c>
      <c r="N11" s="17">
        <v>-8.4904645020046008</v>
      </c>
      <c r="O11" s="17">
        <v>4.1529625033576599E-3</v>
      </c>
      <c r="P11" s="17">
        <v>-16.647393143932199</v>
      </c>
      <c r="Q11" s="17">
        <v>1.8945138893088501E-3</v>
      </c>
      <c r="R11" s="17">
        <v>-24.052170364434001</v>
      </c>
      <c r="S11" s="17">
        <v>0.160837500106776</v>
      </c>
      <c r="T11" s="17">
        <v>452.52210858029201</v>
      </c>
      <c r="U11" s="17">
        <v>8.74365083526632E-2</v>
      </c>
      <c r="V11" s="51">
        <v>43375.569768518515</v>
      </c>
      <c r="W11" s="50">
        <v>2.1</v>
      </c>
      <c r="X11" s="17">
        <v>5.6677000452560796E-3</v>
      </c>
      <c r="Y11" s="17">
        <v>4.0523395030942697E-3</v>
      </c>
      <c r="Z11" s="18">
        <f>((((N11/1000)+1)/((SMOW!$Z$4/1000)+1))-1)*1000</f>
        <v>2.4931186717362941</v>
      </c>
      <c r="AA11" s="18">
        <f>((((P11/1000)+1)/((SMOW!$AA$4/1000)+1))-1)*1000</f>
        <v>4.7587122488692568</v>
      </c>
      <c r="AB11" s="18">
        <f>Z11*SMOW!$AN$6</f>
        <v>2.6344775399425768</v>
      </c>
      <c r="AC11" s="18">
        <f>AA11*SMOW!$AN$12</f>
        <v>5.0200558380000864</v>
      </c>
      <c r="AD11" s="18">
        <f t="shared" si="0"/>
        <v>2.6310133868101802</v>
      </c>
      <c r="AE11" s="18">
        <f t="shared" si="0"/>
        <v>5.0074973696310723</v>
      </c>
      <c r="AF11" s="17">
        <f>(AD11-SMOW!$AN$14*AE11)</f>
        <v>-1.2945224355026319E-2</v>
      </c>
      <c r="AG11" s="2">
        <f t="shared" si="1"/>
        <v>-12.945224355026319</v>
      </c>
      <c r="AH11" s="2">
        <f t="shared" si="2"/>
        <v>-4.8179174505477151</v>
      </c>
    </row>
    <row r="12" spans="1:35" s="50" customFormat="1" x14ac:dyDescent="0.25">
      <c r="A12" s="50">
        <v>662</v>
      </c>
      <c r="B12" s="23" t="s">
        <v>116</v>
      </c>
      <c r="C12" s="52" t="s">
        <v>62</v>
      </c>
      <c r="D12" s="52" t="s">
        <v>76</v>
      </c>
      <c r="E12" s="50" t="s">
        <v>170</v>
      </c>
      <c r="F12" s="17">
        <v>-1.73702823318559</v>
      </c>
      <c r="G12" s="17">
        <v>-1.7385392180100701</v>
      </c>
      <c r="H12" s="17">
        <v>5.5464861559310699E-3</v>
      </c>
      <c r="I12" s="17">
        <v>-3.2773209615340302</v>
      </c>
      <c r="J12" s="17">
        <v>-3.2827031737228798</v>
      </c>
      <c r="K12" s="17">
        <v>1.3007524737879701E-3</v>
      </c>
      <c r="L12" s="17">
        <v>-5.2719422843863998E-3</v>
      </c>
      <c r="M12" s="17">
        <v>5.5507819112745596E-3</v>
      </c>
      <c r="N12" s="17">
        <v>-11.9143108316199</v>
      </c>
      <c r="O12" s="17">
        <v>5.4899397762357598E-3</v>
      </c>
      <c r="P12" s="17">
        <v>-23.108224014048801</v>
      </c>
      <c r="Q12" s="17">
        <v>1.2748725608047299E-3</v>
      </c>
      <c r="R12" s="17">
        <v>-33.892664043350898</v>
      </c>
      <c r="S12" s="17">
        <v>0.12885980164597</v>
      </c>
      <c r="T12" s="17">
        <v>415.92172221601601</v>
      </c>
      <c r="U12" s="17">
        <v>0.102015961927111</v>
      </c>
      <c r="V12" s="51">
        <v>43389.591469907406</v>
      </c>
      <c r="W12" s="50">
        <v>2.1</v>
      </c>
      <c r="X12" s="17">
        <v>2.1294386752138999E-2</v>
      </c>
      <c r="Y12" s="17">
        <v>1.2615819154639199E-2</v>
      </c>
      <c r="Z12" s="18">
        <f>((((N12/1000)+1)/((SMOW!$Z$4/1000)+1))-1)*1000</f>
        <v>-0.96865578624183435</v>
      </c>
      <c r="AA12" s="18">
        <f>((((P12/1000)+1)/((SMOW!$AA$4/1000)+1))-1)*1000</f>
        <v>-1.8427611797421362</v>
      </c>
      <c r="AB12" s="18">
        <f>Z12*SMOW!$AN$6</f>
        <v>-1.0235781961443084</v>
      </c>
      <c r="AC12" s="18">
        <f>AA12*SMOW!$AN$12</f>
        <v>-1.9439637310708504</v>
      </c>
      <c r="AD12" s="18">
        <f t="shared" si="0"/>
        <v>-1.0241024100525837</v>
      </c>
      <c r="AE12" s="18">
        <f t="shared" si="0"/>
        <v>-1.9458556808835503</v>
      </c>
      <c r="AF12" s="17">
        <f>(AD12-SMOW!$AN$14*AE12)</f>
        <v>3.3093894539308888E-3</v>
      </c>
      <c r="AG12" s="2">
        <f t="shared" si="1"/>
        <v>3.3093894539308888</v>
      </c>
      <c r="AH12" s="2">
        <f t="shared" si="2"/>
        <v>3.6954916521473313</v>
      </c>
    </row>
    <row r="13" spans="1:35" s="50" customFormat="1" x14ac:dyDescent="0.25">
      <c r="A13" s="50">
        <v>663</v>
      </c>
      <c r="B13" s="23" t="s">
        <v>116</v>
      </c>
      <c r="C13" s="52" t="s">
        <v>62</v>
      </c>
      <c r="D13" s="52" t="s">
        <v>76</v>
      </c>
      <c r="E13" s="50" t="s">
        <v>172</v>
      </c>
      <c r="F13" s="17">
        <v>-1.8986619153637501</v>
      </c>
      <c r="G13" s="17">
        <v>-1.9004679991561499</v>
      </c>
      <c r="H13" s="17">
        <v>8.3835263301853605E-3</v>
      </c>
      <c r="I13" s="17">
        <v>-3.5845443309912701</v>
      </c>
      <c r="J13" s="17">
        <v>-3.5909842575358901</v>
      </c>
      <c r="K13" s="17">
        <v>1.6730780960114099E-3</v>
      </c>
      <c r="L13" s="17">
        <v>-4.4283111772045001E-3</v>
      </c>
      <c r="M13" s="17">
        <v>8.5037469293292797E-3</v>
      </c>
      <c r="N13" s="17">
        <v>-12.0742966597681</v>
      </c>
      <c r="O13" s="17">
        <v>8.2980563497833098E-3</v>
      </c>
      <c r="P13" s="17">
        <v>-23.4096173215239</v>
      </c>
      <c r="Q13" s="17">
        <v>1.6230422225727899E-3</v>
      </c>
      <c r="R13" s="17">
        <v>-33.969678267991299</v>
      </c>
      <c r="S13" s="17">
        <v>0.12075903681960699</v>
      </c>
      <c r="T13" s="17">
        <v>404.99566017062301</v>
      </c>
      <c r="U13" s="17">
        <v>7.8414185236139605E-2</v>
      </c>
      <c r="V13" s="51">
        <v>43389.66846064815</v>
      </c>
      <c r="W13" s="50">
        <v>2.1</v>
      </c>
      <c r="X13" s="17">
        <v>3.5625370674213903E-2</v>
      </c>
      <c r="Y13" s="17">
        <v>6.2840447741050298E-2</v>
      </c>
      <c r="Z13" s="18">
        <f>((((N13/1000)+1)/((SMOW!$Z$4/1000)+1))-1)*1000</f>
        <v>-1.1304138793932772</v>
      </c>
      <c r="AA13" s="18">
        <f>((((P13/1000)+1)/((SMOW!$AA$4/1000)+1))-1)*1000</f>
        <v>-2.1507153656442624</v>
      </c>
      <c r="AB13" s="18">
        <f>Z13*SMOW!$AN$6</f>
        <v>-1.1945079108596657</v>
      </c>
      <c r="AC13" s="18">
        <f>AA13*SMOW!$AN$12</f>
        <v>-2.268830444569208</v>
      </c>
      <c r="AD13" s="18">
        <f t="shared" si="0"/>
        <v>-1.195221904071168</v>
      </c>
      <c r="AE13" s="18">
        <f t="shared" si="0"/>
        <v>-2.2714081400029009</v>
      </c>
      <c r="AF13" s="17">
        <f>(AD13-SMOW!$AN$14*AE13)</f>
        <v>4.0815938503637739E-3</v>
      </c>
      <c r="AG13" s="2">
        <f t="shared" si="1"/>
        <v>4.0815938503637739</v>
      </c>
      <c r="AH13" s="2">
        <f t="shared" si="2"/>
        <v>-15.414306572556935</v>
      </c>
    </row>
    <row r="14" spans="1:35" s="50" customFormat="1" x14ac:dyDescent="0.25">
      <c r="A14" s="50">
        <v>687</v>
      </c>
      <c r="B14" s="23" t="s">
        <v>115</v>
      </c>
      <c r="C14" s="52" t="s">
        <v>64</v>
      </c>
      <c r="D14" s="52" t="s">
        <v>60</v>
      </c>
      <c r="E14" s="50" t="s">
        <v>203</v>
      </c>
      <c r="F14" s="17">
        <v>1.61692531545368</v>
      </c>
      <c r="G14" s="17">
        <v>1.6156192291506799</v>
      </c>
      <c r="H14" s="17">
        <v>3.8263249605380301E-3</v>
      </c>
      <c r="I14" s="17">
        <v>3.1544020549136502</v>
      </c>
      <c r="J14" s="17">
        <v>3.1494372772513302</v>
      </c>
      <c r="K14" s="17">
        <v>2.20243953712086E-3</v>
      </c>
      <c r="L14" s="17">
        <v>-4.7283653238018503E-2</v>
      </c>
      <c r="M14" s="17">
        <v>4.08312807570624E-3</v>
      </c>
      <c r="N14" s="17">
        <v>-8.5945508111910396</v>
      </c>
      <c r="O14" s="17">
        <v>3.7873156097555298E-3</v>
      </c>
      <c r="P14" s="17">
        <v>-16.804467259714102</v>
      </c>
      <c r="Q14" s="17">
        <v>2.15861956005204E-3</v>
      </c>
      <c r="R14" s="17">
        <v>-24.822641406942601</v>
      </c>
      <c r="S14" s="17">
        <v>0.164851761314427</v>
      </c>
      <c r="T14" s="17">
        <v>1076.8784975342101</v>
      </c>
      <c r="U14" s="17">
        <v>0.38068060632696199</v>
      </c>
      <c r="V14" s="51">
        <v>43395.618344907409</v>
      </c>
      <c r="W14" s="50">
        <v>2.1</v>
      </c>
      <c r="X14" s="17">
        <v>1.07088683007027E-2</v>
      </c>
      <c r="Y14" s="17">
        <v>3.5788578552637201E-2</v>
      </c>
      <c r="Z14" s="18">
        <f>((((N14/1000)+1)/((SMOW!$Z$4/1000)+1))-1)*1000</f>
        <v>2.3878793321518987</v>
      </c>
      <c r="AA14" s="18">
        <f>((((P14/1000)+1)/((SMOW!$AA$4/1000)+1))-1)*1000</f>
        <v>4.5982188661291001</v>
      </c>
      <c r="AB14" s="18">
        <f>Z14*SMOW!$AN$6</f>
        <v>2.5232711703475057</v>
      </c>
      <c r="AC14" s="18">
        <f>AA14*SMOW!$AN$12</f>
        <v>4.8507483235193467</v>
      </c>
      <c r="AD14" s="18">
        <f t="shared" si="0"/>
        <v>2.5200930666702952</v>
      </c>
      <c r="AE14" s="18">
        <f t="shared" si="0"/>
        <v>4.8390213516397207</v>
      </c>
      <c r="AF14" s="17">
        <f>(AD14-SMOW!$AN$14*AE14)</f>
        <v>-3.4910206995477644E-2</v>
      </c>
      <c r="AG14" s="2">
        <f t="shared" si="1"/>
        <v>-34.910206995477644</v>
      </c>
      <c r="AH14" s="2">
        <f t="shared" si="2"/>
        <v>-40.686337417873645</v>
      </c>
    </row>
    <row r="15" spans="1:35" s="50" customFormat="1" x14ac:dyDescent="0.25">
      <c r="A15" s="50">
        <v>688</v>
      </c>
      <c r="B15" s="23" t="s">
        <v>116</v>
      </c>
      <c r="C15" s="52" t="s">
        <v>64</v>
      </c>
      <c r="D15" s="52" t="s">
        <v>60</v>
      </c>
      <c r="E15" s="50" t="s">
        <v>204</v>
      </c>
      <c r="F15" s="17">
        <v>3.3202401855167301</v>
      </c>
      <c r="G15" s="17">
        <v>3.3147400397803102</v>
      </c>
      <c r="H15" s="17">
        <v>4.05652126579814E-3</v>
      </c>
      <c r="I15" s="17">
        <v>6.4146402607311899</v>
      </c>
      <c r="J15" s="17">
        <v>6.3941539788335797</v>
      </c>
      <c r="K15" s="17">
        <v>1.4106495944957299E-3</v>
      </c>
      <c r="L15" s="17">
        <v>-6.1373261043819301E-2</v>
      </c>
      <c r="M15" s="17">
        <v>4.2604750201290604E-3</v>
      </c>
      <c r="N15" s="17">
        <v>-6.90860122189771</v>
      </c>
      <c r="O15" s="17">
        <v>4.0151650656235797E-3</v>
      </c>
      <c r="P15" s="17">
        <v>-13.609095108564899</v>
      </c>
      <c r="Q15" s="17">
        <v>1.3825831564212099E-3</v>
      </c>
      <c r="R15" s="17">
        <v>-20.3842521855162</v>
      </c>
      <c r="S15" s="17">
        <v>0.146486256932228</v>
      </c>
      <c r="T15" s="17">
        <v>1149.47122759681</v>
      </c>
      <c r="U15" s="17">
        <v>0.11324858697386</v>
      </c>
      <c r="V15" s="51">
        <v>43395.745578703703</v>
      </c>
      <c r="W15" s="50">
        <v>2.1</v>
      </c>
      <c r="X15" s="17">
        <v>3.42017127895869E-3</v>
      </c>
      <c r="Y15" s="17">
        <v>4.4468370354198697E-3</v>
      </c>
      <c r="Z15" s="18">
        <f>((((N15/1000)+1)/((SMOW!$Z$4/1000)+1))-1)*1000</f>
        <v>4.0925052597735601</v>
      </c>
      <c r="AA15" s="18">
        <f>((((P15/1000)+1)/((SMOW!$AA$4/1000)+1))-1)*1000</f>
        <v>7.8631494570078342</v>
      </c>
      <c r="AB15" s="18">
        <f>Z15*SMOW!$AN$6</f>
        <v>4.3245487313532553</v>
      </c>
      <c r="AC15" s="18">
        <f>AA15*SMOW!$AN$12</f>
        <v>8.2949855491049895</v>
      </c>
      <c r="AD15" s="18">
        <f t="shared" si="0"/>
        <v>4.3152247421867962</v>
      </c>
      <c r="AE15" s="18">
        <f t="shared" si="0"/>
        <v>8.2607712311118675</v>
      </c>
      <c r="AF15" s="17">
        <f>(AD15-SMOW!$AN$14*AE15)</f>
        <v>-4.6462467840269639E-2</v>
      </c>
      <c r="AG15" s="2">
        <f t="shared" si="1"/>
        <v>-46.462467840269639</v>
      </c>
      <c r="AH15" s="2">
        <f>AVERAGE(AG15:AG16)</f>
        <v>-44.108675031822031</v>
      </c>
    </row>
    <row r="16" spans="1:35" s="50" customFormat="1" x14ac:dyDescent="0.25">
      <c r="A16" s="50">
        <v>689</v>
      </c>
      <c r="B16" s="23" t="s">
        <v>116</v>
      </c>
      <c r="C16" s="52" t="s">
        <v>64</v>
      </c>
      <c r="D16" s="52" t="s">
        <v>60</v>
      </c>
      <c r="E16" s="50" t="s">
        <v>206</v>
      </c>
      <c r="F16" s="17">
        <v>2.6883931284095701</v>
      </c>
      <c r="G16" s="17">
        <v>2.68478546163169</v>
      </c>
      <c r="H16" s="17">
        <v>4.5508761404092404E-3</v>
      </c>
      <c r="I16" s="17">
        <v>5.2038648737952196</v>
      </c>
      <c r="J16" s="17">
        <v>5.1903715095202196</v>
      </c>
      <c r="K16" s="17">
        <v>1.62251846244522E-3</v>
      </c>
      <c r="L16" s="17">
        <v>-5.57306953949833E-2</v>
      </c>
      <c r="M16" s="17">
        <v>4.4990553081955898E-3</v>
      </c>
      <c r="N16" s="17">
        <v>-7.5340066035735997</v>
      </c>
      <c r="O16" s="17">
        <v>4.5044799964466297E-3</v>
      </c>
      <c r="P16" s="17">
        <v>-14.795780776442999</v>
      </c>
      <c r="Q16" s="17">
        <v>1.59023665828371E-3</v>
      </c>
      <c r="R16" s="17">
        <v>-22.521473252699298</v>
      </c>
      <c r="S16" s="17">
        <v>0.15229240173320499</v>
      </c>
      <c r="T16" s="17">
        <v>825.59169424084303</v>
      </c>
      <c r="U16" s="17">
        <v>0.15633017175070699</v>
      </c>
      <c r="V16" s="51">
        <v>43396.420439814814</v>
      </c>
      <c r="W16" s="50">
        <v>2.1</v>
      </c>
      <c r="X16" s="17">
        <v>7.9306829911840997E-3</v>
      </c>
      <c r="Y16" s="17">
        <v>9.5391317461409105E-3</v>
      </c>
      <c r="Z16" s="18">
        <f>((((N16/1000)+1)/((SMOW!$Z$4/1000)+1))-1)*1000</f>
        <v>3.4601718640132617</v>
      </c>
      <c r="AA16" s="18">
        <f>((((P16/1000)+1)/((SMOW!$AA$4/1000)+1))-1)*1000</f>
        <v>6.650631429203413</v>
      </c>
      <c r="AB16" s="18">
        <f>Z16*SMOW!$AN$6</f>
        <v>3.6563622756616145</v>
      </c>
      <c r="AC16" s="18">
        <f>AA16*SMOW!$AN$12</f>
        <v>7.0158772765662833</v>
      </c>
      <c r="AD16" s="18">
        <f t="shared" si="0"/>
        <v>3.6496940325149119</v>
      </c>
      <c r="AE16" s="18">
        <f t="shared" si="0"/>
        <v>6.9913805203376631</v>
      </c>
      <c r="AF16" s="17">
        <f>(AD16-SMOW!$AN$14*AE16)</f>
        <v>-4.1754882223374423E-2</v>
      </c>
      <c r="AG16" s="2">
        <f t="shared" si="1"/>
        <v>-41.754882223374423</v>
      </c>
      <c r="AH16" s="2">
        <f t="shared" si="2"/>
        <v>-59.350859626937869</v>
      </c>
    </row>
    <row r="17" spans="1:35" s="50" customFormat="1" x14ac:dyDescent="0.25">
      <c r="A17" s="50">
        <v>690</v>
      </c>
      <c r="B17" s="23" t="s">
        <v>116</v>
      </c>
      <c r="C17" s="52" t="s">
        <v>64</v>
      </c>
      <c r="D17" s="52" t="s">
        <v>52</v>
      </c>
      <c r="E17" s="50" t="s">
        <v>207</v>
      </c>
      <c r="F17" s="17">
        <v>12.7040999194082</v>
      </c>
      <c r="G17" s="17">
        <v>12.624079589593901</v>
      </c>
      <c r="H17" s="17">
        <v>3.7101481528602699E-3</v>
      </c>
      <c r="I17" s="17">
        <v>24.410525834602101</v>
      </c>
      <c r="J17" s="17">
        <v>24.117350372262301</v>
      </c>
      <c r="K17" s="17">
        <v>1.4638190585057199E-3</v>
      </c>
      <c r="L17" s="17">
        <v>-0.10988140696057699</v>
      </c>
      <c r="M17" s="17">
        <v>3.6913887307632302E-3</v>
      </c>
      <c r="N17" s="17">
        <v>2.37959014095637</v>
      </c>
      <c r="O17" s="17">
        <v>3.6723232236556599E-3</v>
      </c>
      <c r="P17" s="17">
        <v>4.0287423646007001</v>
      </c>
      <c r="Q17" s="17">
        <v>1.4346947549801999E-3</v>
      </c>
      <c r="R17" s="17">
        <v>4.4055932891931802</v>
      </c>
      <c r="S17" s="17">
        <v>0.13455443510819001</v>
      </c>
      <c r="T17" s="17">
        <v>1122.6193690498501</v>
      </c>
      <c r="U17" s="17">
        <v>8.2436255034063002E-2</v>
      </c>
      <c r="V17" s="51">
        <v>43396.538877314815</v>
      </c>
      <c r="W17" s="50">
        <v>2.1</v>
      </c>
      <c r="X17" s="17">
        <v>3.6611099115770401E-2</v>
      </c>
      <c r="Y17" s="17">
        <v>3.9563200000429101E-2</v>
      </c>
      <c r="Z17" s="18">
        <f>((((N17/1000)+1)/((SMOW!$Z$4/1000)+1))-1)*1000</f>
        <v>13.483587839217437</v>
      </c>
      <c r="AA17" s="18">
        <f>((((P17/1000)+1)/((SMOW!$AA$4/1000)+1))-1)*1000</f>
        <v>25.884936090646569</v>
      </c>
      <c r="AB17" s="18">
        <f>Z17*SMOW!$AN$6</f>
        <v>14.248102075109927</v>
      </c>
      <c r="AC17" s="18">
        <f>AA17*SMOW!$AN$12</f>
        <v>27.306510194850741</v>
      </c>
      <c r="AD17" s="18">
        <f t="shared" si="0"/>
        <v>14.147551843225775</v>
      </c>
      <c r="AE17" s="18">
        <f t="shared" si="0"/>
        <v>26.940338409576281</v>
      </c>
      <c r="AF17" s="17">
        <f>(AD17-SMOW!$AN$14*AE17)</f>
        <v>-7.6946837030501314E-2</v>
      </c>
      <c r="AG17" s="2">
        <f t="shared" si="1"/>
        <v>-76.946837030501314</v>
      </c>
      <c r="AH17" s="2">
        <f t="shared" si="2"/>
        <v>-85.434761722530624</v>
      </c>
    </row>
    <row r="18" spans="1:35" s="50" customFormat="1" x14ac:dyDescent="0.25">
      <c r="A18" s="50">
        <v>691</v>
      </c>
      <c r="B18" s="23" t="s">
        <v>116</v>
      </c>
      <c r="C18" s="52" t="s">
        <v>64</v>
      </c>
      <c r="D18" s="52" t="s">
        <v>212</v>
      </c>
      <c r="E18" s="50" t="s">
        <v>211</v>
      </c>
      <c r="F18" s="17">
        <v>10.494340377744701</v>
      </c>
      <c r="G18" s="17">
        <v>10.4396566979807</v>
      </c>
      <c r="H18" s="17">
        <v>4.1830739765964502E-3</v>
      </c>
      <c r="I18" s="17">
        <v>20.202674465165298</v>
      </c>
      <c r="J18" s="17">
        <v>20.001307968458601</v>
      </c>
      <c r="K18" s="17">
        <v>1.5574316024615799E-3</v>
      </c>
      <c r="L18" s="17">
        <v>-0.121033909365434</v>
      </c>
      <c r="M18" s="17">
        <v>4.0630375970718401E-3</v>
      </c>
      <c r="N18" s="17">
        <v>0.192359079228721</v>
      </c>
      <c r="O18" s="17">
        <v>4.1404275725960803E-3</v>
      </c>
      <c r="P18" s="17">
        <v>-9.5389135386308999E-2</v>
      </c>
      <c r="Q18" s="17">
        <v>1.5264447735609699E-3</v>
      </c>
      <c r="R18" s="17">
        <v>1.6065053492776701E-2</v>
      </c>
      <c r="S18" s="17">
        <v>0.140618895060518</v>
      </c>
      <c r="T18" s="17">
        <v>927.14188689917899</v>
      </c>
      <c r="U18" s="17">
        <v>0.18406039673057101</v>
      </c>
      <c r="V18" s="51">
        <v>43397.496608796297</v>
      </c>
      <c r="W18" s="50">
        <v>2.1</v>
      </c>
      <c r="X18" s="17">
        <v>9.5545252863593305E-2</v>
      </c>
      <c r="Y18" s="17">
        <v>9.3497620959437602E-2</v>
      </c>
      <c r="Z18" s="18">
        <f>((((N18/1000)+1)/((SMOW!$Z$4/1000)+1))-1)*1000</f>
        <v>11.272127424743594</v>
      </c>
      <c r="AA18" s="18">
        <f>((((P18/1000)+1)/((SMOW!$AA$4/1000)+1))-1)*1000</f>
        <v>21.671028458551067</v>
      </c>
      <c r="AB18" s="18">
        <f>Z18*SMOW!$AN$6</f>
        <v>11.911252707106927</v>
      </c>
      <c r="AC18" s="18">
        <f>AA18*SMOW!$AN$12</f>
        <v>22.861179083619824</v>
      </c>
      <c r="AD18" s="18">
        <f t="shared" ref="AD18:AE33" si="3">LN((AB18/1000)+1)*1000</f>
        <v>11.840872066394994</v>
      </c>
      <c r="AE18" s="18">
        <f t="shared" si="3"/>
        <v>22.603777940927184</v>
      </c>
      <c r="AF18" s="17">
        <f>(AD18-SMOW!$AN$14*AE18)</f>
        <v>-9.3922686414559919E-2</v>
      </c>
      <c r="AG18" s="2">
        <f t="shared" si="1"/>
        <v>-93.922686414559919</v>
      </c>
      <c r="AH18" s="2">
        <f>AVERAGE(AG18:AG19)</f>
        <v>-114.92311638970065</v>
      </c>
    </row>
    <row r="19" spans="1:35" s="50" customFormat="1" x14ac:dyDescent="0.25">
      <c r="A19" s="50">
        <v>692</v>
      </c>
      <c r="B19" s="23" t="s">
        <v>116</v>
      </c>
      <c r="C19" s="52" t="s">
        <v>64</v>
      </c>
      <c r="D19" s="52" t="s">
        <v>212</v>
      </c>
      <c r="E19" s="50" t="s">
        <v>208</v>
      </c>
      <c r="F19" s="17">
        <v>10.078704509778101</v>
      </c>
      <c r="G19" s="17">
        <v>10.0282491176468</v>
      </c>
      <c r="H19" s="17">
        <v>1.7621880615045101E-2</v>
      </c>
      <c r="I19" s="17">
        <v>19.473407966410502</v>
      </c>
      <c r="J19" s="17">
        <v>19.2862272601004</v>
      </c>
      <c r="K19" s="17">
        <v>1.41217659035531E-3</v>
      </c>
      <c r="L19" s="17">
        <v>-0.15523199728780099</v>
      </c>
      <c r="M19" s="17">
        <v>1.4858542135531999E-2</v>
      </c>
      <c r="N19" s="17">
        <v>-0.22398978630084501</v>
      </c>
      <c r="O19" s="17">
        <v>2.03376213939233E-2</v>
      </c>
      <c r="P19" s="17">
        <v>-0.80987104813701505</v>
      </c>
      <c r="Q19" s="17">
        <v>1.1612029818121501E-3</v>
      </c>
      <c r="R19" s="17">
        <v>-2.0381767915464999</v>
      </c>
      <c r="S19" s="17">
        <v>0.11401638560694299</v>
      </c>
      <c r="T19" s="17">
        <v>1166.55431979172</v>
      </c>
      <c r="U19" s="17">
        <v>0.44873335809419801</v>
      </c>
      <c r="V19" s="51">
        <v>43398.462245370371</v>
      </c>
      <c r="W19" s="50">
        <v>2.1</v>
      </c>
      <c r="X19" s="17">
        <v>1.3518173707301901E-2</v>
      </c>
      <c r="Y19" s="17">
        <v>1.43281696556365E-3</v>
      </c>
      <c r="Z19" s="18">
        <f>((((N19/1000)+1)/((SMOW!$Z$4/1000)+1))-1)*1000</f>
        <v>10.851166397424228</v>
      </c>
      <c r="AA19" s="18">
        <f>((((P19/1000)+1)/((SMOW!$AA$4/1000)+1))-1)*1000</f>
        <v>20.940993350518244</v>
      </c>
      <c r="AB19" s="18">
        <f>Z19*SMOW!$AN$6</f>
        <v>11.466423351715003</v>
      </c>
      <c r="AC19" s="18">
        <f>AA19*SMOW!$AN$12</f>
        <v>22.091051197258128</v>
      </c>
      <c r="AD19" s="18">
        <f t="shared" si="3"/>
        <v>11.40118216784383</v>
      </c>
      <c r="AE19" s="18">
        <f t="shared" si="3"/>
        <v>21.850579004183089</v>
      </c>
      <c r="AF19" s="17">
        <f>(AD19-SMOW!$AN$14*AE19)</f>
        <v>-0.13592354636484139</v>
      </c>
      <c r="AG19" s="2">
        <f t="shared" si="1"/>
        <v>-135.9235463648414</v>
      </c>
      <c r="AH19" s="2">
        <f>AVERAGE(AG19:AG20)</f>
        <v>-130.85001396849538</v>
      </c>
    </row>
    <row r="20" spans="1:35" s="50" customFormat="1" x14ac:dyDescent="0.25">
      <c r="A20" s="50">
        <v>693</v>
      </c>
      <c r="B20" s="23" t="s">
        <v>116</v>
      </c>
      <c r="C20" s="52" t="s">
        <v>64</v>
      </c>
      <c r="D20" s="52" t="s">
        <v>212</v>
      </c>
      <c r="E20" s="50" t="s">
        <v>209</v>
      </c>
      <c r="F20" s="17">
        <v>12.559140968863</v>
      </c>
      <c r="G20" s="17">
        <v>12.480925504808701</v>
      </c>
      <c r="H20" s="17">
        <v>1.4362004163586699E-2</v>
      </c>
      <c r="I20" s="17">
        <v>24.2111382001269</v>
      </c>
      <c r="J20" s="17">
        <v>23.9226949793632</v>
      </c>
      <c r="K20" s="17">
        <v>1.3730654868344299E-3</v>
      </c>
      <c r="L20" s="17">
        <v>-0.139646899200528</v>
      </c>
      <c r="M20" s="17">
        <v>1.16343332221554E-2</v>
      </c>
      <c r="N20" s="17">
        <v>2.23027868032601</v>
      </c>
      <c r="O20" s="17">
        <v>1.50146608703702E-2</v>
      </c>
      <c r="P20" s="17">
        <v>3.8329719405706499</v>
      </c>
      <c r="Q20" s="17">
        <v>1.2633650202535499E-3</v>
      </c>
      <c r="R20" s="17">
        <v>4.8266357673935802</v>
      </c>
      <c r="S20" s="17">
        <v>0.13779633832635799</v>
      </c>
      <c r="T20" s="17">
        <v>1018.0446337201799</v>
      </c>
      <c r="U20" s="17">
        <v>0.15408471690861</v>
      </c>
      <c r="V20" s="51">
        <v>43398.582743055558</v>
      </c>
      <c r="W20" s="50">
        <v>2.1</v>
      </c>
      <c r="X20" s="17">
        <v>3.00904638267247E-2</v>
      </c>
      <c r="Y20" s="17">
        <v>1.8703829851342699E-2</v>
      </c>
      <c r="Z20" s="18">
        <f>((((N20/1000)+1)/((SMOW!$Z$4/1000)+1))-1)*1000</f>
        <v>13.332622360357371</v>
      </c>
      <c r="AA20" s="18">
        <f>((((P20/1000)+1)/((SMOW!$AA$4/1000)+1))-1)*1000</f>
        <v>25.684904039301905</v>
      </c>
      <c r="AB20" s="18">
        <f>Z20*SMOW!$AN$6</f>
        <v>14.088576911758382</v>
      </c>
      <c r="AC20" s="18">
        <f>AA20*SMOW!$AN$12</f>
        <v>27.095492588695102</v>
      </c>
      <c r="AD20" s="18">
        <f t="shared" si="3"/>
        <v>13.990255310226047</v>
      </c>
      <c r="AE20" s="18">
        <f t="shared" si="3"/>
        <v>26.734908696587492</v>
      </c>
      <c r="AF20" s="17">
        <f>(AD20-SMOW!$AN$14*AE20)</f>
        <v>-0.12577648157214938</v>
      </c>
      <c r="AG20" s="2">
        <f t="shared" si="1"/>
        <v>-125.77648157214938</v>
      </c>
      <c r="AH20" s="2">
        <f>AVERAGE(AG20:AG21)</f>
        <v>-97.881210174435296</v>
      </c>
    </row>
    <row r="21" spans="1:35" s="50" customFormat="1" x14ac:dyDescent="0.25">
      <c r="A21" s="50">
        <v>694</v>
      </c>
      <c r="B21" s="23" t="s">
        <v>116</v>
      </c>
      <c r="C21" s="52" t="s">
        <v>64</v>
      </c>
      <c r="D21" s="52" t="s">
        <v>212</v>
      </c>
      <c r="E21" s="50" t="s">
        <v>226</v>
      </c>
      <c r="F21" s="17">
        <v>10.6141021485741</v>
      </c>
      <c r="G21" s="17">
        <v>10.5581676751329</v>
      </c>
      <c r="H21" s="17">
        <v>4.2005328024930996E-3</v>
      </c>
      <c r="I21" s="17">
        <v>20.3882934220774</v>
      </c>
      <c r="J21" s="17">
        <v>20.183234642898501</v>
      </c>
      <c r="K21" s="17">
        <v>1.4368621239240101E-3</v>
      </c>
      <c r="L21" s="17">
        <v>-9.8580216317502703E-2</v>
      </c>
      <c r="M21" s="17">
        <v>4.27462326721007E-3</v>
      </c>
      <c r="N21" s="17">
        <v>0.31089987981204298</v>
      </c>
      <c r="O21" s="17">
        <v>4.1577084059135497E-3</v>
      </c>
      <c r="P21" s="17">
        <v>8.6536726528946298E-2</v>
      </c>
      <c r="Q21" s="17">
        <v>1.4082741585065999E-3</v>
      </c>
      <c r="R21" s="17">
        <v>-1.10617885386269</v>
      </c>
      <c r="S21" s="17">
        <v>0.13704209779125201</v>
      </c>
      <c r="T21" s="17">
        <v>864.70998798569599</v>
      </c>
      <c r="U21" s="17">
        <v>0.41488602695579602</v>
      </c>
      <c r="V21" s="51">
        <v>43399.520243055558</v>
      </c>
      <c r="W21" s="50">
        <v>2.1</v>
      </c>
      <c r="X21" s="17">
        <v>3.76030603895499E-2</v>
      </c>
      <c r="Y21" s="17">
        <v>3.3326684819788198E-2</v>
      </c>
      <c r="Z21" s="18">
        <f>((((N21/1000)+1)/((SMOW!$Z$4/1000)+1))-1)*1000</f>
        <v>11.39198137734021</v>
      </c>
      <c r="AA21" s="18">
        <f>((((P21/1000)+1)/((SMOW!$AA$4/1000)+1))-1)*1000</f>
        <v>21.856914572512931</v>
      </c>
      <c r="AB21" s="18">
        <f>Z21*SMOW!$AN$6</f>
        <v>12.037902332641689</v>
      </c>
      <c r="AC21" s="18">
        <f>AA21*SMOW!$AN$12</f>
        <v>23.057273872040607</v>
      </c>
      <c r="AD21" s="18">
        <f t="shared" si="3"/>
        <v>11.966023061798918</v>
      </c>
      <c r="AE21" s="18">
        <f t="shared" si="3"/>
        <v>22.795471591999316</v>
      </c>
      <c r="AF21" s="17">
        <f>(AD21-SMOW!$AN$14*AE21)</f>
        <v>-6.9985938776721213E-2</v>
      </c>
      <c r="AG21" s="2">
        <f t="shared" si="1"/>
        <v>-69.985938776721213</v>
      </c>
      <c r="AH21" s="2">
        <f>AVERAGE(AG21:AG23)</f>
        <v>-77.874171607932155</v>
      </c>
    </row>
    <row r="22" spans="1:35" s="50" customFormat="1" x14ac:dyDescent="0.25">
      <c r="A22" s="50">
        <v>698</v>
      </c>
      <c r="B22" s="23" t="s">
        <v>116</v>
      </c>
      <c r="C22" s="52" t="s">
        <v>64</v>
      </c>
      <c r="D22" s="52" t="s">
        <v>212</v>
      </c>
      <c r="E22" s="50" t="s">
        <v>224</v>
      </c>
      <c r="F22" s="17">
        <v>7.9981303668053103</v>
      </c>
      <c r="G22" s="17">
        <v>7.9663143059334596</v>
      </c>
      <c r="H22" s="17">
        <v>5.3371445861307596E-3</v>
      </c>
      <c r="I22" s="17">
        <v>15.361909498840401</v>
      </c>
      <c r="J22" s="17">
        <v>15.2451099802686</v>
      </c>
      <c r="K22" s="17">
        <v>1.51279971671915E-3</v>
      </c>
      <c r="L22" s="17">
        <v>-8.3103763648385606E-2</v>
      </c>
      <c r="M22" s="17">
        <v>5.36041439604301E-3</v>
      </c>
      <c r="N22" s="17">
        <v>-2.27840209165067</v>
      </c>
      <c r="O22" s="17">
        <v>5.2827324419821697E-3</v>
      </c>
      <c r="P22" s="17">
        <v>-4.8398417143580597</v>
      </c>
      <c r="Q22" s="17">
        <v>1.48270088867882E-3</v>
      </c>
      <c r="R22" s="17">
        <v>-5.2835453960706804</v>
      </c>
      <c r="S22" s="17">
        <v>0.128864083187235</v>
      </c>
      <c r="T22" s="17">
        <v>919.33035509873196</v>
      </c>
      <c r="U22" s="17">
        <v>0.86449775355158598</v>
      </c>
      <c r="V22" s="51">
        <v>43403.415324074071</v>
      </c>
      <c r="W22" s="50">
        <v>2.2000000000000002</v>
      </c>
      <c r="X22" s="17">
        <v>5.1265562552022296E-4</v>
      </c>
      <c r="Y22" s="17">
        <v>7.7102548274363201E-5</v>
      </c>
      <c r="Z22" s="18">
        <f>((((N22/1000)+1)/((SMOW!$Z$4/1000)+1))-1)*1000</f>
        <v>8.7739960573596232</v>
      </c>
      <c r="AA22" s="18">
        <f>((((P22/1000)+1)/((SMOW!$AA$4/1000)+1))-1)*1000</f>
        <v>16.823296291740284</v>
      </c>
      <c r="AB22" s="18">
        <f>Z22*SMOW!$AN$6</f>
        <v>9.2714782536046041</v>
      </c>
      <c r="AC22" s="18">
        <f>AA22*SMOW!$AN$12</f>
        <v>17.74721444521542</v>
      </c>
      <c r="AD22" s="18">
        <f t="shared" si="3"/>
        <v>9.2287619251158777</v>
      </c>
      <c r="AE22" s="18">
        <f t="shared" si="3"/>
        <v>17.591571423700675</v>
      </c>
      <c r="AF22" s="17">
        <f>(AD22-SMOW!$AN$14*AE22)</f>
        <v>-5.9587786598079617E-2</v>
      </c>
      <c r="AG22" s="2">
        <f t="shared" si="1"/>
        <v>-59.587786598079617</v>
      </c>
    </row>
    <row r="23" spans="1:35" s="50" customFormat="1" x14ac:dyDescent="0.25">
      <c r="A23" s="50">
        <v>699</v>
      </c>
      <c r="B23" s="23" t="s">
        <v>116</v>
      </c>
      <c r="C23" s="52" t="s">
        <v>64</v>
      </c>
      <c r="D23" s="52" t="s">
        <v>212</v>
      </c>
      <c r="E23" s="50" t="s">
        <v>225</v>
      </c>
      <c r="F23" s="17">
        <v>11.472970255936</v>
      </c>
      <c r="G23" s="17">
        <v>11.4076522305586</v>
      </c>
      <c r="H23" s="17">
        <v>1.21610624159706E-2</v>
      </c>
      <c r="I23" s="17">
        <v>22.0971740027911</v>
      </c>
      <c r="J23" s="17">
        <v>21.856569418991899</v>
      </c>
      <c r="K23" s="17">
        <v>1.46554931147537E-3</v>
      </c>
      <c r="L23" s="17">
        <v>-0.13166971827891399</v>
      </c>
      <c r="M23" s="17">
        <v>8.2364036889222107E-3</v>
      </c>
      <c r="N23" s="17">
        <v>1.1610087631843899</v>
      </c>
      <c r="O23" s="17">
        <v>1.41288065257379E-2</v>
      </c>
      <c r="P23" s="17">
        <v>1.7617959284642699</v>
      </c>
      <c r="Q23" s="17">
        <v>1.3530784333723399E-3</v>
      </c>
      <c r="R23" s="17">
        <v>2.2979215986445101</v>
      </c>
      <c r="S23" s="17">
        <v>0.13472867806757099</v>
      </c>
      <c r="T23" s="17">
        <v>908.01898855431295</v>
      </c>
      <c r="U23" s="17">
        <v>0.337333440798672</v>
      </c>
      <c r="V23" s="51">
        <v>43403.55363425926</v>
      </c>
      <c r="W23" s="50">
        <v>2.2000000000000002</v>
      </c>
      <c r="X23" s="17">
        <v>1.62038779956508E-5</v>
      </c>
      <c r="Y23" s="17">
        <v>1.8441554344552E-3</v>
      </c>
      <c r="Z23" s="18">
        <f>((((N23/1000)+1)/((SMOW!$Z$4/1000)+1))-1)*1000</f>
        <v>12.251507458725275</v>
      </c>
      <c r="AA23" s="18">
        <f>((((P23/1000)+1)/((SMOW!$AA$4/1000)+1))-1)*1000</f>
        <v>23.568641644454267</v>
      </c>
      <c r="AB23" s="18">
        <f>Z23*SMOW!$AN$6</f>
        <v>12.946163211706383</v>
      </c>
      <c r="AC23" s="18">
        <f>AA23*SMOW!$AN$12</f>
        <v>24.863007236692717</v>
      </c>
      <c r="AD23" s="18">
        <f t="shared" si="3"/>
        <v>12.863077962551781</v>
      </c>
      <c r="AE23" s="18">
        <f t="shared" si="3"/>
        <v>24.558952181819652</v>
      </c>
      <c r="AF23" s="17">
        <f>(AD23-SMOW!$AN$14*AE23)</f>
        <v>-0.10404878944899565</v>
      </c>
      <c r="AG23" s="2">
        <f t="shared" si="1"/>
        <v>-104.04878944899565</v>
      </c>
    </row>
    <row r="24" spans="1:35" s="50" customFormat="1" x14ac:dyDescent="0.25">
      <c r="A24" s="50">
        <v>700</v>
      </c>
      <c r="B24" s="23" t="s">
        <v>116</v>
      </c>
      <c r="C24" s="52" t="s">
        <v>64</v>
      </c>
      <c r="D24" s="52" t="s">
        <v>212</v>
      </c>
      <c r="E24" s="50" t="s">
        <v>228</v>
      </c>
      <c r="F24" s="17">
        <v>11.177405051213</v>
      </c>
      <c r="G24" s="17">
        <v>11.1153975562978</v>
      </c>
      <c r="H24" s="17">
        <v>1.04330569848679E-2</v>
      </c>
      <c r="I24" s="17">
        <v>21.4853858757706</v>
      </c>
      <c r="J24" s="17">
        <v>21.257828585669898</v>
      </c>
      <c r="K24" s="17">
        <v>1.76559894157996E-3</v>
      </c>
      <c r="L24" s="17">
        <v>-0.103326229234338</v>
      </c>
      <c r="M24" s="17">
        <v>9.0372009440231101E-3</v>
      </c>
      <c r="N24" s="17">
        <v>0.86874608319582203</v>
      </c>
      <c r="O24" s="17">
        <v>1.2691820337388899E-2</v>
      </c>
      <c r="P24" s="17">
        <v>1.1619429738115401</v>
      </c>
      <c r="Q24" s="17">
        <v>1.63087057163491E-3</v>
      </c>
      <c r="R24" s="17">
        <v>1.4952867939424499</v>
      </c>
      <c r="S24" s="17">
        <v>0.12831315725457401</v>
      </c>
      <c r="T24" s="17">
        <v>921.30849204790695</v>
      </c>
      <c r="U24" s="50">
        <v>0.19746710142410601</v>
      </c>
      <c r="V24" s="51">
        <v>43403.690995370373</v>
      </c>
      <c r="W24" s="50">
        <v>2.2000000000000002</v>
      </c>
      <c r="X24" s="17">
        <v>6.1569065324568301E-6</v>
      </c>
      <c r="Y24" s="17">
        <v>7.2325667907640495E-4</v>
      </c>
      <c r="Z24" s="18">
        <f>((((N24/1000)+1)/((SMOW!$Z$4/1000)+1))-1)*1000</f>
        <v>11.956007198724139</v>
      </c>
      <c r="AA24" s="18">
        <f>((((P24/1000)+1)/((SMOW!$AA$4/1000)+1))-1)*1000</f>
        <v>22.955730794314011</v>
      </c>
      <c r="AB24" s="18">
        <f>Z24*SMOW!$AN$6</f>
        <v>12.633908200805511</v>
      </c>
      <c r="AC24" s="18">
        <f>AA24*SMOW!$AN$12</f>
        <v>24.216435952171093</v>
      </c>
      <c r="AD24" s="18">
        <f t="shared" si="3"/>
        <v>12.554766266775234</v>
      </c>
      <c r="AE24" s="18">
        <f t="shared" si="3"/>
        <v>23.927867517796631</v>
      </c>
      <c r="AF24" s="17">
        <f>(AD24-SMOW!$AN$14*AE24)</f>
        <v>-7.9147782621388885E-2</v>
      </c>
      <c r="AG24" s="2">
        <f t="shared" si="1"/>
        <v>-79.147782621388885</v>
      </c>
    </row>
    <row r="25" spans="1:35" s="50" customFormat="1" x14ac:dyDescent="0.25">
      <c r="A25" s="50">
        <v>701</v>
      </c>
      <c r="B25" s="23" t="s">
        <v>116</v>
      </c>
      <c r="C25" s="52" t="s">
        <v>64</v>
      </c>
      <c r="D25" s="52" t="s">
        <v>212</v>
      </c>
      <c r="E25" s="50" t="s">
        <v>229</v>
      </c>
      <c r="F25" s="17">
        <v>10.1564657370182</v>
      </c>
      <c r="G25" s="17">
        <v>10.105234973500901</v>
      </c>
      <c r="H25" s="17">
        <v>4.8668321194103997E-3</v>
      </c>
      <c r="I25" s="17">
        <v>19.579557663201999</v>
      </c>
      <c r="J25" s="17">
        <v>19.390343915081498</v>
      </c>
      <c r="K25" s="17">
        <v>1.35789968335099E-3</v>
      </c>
      <c r="L25" s="17">
        <v>-0.13286661366216501</v>
      </c>
      <c r="M25" s="17">
        <v>4.9092269066031303E-3</v>
      </c>
      <c r="N25" s="17">
        <v>-0.14207093237828</v>
      </c>
      <c r="O25" s="17">
        <v>4.8172148068972801E-3</v>
      </c>
      <c r="P25" s="17">
        <v>-0.70610833754576896</v>
      </c>
      <c r="Q25" s="17">
        <v>1.330882763258E-3</v>
      </c>
      <c r="R25" s="17">
        <v>-0.54724275401007105</v>
      </c>
      <c r="S25" s="17">
        <v>0.14607833310004101</v>
      </c>
      <c r="T25" s="17">
        <v>838.13768431451797</v>
      </c>
      <c r="U25" s="17">
        <v>0.75630753295023201</v>
      </c>
      <c r="V25" s="51">
        <v>43404.5075462963</v>
      </c>
      <c r="W25" s="50">
        <v>2.2000000000000002</v>
      </c>
      <c r="X25" s="17">
        <v>1.4324728367624001E-2</v>
      </c>
      <c r="Y25" s="17">
        <v>1.7007598195423999E-2</v>
      </c>
      <c r="Z25" s="18">
        <f>((((N25/1000)+1)/((SMOW!$Z$4/1000)+1))-1)*1000</f>
        <v>10.93399271871176</v>
      </c>
      <c r="AA25" s="18">
        <f>((((P25/1000)+1)/((SMOW!$AA$4/1000)+1))-1)*1000</f>
        <v>21.047014819059797</v>
      </c>
      <c r="AB25" s="18">
        <f>Z25*SMOW!$AN$6</f>
        <v>11.553945893510459</v>
      </c>
      <c r="AC25" s="18">
        <f>AA25*SMOW!$AN$12</f>
        <v>22.202895255959476</v>
      </c>
      <c r="AD25" s="18">
        <f t="shared" si="3"/>
        <v>11.487708772499641</v>
      </c>
      <c r="AE25" s="18">
        <f t="shared" si="3"/>
        <v>21.959999725216861</v>
      </c>
      <c r="AF25" s="17">
        <f>(AD25-SMOW!$AN$14*AE25)</f>
        <v>-0.10717108241486173</v>
      </c>
      <c r="AG25" s="2">
        <f t="shared" si="1"/>
        <v>-107.17108241486173</v>
      </c>
    </row>
    <row r="26" spans="1:35" s="50" customFormat="1" x14ac:dyDescent="0.25">
      <c r="A26" s="50">
        <v>702</v>
      </c>
      <c r="B26" s="23" t="s">
        <v>116</v>
      </c>
      <c r="C26" s="52" t="s">
        <v>64</v>
      </c>
      <c r="D26" s="52" t="s">
        <v>212</v>
      </c>
      <c r="E26" s="50" t="s">
        <v>230</v>
      </c>
      <c r="F26" s="17">
        <v>9.6239106493637898</v>
      </c>
      <c r="G26" s="17">
        <v>9.5778953805378499</v>
      </c>
      <c r="H26" s="17">
        <v>4.7609281814239403E-3</v>
      </c>
      <c r="I26" s="17">
        <v>18.527375807101901</v>
      </c>
      <c r="J26" s="17">
        <v>18.357834834635401</v>
      </c>
      <c r="K26" s="17">
        <v>1.5075768160600601E-3</v>
      </c>
      <c r="L26" s="17">
        <v>-0.115041412149641</v>
      </c>
      <c r="M26" s="17">
        <v>4.4909913484320503E-3</v>
      </c>
      <c r="N26" s="17">
        <v>-0.66919662539462199</v>
      </c>
      <c r="O26" s="17">
        <v>4.7123905586711904E-3</v>
      </c>
      <c r="P26" s="17">
        <v>-1.7373558687621899</v>
      </c>
      <c r="Q26" s="17">
        <v>1.4775819034225199E-3</v>
      </c>
      <c r="R26" s="17">
        <v>-3.1296574754113902</v>
      </c>
      <c r="S26" s="17">
        <v>0.14843813810543</v>
      </c>
      <c r="T26" s="17">
        <v>915.13970732277301</v>
      </c>
      <c r="U26" s="17">
        <v>0.81151242132274604</v>
      </c>
      <c r="V26" s="51">
        <v>43405.619976851849</v>
      </c>
      <c r="W26" s="50">
        <v>2.2000000000000002</v>
      </c>
      <c r="X26" s="17">
        <v>3.3527943475252201E-3</v>
      </c>
      <c r="Y26" s="17">
        <v>2.2787739205502198E-3</v>
      </c>
      <c r="Z26" s="18">
        <f>((((N26/1000)+1)/((SMOW!$Z$4/1000)+1))-1)*1000</f>
        <v>10.401027718371703</v>
      </c>
      <c r="AA26" s="18">
        <f>((((P26/1000)+1)/((SMOW!$AA$4/1000)+1))-1)*1000</f>
        <v>19.993318582073538</v>
      </c>
      <c r="AB26" s="18">
        <f>Z26*SMOW!$AN$6</f>
        <v>10.990761982977425</v>
      </c>
      <c r="AC26" s="18">
        <f>AA26*SMOW!$AN$12</f>
        <v>21.091331103868018</v>
      </c>
      <c r="AD26" s="18">
        <f t="shared" si="3"/>
        <v>10.930802492113759</v>
      </c>
      <c r="AE26" s="18">
        <f t="shared" si="3"/>
        <v>20.87198778116645</v>
      </c>
      <c r="AF26" s="17">
        <f>(AD26-SMOW!$AN$14*AE26)</f>
        <v>-8.9607056342126512E-2</v>
      </c>
      <c r="AG26" s="2">
        <f t="shared" si="1"/>
        <v>-89.607056342126512</v>
      </c>
    </row>
    <row r="27" spans="1:35" s="50" customFormat="1" x14ac:dyDescent="0.25">
      <c r="A27" s="50">
        <v>703</v>
      </c>
      <c r="B27" s="23" t="s">
        <v>116</v>
      </c>
      <c r="C27" s="52" t="s">
        <v>64</v>
      </c>
      <c r="D27" s="52" t="s">
        <v>212</v>
      </c>
      <c r="E27" s="50" t="s">
        <v>231</v>
      </c>
      <c r="F27" s="17">
        <v>10.093023017682199</v>
      </c>
      <c r="G27" s="17">
        <v>10.0424282076</v>
      </c>
      <c r="H27" s="17">
        <v>4.5870450313138297E-3</v>
      </c>
      <c r="I27" s="17">
        <v>19.4321398894702</v>
      </c>
      <c r="J27" s="17">
        <v>19.245746199221401</v>
      </c>
      <c r="K27" s="17">
        <v>5.0005612915562303E-3</v>
      </c>
      <c r="L27" s="17">
        <v>-0.11932578558884301</v>
      </c>
      <c r="M27" s="17">
        <v>5.1859902623630398E-3</v>
      </c>
      <c r="N27" s="17">
        <v>-0.2048668537244</v>
      </c>
      <c r="O27" s="17">
        <v>4.5402801458105596E-3</v>
      </c>
      <c r="P27" s="17">
        <v>-0.85059307118473004</v>
      </c>
      <c r="Q27" s="17">
        <v>4.9010695790999599E-3</v>
      </c>
      <c r="R27" s="17">
        <v>-1.9882327646731099</v>
      </c>
      <c r="S27" s="17">
        <v>9.8419693590881999E-2</v>
      </c>
      <c r="T27" s="17">
        <v>888.17366476953703</v>
      </c>
      <c r="U27" s="17">
        <v>0.63449751269182197</v>
      </c>
      <c r="V27" s="51">
        <v>43406.39539351852</v>
      </c>
      <c r="W27" s="50">
        <v>2.2000000000000002</v>
      </c>
      <c r="X27" s="17">
        <v>1.65351066805886E-2</v>
      </c>
      <c r="Y27" s="17">
        <v>1.4288345025174501E-2</v>
      </c>
      <c r="Z27" s="18">
        <f>((((N27/1000)+1)/((SMOW!$Z$4/1000)+1))-1)*1000</f>
        <v>10.870501166915014</v>
      </c>
      <c r="AA27" s="18">
        <f>((((P27/1000)+1)/((SMOW!$AA$4/1000)+1))-1)*1000</f>
        <v>20.899384870353146</v>
      </c>
      <c r="AB27" s="18">
        <f>Z27*SMOW!$AN$6</f>
        <v>11.486854395187141</v>
      </c>
      <c r="AC27" s="18">
        <f>AA27*SMOW!$AN$12</f>
        <v>22.04715762209759</v>
      </c>
      <c r="AD27" s="18">
        <f t="shared" si="3"/>
        <v>11.421381392114206</v>
      </c>
      <c r="AE27" s="18">
        <f t="shared" si="3"/>
        <v>21.807633204356137</v>
      </c>
      <c r="AF27" s="17">
        <f>(AD27-SMOW!$AN$14*AE27)</f>
        <v>-9.3048939785834506E-2</v>
      </c>
      <c r="AG27" s="2">
        <f t="shared" si="1"/>
        <v>-93.048939785834506</v>
      </c>
      <c r="AH27" s="17"/>
      <c r="AI27" s="2"/>
    </row>
    <row r="28" spans="1:35" s="50" customFormat="1" x14ac:dyDescent="0.25">
      <c r="A28" s="50">
        <v>704</v>
      </c>
      <c r="B28" s="23" t="s">
        <v>116</v>
      </c>
      <c r="C28" s="52" t="s">
        <v>64</v>
      </c>
      <c r="D28" s="52" t="s">
        <v>212</v>
      </c>
      <c r="E28" s="50" t="s">
        <v>232</v>
      </c>
      <c r="F28" s="17">
        <v>11.091402447076</v>
      </c>
      <c r="G28" s="17">
        <v>11.030343413123999</v>
      </c>
      <c r="H28" s="17">
        <v>5.1105663032798097E-3</v>
      </c>
      <c r="I28" s="17">
        <v>21.3494574403346</v>
      </c>
      <c r="J28" s="17">
        <v>21.124750359347601</v>
      </c>
      <c r="K28" s="17">
        <v>1.4126087439903601E-3</v>
      </c>
      <c r="L28" s="17">
        <v>-0.123524776611555</v>
      </c>
      <c r="M28" s="17">
        <v>5.0951273581859398E-3</v>
      </c>
      <c r="N28" s="17">
        <v>0.78333410578643203</v>
      </c>
      <c r="O28" s="17">
        <v>5.0584641228141099E-3</v>
      </c>
      <c r="P28" s="17">
        <v>1.0285773207239199</v>
      </c>
      <c r="Q28" s="17">
        <v>1.38450332646331E-3</v>
      </c>
      <c r="R28" s="17">
        <v>0.424089504288861</v>
      </c>
      <c r="S28" s="17">
        <v>0.13220483579841799</v>
      </c>
      <c r="T28" s="17">
        <v>817.72820051507995</v>
      </c>
      <c r="U28" s="17">
        <v>0.25678413088838298</v>
      </c>
      <c r="V28" s="51">
        <v>43406.506030092591</v>
      </c>
      <c r="W28" s="50">
        <v>2.2000000000000002</v>
      </c>
      <c r="X28" s="17">
        <v>8.9948881304736201E-4</v>
      </c>
      <c r="Y28" s="17">
        <v>1.9982811549224201E-3</v>
      </c>
      <c r="Z28" s="18">
        <f>((((N28/1000)+1)/((SMOW!$Z$4/1000)+1))-1)*1000</f>
        <v>11.869649058394049</v>
      </c>
      <c r="AA28" s="18">
        <f>((((P28/1000)+1)/((SMOW!$AA$4/1000)+1))-1)*1000</f>
        <v>22.81946197179807</v>
      </c>
      <c r="AB28" s="18">
        <f>Z28*SMOW!$AN$6</f>
        <v>12.542653587188427</v>
      </c>
      <c r="AC28" s="18">
        <f>AA28*SMOW!$AN$12</f>
        <v>24.072683385881525</v>
      </c>
      <c r="AD28" s="18">
        <f t="shared" si="3"/>
        <v>12.464646110932293</v>
      </c>
      <c r="AE28" s="18">
        <f t="shared" si="3"/>
        <v>23.787503967389267</v>
      </c>
      <c r="AF28" s="17">
        <f>(AD28-SMOW!$AN$14*AE28)</f>
        <v>-9.51559838492404E-2</v>
      </c>
      <c r="AG28" s="2">
        <f t="shared" si="1"/>
        <v>-95.1559838492404</v>
      </c>
    </row>
    <row r="29" spans="1:35" s="50" customFormat="1" x14ac:dyDescent="0.25">
      <c r="A29" s="50">
        <v>705</v>
      </c>
      <c r="B29" s="23" t="s">
        <v>116</v>
      </c>
      <c r="C29" s="52" t="s">
        <v>64</v>
      </c>
      <c r="D29" s="52" t="s">
        <v>52</v>
      </c>
      <c r="E29" s="50" t="s">
        <v>233</v>
      </c>
      <c r="F29" s="17">
        <v>13.498755717568001</v>
      </c>
      <c r="G29" s="17">
        <v>13.4084588498082</v>
      </c>
      <c r="H29" s="17">
        <v>4.2998400727919496E-3</v>
      </c>
      <c r="I29" s="17">
        <v>25.9603797247978</v>
      </c>
      <c r="J29" s="17">
        <v>25.629129716504</v>
      </c>
      <c r="K29" s="17">
        <v>1.3510084834443901E-3</v>
      </c>
      <c r="L29" s="17">
        <v>-0.12372164050594001</v>
      </c>
      <c r="M29" s="17">
        <v>4.2322211509366802E-3</v>
      </c>
      <c r="N29" s="17">
        <v>3.16614442993962</v>
      </c>
      <c r="O29" s="17">
        <v>4.25600323942646E-3</v>
      </c>
      <c r="P29" s="17">
        <v>5.5477601928823397</v>
      </c>
      <c r="Q29" s="17">
        <v>1.3241286714132899E-3</v>
      </c>
      <c r="R29" s="17">
        <v>6.2312498680834496</v>
      </c>
      <c r="S29" s="17">
        <v>0.122550690366073</v>
      </c>
      <c r="T29" s="17">
        <v>819.82501671385501</v>
      </c>
      <c r="U29" s="17">
        <v>0.13254283383918</v>
      </c>
      <c r="V29" s="51">
        <v>43406.623159722221</v>
      </c>
      <c r="W29" s="50">
        <v>2.2000000000000002</v>
      </c>
      <c r="X29" s="17">
        <v>1.25637385419282E-2</v>
      </c>
      <c r="Y29" s="17">
        <v>1.1037490193177599E-2</v>
      </c>
      <c r="Z29" s="18">
        <f>((((N29/1000)+1)/((SMOW!$Z$4/1000)+1))-1)*1000</f>
        <v>14.278855291457448</v>
      </c>
      <c r="AA29" s="18">
        <f>((((P29/1000)+1)/((SMOW!$AA$4/1000)+1))-1)*1000</f>
        <v>27.437020649518253</v>
      </c>
      <c r="AB29" s="18">
        <f>Z29*SMOW!$AN$6</f>
        <v>15.088460885512866</v>
      </c>
      <c r="AC29" s="18">
        <f>AA29*SMOW!$AN$12</f>
        <v>28.943833643581009</v>
      </c>
      <c r="AD29" s="18">
        <f t="shared" si="3"/>
        <v>14.975762277883961</v>
      </c>
      <c r="AE29" s="18">
        <f t="shared" si="3"/>
        <v>28.532871925429397</v>
      </c>
      <c r="AF29" s="17">
        <f>(AD29-SMOW!$AN$14*AE29)</f>
        <v>-8.9594098742761474E-2</v>
      </c>
      <c r="AG29" s="2">
        <f t="shared" si="1"/>
        <v>-89.594098742761474</v>
      </c>
    </row>
    <row r="30" spans="1:35" s="50" customFormat="1" x14ac:dyDescent="0.25">
      <c r="A30" s="50">
        <v>706</v>
      </c>
      <c r="B30" s="23" t="s">
        <v>116</v>
      </c>
      <c r="C30" s="52" t="s">
        <v>64</v>
      </c>
      <c r="D30" s="52" t="s">
        <v>235</v>
      </c>
      <c r="E30" s="50" t="s">
        <v>234</v>
      </c>
      <c r="F30" s="17">
        <v>10.1644000668198</v>
      </c>
      <c r="G30" s="17">
        <v>10.113089240322999</v>
      </c>
      <c r="H30" s="17">
        <v>6.0964651630481901E-3</v>
      </c>
      <c r="I30" s="17">
        <v>20.016410441848901</v>
      </c>
      <c r="J30" s="17">
        <v>19.8187158028549</v>
      </c>
      <c r="K30" s="17">
        <v>1.3144628649755701E-3</v>
      </c>
      <c r="L30" s="17">
        <v>-0.35119270358439603</v>
      </c>
      <c r="M30" s="17">
        <v>6.0512877721449103E-3</v>
      </c>
      <c r="N30" s="17">
        <v>-0.13421749300226701</v>
      </c>
      <c r="O30" s="17">
        <v>6.03431175200161E-3</v>
      </c>
      <c r="P30" s="17">
        <v>-0.27794722939433197</v>
      </c>
      <c r="Q30" s="17">
        <v>1.28831016855475E-3</v>
      </c>
      <c r="R30" s="17">
        <v>-1.92029474634217</v>
      </c>
      <c r="S30" s="17">
        <v>0.15104512562981601</v>
      </c>
      <c r="T30" s="17">
        <v>534.77952846658297</v>
      </c>
      <c r="U30" s="17">
        <v>0.47464216197500497</v>
      </c>
      <c r="V30" s="51">
        <v>43409.538958333331</v>
      </c>
      <c r="W30" s="50">
        <v>2.2000000000000002</v>
      </c>
      <c r="X30" s="17">
        <v>3.7595600530869799E-2</v>
      </c>
      <c r="Y30" s="17">
        <v>4.4125931168027301E-2</v>
      </c>
      <c r="Z30" s="18">
        <f>((((N30/1000)+1)/((SMOW!$Z$4/1000)+1))-1)*1000</f>
        <v>10.941933155642181</v>
      </c>
      <c r="AA30" s="18">
        <f>((((P30/1000)+1)/((SMOW!$AA$4/1000)+1))-1)*1000</f>
        <v>21.484496349755801</v>
      </c>
      <c r="AB30" s="18">
        <f>Z30*SMOW!$AN$6</f>
        <v>11.562336550155758</v>
      </c>
      <c r="AC30" s="18">
        <f>AA30*SMOW!$AN$12</f>
        <v>22.664402822992876</v>
      </c>
      <c r="AD30" s="18">
        <f t="shared" si="3"/>
        <v>11.496003556855955</v>
      </c>
      <c r="AE30" s="18">
        <f t="shared" si="3"/>
        <v>22.411381167233124</v>
      </c>
      <c r="AF30" s="17">
        <f>(AD30-SMOW!$AN$14*AE30)</f>
        <v>-0.33720569944313539</v>
      </c>
      <c r="AG30" s="2">
        <f t="shared" si="1"/>
        <v>-337.20569944313536</v>
      </c>
    </row>
    <row r="31" spans="1:35" s="50" customFormat="1" x14ac:dyDescent="0.25">
      <c r="A31" s="50">
        <v>707</v>
      </c>
      <c r="B31" s="23" t="s">
        <v>116</v>
      </c>
      <c r="C31" s="52" t="s">
        <v>64</v>
      </c>
      <c r="D31" s="52" t="s">
        <v>235</v>
      </c>
      <c r="E31" s="50" t="s">
        <v>238</v>
      </c>
      <c r="F31" s="17">
        <v>10.0258229218793</v>
      </c>
      <c r="G31" s="17">
        <v>9.9758975122848703</v>
      </c>
      <c r="H31" s="17">
        <v>3.7123537397536202E-3</v>
      </c>
      <c r="I31" s="17">
        <v>19.733583302435999</v>
      </c>
      <c r="J31" s="17">
        <v>19.541400308443599</v>
      </c>
      <c r="K31" s="17">
        <v>1.26895280761675E-3</v>
      </c>
      <c r="L31" s="17">
        <v>-0.341961850573341</v>
      </c>
      <c r="M31" s="17">
        <v>3.75220165077877E-3</v>
      </c>
      <c r="N31" s="17">
        <v>-0.27138184511601399</v>
      </c>
      <c r="O31" s="17">
        <v>3.6745063246126299E-3</v>
      </c>
      <c r="P31" s="17">
        <v>-0.55514720921689698</v>
      </c>
      <c r="Q31" s="17">
        <v>1.243705584255E-3</v>
      </c>
      <c r="R31" s="17">
        <v>-1.8199577709286701</v>
      </c>
      <c r="S31" s="17">
        <v>0.120719159284496</v>
      </c>
      <c r="T31" s="17">
        <v>394.92841879647602</v>
      </c>
      <c r="U31" s="17">
        <v>0.123093280979697</v>
      </c>
      <c r="V31" s="51">
        <v>43409.709675925929</v>
      </c>
      <c r="W31" s="50">
        <v>2.2000000000000002</v>
      </c>
      <c r="X31" s="17">
        <v>5.44832751262513E-3</v>
      </c>
      <c r="Y31" s="17">
        <v>8.1277861106794705E-3</v>
      </c>
      <c r="Z31" s="18">
        <f>((((N31/1000)+1)/((SMOW!$Z$4/1000)+1))-1)*1000</f>
        <v>10.803249346563071</v>
      </c>
      <c r="AA31" s="18">
        <f>((((P31/1000)+1)/((SMOW!$AA$4/1000)+1))-1)*1000</f>
        <v>21.201262143815789</v>
      </c>
      <c r="AB31" s="18">
        <f>Z31*SMOW!$AN$6</f>
        <v>11.415789422530199</v>
      </c>
      <c r="AC31" s="18">
        <f>AA31*SMOW!$AN$12</f>
        <v>22.36561368536676</v>
      </c>
      <c r="AD31" s="18">
        <f t="shared" si="3"/>
        <v>11.351120993865797</v>
      </c>
      <c r="AE31" s="18">
        <f t="shared" si="3"/>
        <v>22.119171138685513</v>
      </c>
      <c r="AF31" s="17">
        <f>(AD31-SMOW!$AN$14*AE31)</f>
        <v>-0.32780136736015386</v>
      </c>
      <c r="AG31" s="2">
        <f t="shared" si="1"/>
        <v>-327.80136736015385</v>
      </c>
    </row>
    <row r="32" spans="1:35" s="50" customFormat="1" x14ac:dyDescent="0.25">
      <c r="A32" s="50">
        <v>708</v>
      </c>
      <c r="B32" s="23" t="s">
        <v>116</v>
      </c>
      <c r="C32" s="52" t="s">
        <v>64</v>
      </c>
      <c r="D32" s="52" t="s">
        <v>235</v>
      </c>
      <c r="E32" s="50" t="s">
        <v>236</v>
      </c>
      <c r="F32" s="17">
        <v>9.9463280504251195</v>
      </c>
      <c r="G32" s="17">
        <v>9.8971885366367403</v>
      </c>
      <c r="H32" s="17">
        <v>4.7931789367419101E-3</v>
      </c>
      <c r="I32" s="17">
        <v>19.579632497457698</v>
      </c>
      <c r="J32" s="17">
        <v>19.3904166397799</v>
      </c>
      <c r="K32" s="17">
        <v>6.7775420198081396E-3</v>
      </c>
      <c r="L32" s="17">
        <v>-0.34095144916704001</v>
      </c>
      <c r="M32" s="17">
        <v>4.6000467407340496E-3</v>
      </c>
      <c r="N32" s="17">
        <v>-0.34785584623326898</v>
      </c>
      <c r="O32" s="17">
        <v>8.8338038044868793E-3</v>
      </c>
      <c r="P32" s="17">
        <v>-0.70603499220063703</v>
      </c>
      <c r="Q32" s="17">
        <v>6.64269530511233E-3</v>
      </c>
      <c r="R32" s="17">
        <v>-3.0594628543155502</v>
      </c>
      <c r="S32" s="17">
        <v>0.17102209864969001</v>
      </c>
      <c r="T32" s="17">
        <v>486.58997682643297</v>
      </c>
      <c r="U32" s="17">
        <v>0.32166477681303501</v>
      </c>
      <c r="V32" s="51">
        <v>43410.365127314813</v>
      </c>
      <c r="W32" s="50">
        <v>2.2000000000000002</v>
      </c>
      <c r="X32" s="17">
        <v>0.98293086248982497</v>
      </c>
      <c r="Y32" s="17">
        <v>0.98290930614401495</v>
      </c>
      <c r="Z32" s="18">
        <f>((((N32/1000)+1)/((SMOW!$Z$4/1000)+1))-1)*1000</f>
        <v>10.725928194186052</v>
      </c>
      <c r="AA32" s="18">
        <f>((((P32/1000)+1)/((SMOW!$AA$4/1000)+1))-1)*1000</f>
        <v>21.047089761022654</v>
      </c>
      <c r="AB32" s="18">
        <f>Z32*SMOW!$AN$6</f>
        <v>11.334084190601601</v>
      </c>
      <c r="AC32" s="18">
        <f>AA32*SMOW!$AN$12</f>
        <v>22.202974313657961</v>
      </c>
      <c r="AD32" s="18">
        <f t="shared" si="3"/>
        <v>11.270334700870388</v>
      </c>
      <c r="AE32" s="18">
        <f t="shared" si="3"/>
        <v>21.96007706572912</v>
      </c>
      <c r="AF32" s="17">
        <f>(AD32-SMOW!$AN$14*AE32)</f>
        <v>-0.32458598983458842</v>
      </c>
      <c r="AG32" s="2">
        <f t="shared" si="1"/>
        <v>-324.58598983458842</v>
      </c>
    </row>
    <row r="33" spans="1:33" s="50" customFormat="1" x14ac:dyDescent="0.25">
      <c r="A33" s="50">
        <v>709</v>
      </c>
      <c r="B33" s="23" t="s">
        <v>116</v>
      </c>
      <c r="C33" s="52" t="s">
        <v>64</v>
      </c>
      <c r="D33" s="52" t="s">
        <v>235</v>
      </c>
      <c r="E33" s="50" t="s">
        <v>237</v>
      </c>
      <c r="F33" s="17">
        <v>10.0481649447609</v>
      </c>
      <c r="G33" s="17">
        <v>9.9980172799740608</v>
      </c>
      <c r="H33" s="17">
        <v>5.1160051595389904E-3</v>
      </c>
      <c r="I33" s="17">
        <v>19.7667889445448</v>
      </c>
      <c r="J33" s="17">
        <v>19.5739628340766</v>
      </c>
      <c r="K33" s="17">
        <v>1.2800091317139799E-3</v>
      </c>
      <c r="L33" s="17">
        <v>-0.33703509641836799</v>
      </c>
      <c r="M33" s="17">
        <v>5.2862887014858096E-3</v>
      </c>
      <c r="N33" s="17">
        <v>-0.24926759896968201</v>
      </c>
      <c r="O33" s="17">
        <v>5.0638475299834501E-3</v>
      </c>
      <c r="P33" s="17">
        <v>-0.52260223018250296</v>
      </c>
      <c r="Q33" s="17">
        <v>1.2545419305252099E-3</v>
      </c>
      <c r="R33" s="17">
        <v>-2.5119909020505098</v>
      </c>
      <c r="S33" s="17">
        <v>0.138782552228298</v>
      </c>
      <c r="T33" s="17">
        <v>365.94578126206102</v>
      </c>
      <c r="U33" s="17">
        <v>0.116108721972326</v>
      </c>
      <c r="V33" s="51">
        <v>43410.445231481484</v>
      </c>
      <c r="W33" s="50">
        <v>2.2000000000000002</v>
      </c>
      <c r="X33" s="17">
        <v>7.91171642605209E-2</v>
      </c>
      <c r="Y33" s="17">
        <v>9.0771480294500995E-2</v>
      </c>
      <c r="Z33" s="18">
        <f>((((N33/1000)+1)/((SMOW!$Z$4/1000)+1))-1)*1000</f>
        <v>10.825608566310763</v>
      </c>
      <c r="AA33" s="18">
        <f>((((P33/1000)+1)/((SMOW!$AA$4/1000)+1))-1)*1000</f>
        <v>21.234515578033353</v>
      </c>
      <c r="AB33" s="18">
        <f>Z33*SMOW!$AN$6</f>
        <v>11.439416401423632</v>
      </c>
      <c r="AC33" s="18">
        <f>AA33*SMOW!$AN$12</f>
        <v>22.400693364037625</v>
      </c>
      <c r="AD33" s="18">
        <f t="shared" si="3"/>
        <v>11.374481023616225</v>
      </c>
      <c r="AE33" s="18">
        <f t="shared" si="3"/>
        <v>22.153482813866685</v>
      </c>
      <c r="AF33" s="17">
        <f>(AD33-SMOW!$AN$14*AE33)</f>
        <v>-0.32255790210538571</v>
      </c>
      <c r="AG33" s="2">
        <f t="shared" si="1"/>
        <v>-322.55790210538572</v>
      </c>
    </row>
    <row r="34" spans="1:33" s="50" customFormat="1" x14ac:dyDescent="0.25">
      <c r="A34" s="50">
        <v>710</v>
      </c>
      <c r="B34" s="23" t="s">
        <v>116</v>
      </c>
      <c r="C34" s="52" t="s">
        <v>64</v>
      </c>
      <c r="D34" s="52" t="s">
        <v>235</v>
      </c>
      <c r="E34" s="50" t="s">
        <v>239</v>
      </c>
      <c r="F34" s="17">
        <v>10.054907247591499</v>
      </c>
      <c r="G34" s="17">
        <v>10.004692556205899</v>
      </c>
      <c r="H34" s="17">
        <v>5.0846204217173899E-3</v>
      </c>
      <c r="I34" s="17">
        <v>19.813019678640298</v>
      </c>
      <c r="J34" s="17">
        <v>19.6192962614188</v>
      </c>
      <c r="K34" s="17">
        <v>3.41066443482195E-3</v>
      </c>
      <c r="L34" s="17">
        <v>-0.35429586982324401</v>
      </c>
      <c r="M34" s="17">
        <v>5.3152874657953096E-3</v>
      </c>
      <c r="N34" s="17">
        <v>-0.24259403385970099</v>
      </c>
      <c r="O34" s="17">
        <v>5.0327827592936501E-3</v>
      </c>
      <c r="P34" s="17">
        <v>-0.47729130781113699</v>
      </c>
      <c r="Q34" s="17">
        <v>3.3428054835102101E-3</v>
      </c>
      <c r="R34" s="17">
        <v>-2.73176449497584</v>
      </c>
      <c r="S34" s="17">
        <v>0.19609506810789501</v>
      </c>
      <c r="T34" s="17">
        <v>570.31680027655102</v>
      </c>
      <c r="U34" s="17">
        <v>9.7638293461881007E-2</v>
      </c>
      <c r="V34" s="51">
        <v>43410.525289351855</v>
      </c>
      <c r="W34" s="50">
        <v>2.2000000000000002</v>
      </c>
      <c r="X34" s="17">
        <v>0.96209632059230799</v>
      </c>
      <c r="Y34" s="17">
        <v>0.96210024070154299</v>
      </c>
      <c r="Z34" s="18">
        <f>((((N34/1000)+1)/((SMOW!$Z$4/1000)+1))-1)*1000</f>
        <v>10.832356058755543</v>
      </c>
      <c r="AA34" s="18">
        <f>((((P34/1000)+1)/((SMOW!$AA$4/1000)+1))-1)*1000</f>
        <v>21.28081285094985</v>
      </c>
      <c r="AB34" s="18">
        <f>Z34*SMOW!$AN$6</f>
        <v>11.446546474090541</v>
      </c>
      <c r="AC34" s="18">
        <f>AA34*SMOW!$AN$12</f>
        <v>22.449533235631705</v>
      </c>
      <c r="AD34" s="18">
        <f t="shared" ref="AD34:AE40" si="4">LN((AB34/1000)+1)*1000</f>
        <v>11.381530430056165</v>
      </c>
      <c r="AE34" s="18">
        <f t="shared" si="4"/>
        <v>22.201251467989191</v>
      </c>
      <c r="AF34" s="17">
        <f>(AD34-SMOW!$AN$14*AE34)</f>
        <v>-0.34073034504212885</v>
      </c>
      <c r="AG34" s="2">
        <f t="shared" si="1"/>
        <v>-340.73034504212887</v>
      </c>
    </row>
    <row r="35" spans="1:33" s="50" customFormat="1" x14ac:dyDescent="0.25">
      <c r="A35" s="50">
        <v>711</v>
      </c>
      <c r="B35" s="23" t="s">
        <v>116</v>
      </c>
      <c r="C35" s="52" t="s">
        <v>64</v>
      </c>
      <c r="D35" s="52" t="s">
        <v>235</v>
      </c>
      <c r="E35" s="50" t="s">
        <v>240</v>
      </c>
      <c r="F35" s="17">
        <v>9.9476687034035294</v>
      </c>
      <c r="G35" s="17">
        <v>9.8985158320189903</v>
      </c>
      <c r="H35" s="17">
        <v>5.1843918638279796E-3</v>
      </c>
      <c r="I35" s="17">
        <v>19.585926478301399</v>
      </c>
      <c r="J35" s="17">
        <v>19.3965904120167</v>
      </c>
      <c r="K35" s="17">
        <v>1.25016575254651E-3</v>
      </c>
      <c r="L35" s="17">
        <v>-0.34288390552584203</v>
      </c>
      <c r="M35" s="17">
        <v>5.0593071583249398E-3</v>
      </c>
      <c r="N35" s="17">
        <v>-0.348739281991922</v>
      </c>
      <c r="O35" s="17">
        <v>5.1315370323956203E-3</v>
      </c>
      <c r="P35" s="17">
        <v>-0.69986623708575002</v>
      </c>
      <c r="Q35" s="17">
        <v>1.2252923184838901E-3</v>
      </c>
      <c r="R35" s="17">
        <v>-3.38773477146706</v>
      </c>
      <c r="S35" s="17">
        <v>0.13654215224899599</v>
      </c>
      <c r="T35" s="17">
        <v>462.30149243760098</v>
      </c>
      <c r="U35" s="17">
        <v>0.23502696693046199</v>
      </c>
      <c r="V35" s="51">
        <v>43411.441782407404</v>
      </c>
      <c r="W35" s="50">
        <v>2.2000000000000002</v>
      </c>
      <c r="X35" s="17">
        <v>1.56238949927701E-2</v>
      </c>
      <c r="Y35" s="17">
        <v>2.03412063720231E-2</v>
      </c>
      <c r="Z35" s="18">
        <f>((((N35/1000)+1)/((SMOW!$Z$4/1000)+1))-1)*1000</f>
        <v>10.725034972046243</v>
      </c>
      <c r="AA35" s="18">
        <f>((((P35/1000)+1)/((SMOW!$AA$4/1000)+1))-1)*1000</f>
        <v>21.053392800646662</v>
      </c>
      <c r="AB35" s="18">
        <f>Z35*SMOW!$AN$6</f>
        <v>11.333140323110582</v>
      </c>
      <c r="AC35" s="18">
        <f>AA35*SMOW!$AN$12</f>
        <v>22.209623509744397</v>
      </c>
      <c r="AD35" s="18">
        <f t="shared" si="4"/>
        <v>11.26940141092569</v>
      </c>
      <c r="AE35" s="18">
        <f t="shared" si="4"/>
        <v>21.966581815400001</v>
      </c>
      <c r="AF35" s="17">
        <f>(AD35-SMOW!$AN$14*AE35)</f>
        <v>-0.32895378760551175</v>
      </c>
      <c r="AG35" s="2">
        <f t="shared" si="1"/>
        <v>-328.95378760551176</v>
      </c>
    </row>
    <row r="36" spans="1:33" s="50" customFormat="1" x14ac:dyDescent="0.25">
      <c r="A36" s="50">
        <v>712</v>
      </c>
      <c r="B36" s="23" t="s">
        <v>116</v>
      </c>
      <c r="C36" s="52" t="s">
        <v>64</v>
      </c>
      <c r="D36" s="52" t="s">
        <v>242</v>
      </c>
      <c r="E36" s="50" t="s">
        <v>241</v>
      </c>
      <c r="F36" s="17">
        <v>4.1109082570736604</v>
      </c>
      <c r="G36" s="17">
        <v>4.10248116926594</v>
      </c>
      <c r="H36" s="17">
        <v>4.4952219034352604E-3</v>
      </c>
      <c r="I36" s="17">
        <v>8.3042384848809601</v>
      </c>
      <c r="J36" s="17">
        <v>8.2699479580829305</v>
      </c>
      <c r="K36" s="17">
        <v>1.534382772052E-3</v>
      </c>
      <c r="L36" s="17">
        <v>-0.26405135260184498</v>
      </c>
      <c r="M36" s="17">
        <v>4.4885879801050202E-3</v>
      </c>
      <c r="N36" s="17">
        <v>-6.1259940046781303</v>
      </c>
      <c r="O36" s="17">
        <v>4.44939315395005E-3</v>
      </c>
      <c r="P36" s="17">
        <v>-11.7570925366255</v>
      </c>
      <c r="Q36" s="17">
        <v>1.5038545251898599E-3</v>
      </c>
      <c r="R36" s="17">
        <v>-18.3446861148458</v>
      </c>
      <c r="S36" s="17">
        <v>0.12976038502652301</v>
      </c>
      <c r="T36" s="17">
        <v>847.08644937390602</v>
      </c>
      <c r="U36" s="17">
        <v>0.117330070346276</v>
      </c>
      <c r="V36" s="51">
        <v>43411.560856481483</v>
      </c>
      <c r="W36" s="50">
        <v>2.2000000000000002</v>
      </c>
      <c r="X36" s="17">
        <v>2.07340875872241E-5</v>
      </c>
      <c r="Y36" s="17">
        <v>2.3767337004158301E-5</v>
      </c>
      <c r="Z36" s="18">
        <f>((((N36/1000)+1)/((SMOW!$Z$4/1000)+1))-1)*1000</f>
        <v>4.8837819160201246</v>
      </c>
      <c r="AA36" s="18">
        <f>((((P36/1000)+1)/((SMOW!$AA$4/1000)+1))-1)*1000</f>
        <v>9.7554673359552257</v>
      </c>
      <c r="AB36" s="18">
        <f>Z36*SMOW!$AN$6</f>
        <v>5.1606904691673847</v>
      </c>
      <c r="AC36" s="18">
        <f>AA36*SMOW!$AN$12</f>
        <v>10.291227582402765</v>
      </c>
      <c r="AD36" s="18">
        <f t="shared" si="4"/>
        <v>5.1474197439302269</v>
      </c>
      <c r="AE36" s="18">
        <f t="shared" si="4"/>
        <v>10.23863343097856</v>
      </c>
      <c r="AF36" s="17">
        <f>(AD36-SMOW!$AN$14*AE36)</f>
        <v>-0.25857870762645252</v>
      </c>
      <c r="AG36" s="2">
        <f t="shared" si="1"/>
        <v>-258.57870762645251</v>
      </c>
    </row>
    <row r="37" spans="1:33" s="50" customFormat="1" x14ac:dyDescent="0.25">
      <c r="A37" s="50">
        <v>714</v>
      </c>
      <c r="B37" s="23" t="s">
        <v>116</v>
      </c>
      <c r="C37" s="52" t="s">
        <v>64</v>
      </c>
      <c r="D37" s="52" t="s">
        <v>212</v>
      </c>
      <c r="E37" s="50" t="s">
        <v>244</v>
      </c>
      <c r="F37" s="17">
        <v>11.7417397353318</v>
      </c>
      <c r="G37" s="17">
        <v>11.673340223834</v>
      </c>
      <c r="H37" s="17">
        <v>3.0988132255847698E-3</v>
      </c>
      <c r="I37" s="17">
        <v>22.665788476593502</v>
      </c>
      <c r="J37" s="17">
        <v>22.412736072465599</v>
      </c>
      <c r="K37" s="17">
        <v>1.4358428531049299E-3</v>
      </c>
      <c r="L37" s="17">
        <v>-0.16058442242780199</v>
      </c>
      <c r="M37" s="17">
        <v>3.14591876205107E-3</v>
      </c>
      <c r="N37" s="17">
        <v>1.4270412108599499</v>
      </c>
      <c r="O37" s="17">
        <v>3.0672208508186198E-3</v>
      </c>
      <c r="P37" s="17">
        <v>2.3187184912216798</v>
      </c>
      <c r="Q37" s="17">
        <v>1.4072751672103399E-3</v>
      </c>
      <c r="R37" s="17">
        <v>-0.92334545729458295</v>
      </c>
      <c r="S37" s="17">
        <v>0.13850755511929499</v>
      </c>
      <c r="T37" s="17">
        <v>901.86167902875297</v>
      </c>
      <c r="U37" s="50">
        <v>0.16713974714708901</v>
      </c>
      <c r="V37" s="51">
        <v>43416.719629629632</v>
      </c>
      <c r="W37" s="50">
        <v>2.2000000000000002</v>
      </c>
      <c r="X37" s="17">
        <v>1.30572104439542E-3</v>
      </c>
      <c r="Y37" s="17">
        <v>9.6489265909093598E-4</v>
      </c>
      <c r="Z37" s="18">
        <f>((((N37/1000)+1)/((SMOW!$Z$4/1000)+1))-1)*1000</f>
        <v>12.520486917408924</v>
      </c>
      <c r="AA37" s="18">
        <f>((((P37/1000)+1)/((SMOW!$AA$4/1000)+1))-1)*1000</f>
        <v>24.137687572717503</v>
      </c>
      <c r="AB37" s="18">
        <f>Z37*SMOW!$AN$6</f>
        <v>13.230393702072282</v>
      </c>
      <c r="AC37" s="18">
        <f>AA37*SMOW!$AN$12</f>
        <v>25.46330458288061</v>
      </c>
      <c r="AD37" s="18">
        <f t="shared" si="4"/>
        <v>13.143636427469961</v>
      </c>
      <c r="AE37" s="18">
        <f t="shared" si="4"/>
        <v>25.144514938225967</v>
      </c>
      <c r="AF37" s="17">
        <f>(AD37-SMOW!$AN$14*AE37)</f>
        <v>-0.13266745991335149</v>
      </c>
      <c r="AG37" s="2">
        <f t="shared" si="1"/>
        <v>-132.66745991335148</v>
      </c>
    </row>
    <row r="38" spans="1:33" s="50" customFormat="1" x14ac:dyDescent="0.25">
      <c r="A38" s="50">
        <v>715</v>
      </c>
      <c r="B38" s="23" t="s">
        <v>116</v>
      </c>
      <c r="C38" s="52" t="s">
        <v>64</v>
      </c>
      <c r="D38" s="52" t="s">
        <v>212</v>
      </c>
      <c r="E38" s="50" t="s">
        <v>245</v>
      </c>
      <c r="F38" s="17">
        <v>12.2411527364712</v>
      </c>
      <c r="G38" s="17">
        <v>12.166835495919401</v>
      </c>
      <c r="H38" s="17">
        <v>3.2408971388510799E-3</v>
      </c>
      <c r="I38" s="17">
        <v>23.607531854607998</v>
      </c>
      <c r="J38" s="17">
        <v>23.3331834181311</v>
      </c>
      <c r="K38" s="17">
        <v>1.78587385592021E-3</v>
      </c>
      <c r="L38" s="17">
        <v>-0.153085348853853</v>
      </c>
      <c r="M38" s="17">
        <v>3.2800246280895299E-3</v>
      </c>
      <c r="N38" s="17">
        <v>1.92136270065451</v>
      </c>
      <c r="O38" s="17">
        <v>3.20785621978582E-3</v>
      </c>
      <c r="P38" s="17">
        <v>3.2417248403489398</v>
      </c>
      <c r="Q38" s="17">
        <v>1.7503419150462899E-3</v>
      </c>
      <c r="R38" s="17">
        <v>-0.48771989593599502</v>
      </c>
      <c r="S38" s="17">
        <v>0.15647804478462399</v>
      </c>
      <c r="T38" s="17">
        <v>853.79974465800694</v>
      </c>
      <c r="U38" s="17">
        <v>0.31879864539160002</v>
      </c>
      <c r="V38" s="51">
        <v>43417.673506944448</v>
      </c>
      <c r="W38" s="50">
        <v>2.2000000000000002</v>
      </c>
      <c r="X38" s="17">
        <v>1.8160653327704899E-3</v>
      </c>
      <c r="Y38" s="17">
        <v>2.3869600554631402E-3</v>
      </c>
      <c r="Z38" s="18">
        <f>((((N38/1000)+1)/((SMOW!$Z$4/1000)+1))-1)*1000</f>
        <v>13.020284321456854</v>
      </c>
      <c r="AA38" s="18">
        <f>((((P38/1000)+1)/((SMOW!$AA$4/1000)+1))-1)*1000</f>
        <v>25.080786380083929</v>
      </c>
      <c r="AB38" s="18">
        <f>Z38*SMOW!$AN$6</f>
        <v>13.758529426381337</v>
      </c>
      <c r="AC38" s="18">
        <f>AA38*SMOW!$AN$12</f>
        <v>26.458197408109896</v>
      </c>
      <c r="AD38" s="18">
        <f t="shared" si="4"/>
        <v>13.664740149581174</v>
      </c>
      <c r="AE38" s="18">
        <f t="shared" si="4"/>
        <v>26.114233226402661</v>
      </c>
      <c r="AF38" s="17">
        <f>(AD38-SMOW!$AN$14*AE38)</f>
        <v>-0.12357499395943172</v>
      </c>
      <c r="AG38" s="2">
        <f t="shared" si="1"/>
        <v>-123.57499395943172</v>
      </c>
    </row>
    <row r="39" spans="1:33" s="50" customFormat="1" x14ac:dyDescent="0.25">
      <c r="A39" s="50">
        <v>716</v>
      </c>
      <c r="B39" s="23" t="s">
        <v>116</v>
      </c>
      <c r="C39" s="52" t="s">
        <v>64</v>
      </c>
      <c r="D39" s="52" t="s">
        <v>212</v>
      </c>
      <c r="E39" s="50" t="s">
        <v>248</v>
      </c>
      <c r="F39" s="17">
        <v>12.087518923657999</v>
      </c>
      <c r="G39" s="17">
        <v>12.0150480940399</v>
      </c>
      <c r="H39" s="17">
        <v>3.0903987816909202E-3</v>
      </c>
      <c r="I39" s="17">
        <v>23.295504129097399</v>
      </c>
      <c r="J39" s="17">
        <v>23.028305555378299</v>
      </c>
      <c r="K39" s="17">
        <v>1.52386456889171E-3</v>
      </c>
      <c r="L39" s="17">
        <v>-0.143897239199861</v>
      </c>
      <c r="M39" s="17">
        <v>3.1254305080976701E-3</v>
      </c>
      <c r="N39" s="17">
        <v>1.7692951832703601</v>
      </c>
      <c r="O39" s="17">
        <v>3.0588921921138401E-3</v>
      </c>
      <c r="P39" s="17">
        <v>2.9359052524722702</v>
      </c>
      <c r="Q39" s="17">
        <v>1.49354559334623E-3</v>
      </c>
      <c r="R39" s="17">
        <v>3.1642448322874301</v>
      </c>
      <c r="S39" s="17">
        <v>0.151647909527101</v>
      </c>
      <c r="T39" s="17">
        <v>810.642534245104</v>
      </c>
      <c r="U39" s="17">
        <v>0.32884946662398801</v>
      </c>
      <c r="V39" s="51">
        <v>43418.405046296299</v>
      </c>
      <c r="W39" s="50">
        <v>2.2000000000000002</v>
      </c>
      <c r="X39" s="17">
        <v>2.2431205239666001E-3</v>
      </c>
      <c r="Y39" s="17">
        <v>3.0392691991237798E-3</v>
      </c>
      <c r="Z39" s="18">
        <f>((((N39/1000)+1)/((SMOW!$Z$4/1000)+1))-1)*1000</f>
        <v>12.8665322552457</v>
      </c>
      <c r="AA39" s="18">
        <f>((((P39/1000)+1)/((SMOW!$AA$4/1000)+1))-1)*1000</f>
        <v>24.768309560321498</v>
      </c>
      <c r="AB39" s="18">
        <f>Z39*SMOW!$AN$6</f>
        <v>13.596059677249437</v>
      </c>
      <c r="AC39" s="18">
        <f>AA39*SMOW!$AN$12</f>
        <v>26.128559682344733</v>
      </c>
      <c r="AD39" s="18">
        <f t="shared" si="4"/>
        <v>13.504462563851634</v>
      </c>
      <c r="AE39" s="18">
        <f t="shared" si="4"/>
        <v>25.793040733602712</v>
      </c>
      <c r="AF39" s="17">
        <f>(AD39-SMOW!$AN$14*AE39)</f>
        <v>-0.11426294349059951</v>
      </c>
      <c r="AG39" s="2">
        <f t="shared" si="1"/>
        <v>-114.26294349059951</v>
      </c>
    </row>
    <row r="40" spans="1:33" s="50" customFormat="1" x14ac:dyDescent="0.25">
      <c r="A40" s="50">
        <v>717</v>
      </c>
      <c r="B40" s="23" t="s">
        <v>116</v>
      </c>
      <c r="C40" s="52" t="s">
        <v>64</v>
      </c>
      <c r="D40" s="52" t="s">
        <v>212</v>
      </c>
      <c r="E40" s="52" t="s">
        <v>249</v>
      </c>
      <c r="F40" s="58">
        <v>13.3265736647307</v>
      </c>
      <c r="G40" s="17">
        <v>13.2385557206056</v>
      </c>
      <c r="H40" s="17">
        <v>3.8505811049823601E-3</v>
      </c>
      <c r="I40" s="17">
        <v>25.698301994586799</v>
      </c>
      <c r="J40" s="17">
        <v>25.373650773191901</v>
      </c>
      <c r="K40" s="17">
        <v>2.2826797192985701E-3</v>
      </c>
      <c r="L40" s="17">
        <v>-0.158731887639668</v>
      </c>
      <c r="M40" s="17">
        <v>3.82972995925624E-3</v>
      </c>
      <c r="N40" s="17">
        <v>2.9957177716824299</v>
      </c>
      <c r="O40" s="17">
        <v>3.8113244630133998E-3</v>
      </c>
      <c r="P40" s="17">
        <v>5.29089678975481</v>
      </c>
      <c r="Q40" s="17">
        <v>2.2372632748187899E-3</v>
      </c>
      <c r="R40" s="17">
        <v>6.4840137481275404</v>
      </c>
      <c r="S40" s="17">
        <v>0.15667957412473199</v>
      </c>
      <c r="T40" s="17">
        <v>714.24700383554898</v>
      </c>
      <c r="U40" s="17">
        <v>0.109189897698937</v>
      </c>
      <c r="V40" s="51">
        <v>43418.516747685186</v>
      </c>
      <c r="W40" s="50">
        <v>2.2000000000000002</v>
      </c>
      <c r="X40" s="17">
        <v>5.0108138493167101E-3</v>
      </c>
      <c r="Y40" s="17">
        <v>3.9016980944168301E-3</v>
      </c>
      <c r="Z40" s="18">
        <f>((((N40/1000)+1)/((SMOW!$Z$4/1000)+1))-1)*1000</f>
        <v>14.106540708466397</v>
      </c>
      <c r="AA40" s="18">
        <f>((((P40/1000)+1)/((SMOW!$AA$4/1000)+1))-1)*1000</f>
        <v>27.174565716922451</v>
      </c>
      <c r="AB40" s="18">
        <f>Z40*SMOW!$AN$6</f>
        <v>14.906376132050912</v>
      </c>
      <c r="AC40" s="18">
        <f>AA40*SMOW!$AN$12</f>
        <v>28.666964955649199</v>
      </c>
      <c r="AD40" s="18">
        <f t="shared" si="4"/>
        <v>14.796367975366648</v>
      </c>
      <c r="AE40" s="18">
        <f t="shared" si="4"/>
        <v>28.263755249145206</v>
      </c>
      <c r="AF40" s="17">
        <f>(AD40-SMOW!$AN$14*AE40)</f>
        <v>-0.12689479618202171</v>
      </c>
      <c r="AG40" s="2">
        <f t="shared" si="1"/>
        <v>-126.89479618202171</v>
      </c>
    </row>
  </sheetData>
  <dataValidations count="2">
    <dataValidation type="list" allowBlank="1" showInputMessage="1" showErrorMessage="1" sqref="F25:F30 F12 L12 J12 H12 F21:F23 D2:D40 H30 F32:F40 H37:H40">
      <formula1>INDIRECT(C2)</formula1>
    </dataValidation>
    <dataValidation type="list" allowBlank="1" showInputMessage="1" showErrorMessage="1" sqref="C2:C40 G12 K12 I12">
      <formula1>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13.5703125" customWidth="1"/>
    <col min="3" max="3" width="21.42578125" customWidth="1"/>
    <col min="4" max="4" width="14.85546875" customWidth="1"/>
    <col min="5" max="5" width="17.140625" customWidth="1"/>
  </cols>
  <sheetData>
    <row r="1" spans="1:8" x14ac:dyDescent="0.25">
      <c r="A1" t="s">
        <v>44</v>
      </c>
      <c r="B1" t="s">
        <v>62</v>
      </c>
      <c r="C1" t="s">
        <v>64</v>
      </c>
      <c r="D1" t="s">
        <v>63</v>
      </c>
      <c r="E1" s="15" t="s">
        <v>48</v>
      </c>
    </row>
    <row r="2" spans="1:8" x14ac:dyDescent="0.25">
      <c r="A2" t="s">
        <v>63</v>
      </c>
      <c r="B2" t="s">
        <v>22</v>
      </c>
      <c r="C2" t="s">
        <v>50</v>
      </c>
      <c r="D2" s="15" t="s">
        <v>89</v>
      </c>
      <c r="E2" s="15" t="s">
        <v>45</v>
      </c>
    </row>
    <row r="3" spans="1:8" x14ac:dyDescent="0.25">
      <c r="A3" t="s">
        <v>62</v>
      </c>
      <c r="B3" t="s">
        <v>24</v>
      </c>
      <c r="C3" t="s">
        <v>52</v>
      </c>
      <c r="D3" s="15" t="s">
        <v>106</v>
      </c>
      <c r="E3" s="15" t="s">
        <v>46</v>
      </c>
    </row>
    <row r="4" spans="1:8" x14ac:dyDescent="0.25">
      <c r="A4" t="s">
        <v>48</v>
      </c>
      <c r="B4" t="s">
        <v>58</v>
      </c>
      <c r="C4" t="s">
        <v>55</v>
      </c>
      <c r="D4" s="15" t="s">
        <v>47</v>
      </c>
      <c r="E4" s="15" t="s">
        <v>47</v>
      </c>
    </row>
    <row r="5" spans="1:8" x14ac:dyDescent="0.25">
      <c r="A5" t="s">
        <v>64</v>
      </c>
      <c r="B5" t="s">
        <v>59</v>
      </c>
      <c r="C5" t="s">
        <v>60</v>
      </c>
      <c r="D5" s="15" t="s">
        <v>49</v>
      </c>
      <c r="E5" s="15" t="s">
        <v>49</v>
      </c>
    </row>
    <row r="6" spans="1:8" x14ac:dyDescent="0.25">
      <c r="B6" t="s">
        <v>66</v>
      </c>
      <c r="C6" t="s">
        <v>212</v>
      </c>
      <c r="D6" s="15" t="s">
        <v>51</v>
      </c>
      <c r="E6" s="15" t="s">
        <v>51</v>
      </c>
      <c r="H6" t="s">
        <v>61</v>
      </c>
    </row>
    <row r="7" spans="1:8" x14ac:dyDescent="0.25">
      <c r="B7" t="s">
        <v>76</v>
      </c>
      <c r="C7" t="s">
        <v>235</v>
      </c>
      <c r="D7" s="15" t="s">
        <v>53</v>
      </c>
      <c r="E7" s="15" t="s">
        <v>53</v>
      </c>
    </row>
    <row r="8" spans="1:8" x14ac:dyDescent="0.25">
      <c r="B8" t="s">
        <v>77</v>
      </c>
      <c r="C8" t="s">
        <v>242</v>
      </c>
      <c r="D8" s="15" t="s">
        <v>54</v>
      </c>
      <c r="E8" s="15" t="s">
        <v>54</v>
      </c>
    </row>
    <row r="9" spans="1:8" x14ac:dyDescent="0.25">
      <c r="B9" t="s">
        <v>78</v>
      </c>
      <c r="D9" t="s">
        <v>121</v>
      </c>
      <c r="E9" s="15" t="s">
        <v>56</v>
      </c>
    </row>
    <row r="10" spans="1:8" x14ac:dyDescent="0.25">
      <c r="B10" t="s">
        <v>79</v>
      </c>
      <c r="D10" s="15" t="s">
        <v>56</v>
      </c>
    </row>
    <row r="11" spans="1:8" x14ac:dyDescent="0.25">
      <c r="B11" t="s">
        <v>80</v>
      </c>
    </row>
    <row r="15" spans="1:8" x14ac:dyDescent="0.25">
      <c r="A15" t="s">
        <v>65</v>
      </c>
      <c r="B15" t="s">
        <v>57</v>
      </c>
    </row>
    <row r="16" spans="1:8" x14ac:dyDescent="0.25">
      <c r="A16" t="s">
        <v>64</v>
      </c>
      <c r="B16" t="s">
        <v>50</v>
      </c>
    </row>
  </sheetData>
  <dataValidations count="2">
    <dataValidation type="list" allowBlank="1" showInputMessage="1" showErrorMessage="1" sqref="A16">
      <formula1>Type</formula1>
    </dataValidation>
    <dataValidation type="list" allowBlank="1" showInputMessage="1" showErrorMessage="1" sqref="B16">
      <formula1>INDIRECT(A16)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2020-02-28T18:40:18Z</dcterms:modified>
</cp:coreProperties>
</file>