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kelson/Documents/TripleO/D17O_Data_Reduction_active/0000_LabFileFormatting/000_Reactor Spreadsheet Raw/"/>
    </mc:Choice>
  </mc:AlternateContent>
  <xr:revisionPtr revIDLastSave="0" documentId="13_ncr:1_{B57358E4-9CE2-124D-9CAF-10EC2CC484A5}" xr6:coauthVersionLast="47" xr6:coauthVersionMax="47" xr10:uidLastSave="{00000000-0000-0000-0000-000000000000}"/>
  <bookViews>
    <workbookView xWindow="0" yWindow="500" windowWidth="24940" windowHeight="14420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7" l="1"/>
  <c r="Z4" i="7"/>
  <c r="Z202" i="10" s="1"/>
  <c r="AA4" i="7"/>
  <c r="N16" i="8"/>
  <c r="P16" i="8"/>
  <c r="AA209" i="10" l="1"/>
  <c r="AA206" i="10"/>
  <c r="AA207" i="10"/>
  <c r="AA208" i="10"/>
  <c r="AA212" i="10"/>
  <c r="AA205" i="10"/>
  <c r="AA211" i="10"/>
  <c r="AA210" i="10"/>
  <c r="Z203" i="10"/>
  <c r="Z198" i="10"/>
  <c r="AA200" i="10"/>
  <c r="AA197" i="10"/>
  <c r="AA201" i="10"/>
  <c r="Z204" i="10"/>
  <c r="AA195" i="10"/>
  <c r="Z201" i="10"/>
  <c r="Z195" i="10"/>
  <c r="AA202" i="10"/>
  <c r="AA196" i="10"/>
  <c r="Z212" i="10"/>
  <c r="Z207" i="10"/>
  <c r="Z205" i="10"/>
  <c r="Z206" i="10"/>
  <c r="Z211" i="10"/>
  <c r="Z208" i="10"/>
  <c r="Z210" i="10"/>
  <c r="Z209" i="10"/>
  <c r="Z200" i="10"/>
  <c r="AA204" i="10"/>
  <c r="Z193" i="10"/>
  <c r="AA23" i="7"/>
  <c r="Z197" i="10"/>
  <c r="AA190" i="10"/>
  <c r="Z196" i="10"/>
  <c r="AA199" i="10"/>
  <c r="Z14" i="8"/>
  <c r="AA198" i="10"/>
  <c r="Z199" i="10"/>
  <c r="AA203" i="10"/>
  <c r="AA186" i="10"/>
  <c r="AA194" i="10"/>
  <c r="AA192" i="10"/>
  <c r="AA183" i="10"/>
  <c r="AA189" i="10"/>
  <c r="Z12" i="8"/>
  <c r="Z24" i="7"/>
  <c r="Z25" i="7"/>
  <c r="Z26" i="7"/>
  <c r="Z183" i="10"/>
  <c r="Z186" i="10"/>
  <c r="Z189" i="10"/>
  <c r="Z190" i="10"/>
  <c r="Z192" i="10"/>
  <c r="Z194" i="10"/>
  <c r="AA12" i="8"/>
  <c r="AA14" i="8"/>
  <c r="AA24" i="7"/>
  <c r="AA25" i="7"/>
  <c r="AA26" i="7"/>
  <c r="AA182" i="10"/>
  <c r="AA184" i="10"/>
  <c r="AA185" i="10"/>
  <c r="AA187" i="10"/>
  <c r="AA188" i="10"/>
  <c r="AA191" i="10"/>
  <c r="AA193" i="10"/>
  <c r="Z11" i="8"/>
  <c r="Z13" i="8"/>
  <c r="Z23" i="7"/>
  <c r="Z182" i="10"/>
  <c r="Z184" i="10"/>
  <c r="Z185" i="10"/>
  <c r="Z187" i="10"/>
  <c r="Z188" i="10"/>
  <c r="Z191" i="10"/>
  <c r="AA11" i="8"/>
  <c r="AA13" i="8"/>
  <c r="AA178" i="10" l="1"/>
  <c r="AA175" i="10"/>
  <c r="AA167" i="10"/>
  <c r="AA173" i="10"/>
  <c r="AA172" i="10"/>
  <c r="AA169" i="10"/>
  <c r="AA168" i="10"/>
  <c r="AA180" i="10"/>
  <c r="AA179" i="10"/>
  <c r="AA181" i="10"/>
  <c r="AA177" i="10"/>
  <c r="AA176" i="10"/>
  <c r="AA174" i="10"/>
  <c r="AA171" i="10"/>
  <c r="AA170" i="10"/>
  <c r="AA165" i="10"/>
  <c r="AA166" i="10"/>
  <c r="AA163" i="10"/>
  <c r="AA164" i="10"/>
  <c r="AA162" i="10"/>
  <c r="AA159" i="10"/>
  <c r="AA156" i="10"/>
  <c r="AA160" i="10"/>
  <c r="AA155" i="10"/>
  <c r="AA157" i="10"/>
  <c r="AA161" i="10"/>
  <c r="AA158" i="10"/>
  <c r="Z173" i="10"/>
  <c r="Z172" i="10"/>
  <c r="Z169" i="10"/>
  <c r="Z168" i="10"/>
  <c r="Z180" i="10"/>
  <c r="Z179" i="10"/>
  <c r="Z175" i="10"/>
  <c r="Z181" i="10"/>
  <c r="Z177" i="10"/>
  <c r="Z176" i="10"/>
  <c r="Z174" i="10"/>
  <c r="Z171" i="10"/>
  <c r="Z170" i="10"/>
  <c r="Z178" i="10"/>
  <c r="Z167" i="10"/>
  <c r="Z165" i="10"/>
  <c r="Z166" i="10"/>
  <c r="Z163" i="10"/>
  <c r="Z164" i="10"/>
  <c r="Z162" i="10"/>
  <c r="Z160" i="10"/>
  <c r="Z156" i="10"/>
  <c r="Z155" i="10"/>
  <c r="Z158" i="10"/>
  <c r="Z159" i="10"/>
  <c r="Z161" i="10"/>
  <c r="Z157" i="10"/>
  <c r="Z147" i="10"/>
  <c r="Z153" i="10"/>
  <c r="Z152" i="10"/>
  <c r="Z150" i="10"/>
  <c r="Z148" i="10"/>
  <c r="Z154" i="10"/>
  <c r="Z16" i="8"/>
  <c r="Z149" i="10"/>
  <c r="Z151" i="10"/>
  <c r="AA149" i="10"/>
  <c r="AA151" i="10"/>
  <c r="AA147" i="10"/>
  <c r="AA153" i="10"/>
  <c r="AA152" i="10"/>
  <c r="AA150" i="10"/>
  <c r="AA148" i="10"/>
  <c r="AA154" i="10"/>
  <c r="Z146" i="10"/>
  <c r="AA30" i="7"/>
  <c r="AA146" i="10"/>
  <c r="Z135" i="10"/>
  <c r="Z144" i="10"/>
  <c r="Z145" i="10"/>
  <c r="AA131" i="10"/>
  <c r="AA144" i="10"/>
  <c r="AA145" i="10"/>
  <c r="Z122" i="10"/>
  <c r="AA124" i="10"/>
  <c r="Z125" i="10"/>
  <c r="AA126" i="10"/>
  <c r="Z127" i="10"/>
  <c r="AA130" i="10"/>
  <c r="Z129" i="10"/>
  <c r="AA132" i="10"/>
  <c r="AA134" i="10"/>
  <c r="AA137" i="10"/>
  <c r="AA140" i="10"/>
  <c r="AA138" i="10"/>
  <c r="Z143" i="10"/>
  <c r="Z142" i="10"/>
  <c r="Z124" i="10"/>
  <c r="Z126" i="10"/>
  <c r="AA128" i="10"/>
  <c r="Z130" i="10"/>
  <c r="Z132" i="10"/>
  <c r="Z134" i="10"/>
  <c r="Z137" i="10"/>
  <c r="Z140" i="10"/>
  <c r="Z138" i="10"/>
  <c r="AA143" i="10"/>
  <c r="AA142" i="10"/>
  <c r="AA123" i="10"/>
  <c r="Z128" i="10"/>
  <c r="Z131" i="10"/>
  <c r="AA133" i="10"/>
  <c r="AA136" i="10"/>
  <c r="AA141" i="10"/>
  <c r="AA139" i="10"/>
  <c r="AA122" i="10"/>
  <c r="Z123" i="10"/>
  <c r="AA125" i="10"/>
  <c r="AA127" i="10"/>
  <c r="AA129" i="10"/>
  <c r="Z133" i="10"/>
  <c r="AA135" i="10"/>
  <c r="Z136" i="10"/>
  <c r="Z141" i="10"/>
  <c r="Z139" i="10"/>
  <c r="AN11" i="7"/>
  <c r="Z30" i="7" l="1"/>
  <c r="AA16" i="8"/>
  <c r="AM11" i="7" s="1"/>
  <c r="AA121" i="10"/>
  <c r="Z121" i="10"/>
  <c r="AA119" i="10"/>
  <c r="AA118" i="10"/>
  <c r="Z119" i="10"/>
  <c r="Z118" i="10"/>
  <c r="AA117" i="10"/>
  <c r="Z117" i="10"/>
  <c r="Z116" i="10"/>
  <c r="Z115" i="10"/>
  <c r="Z114" i="10"/>
  <c r="Z113" i="10"/>
  <c r="Z111" i="10"/>
  <c r="Z109" i="10"/>
  <c r="Z107" i="10"/>
  <c r="Z105" i="10"/>
  <c r="Z103" i="10"/>
  <c r="AA116" i="10"/>
  <c r="AA115" i="10"/>
  <c r="AA114" i="10"/>
  <c r="AA113" i="10"/>
  <c r="AA112" i="10"/>
  <c r="AA110" i="10"/>
  <c r="AA108" i="10"/>
  <c r="AA106" i="10"/>
  <c r="AA104" i="10"/>
  <c r="AA102" i="10"/>
  <c r="AA111" i="10"/>
  <c r="AA109" i="10"/>
  <c r="AA107" i="10"/>
  <c r="AA105" i="10"/>
  <c r="AA103" i="10"/>
  <c r="Z112" i="10"/>
  <c r="Z110" i="10"/>
  <c r="Z108" i="10"/>
  <c r="Z106" i="10"/>
  <c r="Z104" i="10"/>
  <c r="Z102" i="10"/>
  <c r="AM10" i="7" l="1"/>
  <c r="AM3" i="7"/>
  <c r="AM4" i="7"/>
  <c r="AN12" i="7" l="1"/>
  <c r="Z23" i="8"/>
  <c r="AA23" i="8"/>
  <c r="AN4" i="7"/>
  <c r="AN6" i="7" s="1"/>
  <c r="AB202" i="10" l="1"/>
  <c r="AD202" i="10" s="1"/>
  <c r="AB206" i="10"/>
  <c r="AD206" i="10" s="1"/>
  <c r="AB212" i="10"/>
  <c r="AD212" i="10" s="1"/>
  <c r="AB211" i="10"/>
  <c r="AD211" i="10" s="1"/>
  <c r="AF211" i="10" s="1"/>
  <c r="AG211" i="10" s="1"/>
  <c r="AB204" i="10"/>
  <c r="AD204" i="10" s="1"/>
  <c r="AB201" i="10"/>
  <c r="AD201" i="10" s="1"/>
  <c r="AB199" i="10"/>
  <c r="AD199" i="10" s="1"/>
  <c r="AB205" i="10"/>
  <c r="AD205" i="10" s="1"/>
  <c r="AB196" i="10"/>
  <c r="AD196" i="10" s="1"/>
  <c r="AB208" i="10"/>
  <c r="AD208" i="10" s="1"/>
  <c r="AB200" i="10"/>
  <c r="AD200" i="10" s="1"/>
  <c r="AB210" i="10"/>
  <c r="AD210" i="10" s="1"/>
  <c r="AF210" i="10" s="1"/>
  <c r="AG210" i="10" s="1"/>
  <c r="AB195" i="10"/>
  <c r="AD195" i="10" s="1"/>
  <c r="AB203" i="10"/>
  <c r="AD203" i="10" s="1"/>
  <c r="AB209" i="10"/>
  <c r="AD209" i="10" s="1"/>
  <c r="AF209" i="10" s="1"/>
  <c r="AG209" i="10" s="1"/>
  <c r="AB207" i="10"/>
  <c r="AD207" i="10" s="1"/>
  <c r="AB198" i="10"/>
  <c r="AD198" i="10" s="1"/>
  <c r="AB197" i="10"/>
  <c r="AD197" i="10" s="1"/>
  <c r="AC200" i="10"/>
  <c r="AE200" i="10" s="1"/>
  <c r="AC203" i="10"/>
  <c r="AE203" i="10" s="1"/>
  <c r="AC207" i="10"/>
  <c r="AE207" i="10" s="1"/>
  <c r="AC208" i="10"/>
  <c r="AE208" i="10" s="1"/>
  <c r="AC195" i="10"/>
  <c r="AE195" i="10" s="1"/>
  <c r="AC204" i="10"/>
  <c r="AE204" i="10" s="1"/>
  <c r="AC211" i="10"/>
  <c r="AE211" i="10" s="1"/>
  <c r="AC199" i="10"/>
  <c r="AE199" i="10" s="1"/>
  <c r="AC210" i="10"/>
  <c r="AE210" i="10" s="1"/>
  <c r="AC201" i="10"/>
  <c r="AE201" i="10" s="1"/>
  <c r="AC205" i="10"/>
  <c r="AE205" i="10" s="1"/>
  <c r="AC197" i="10"/>
  <c r="AE197" i="10" s="1"/>
  <c r="AC198" i="10"/>
  <c r="AE198" i="10" s="1"/>
  <c r="AC202" i="10"/>
  <c r="AE202" i="10" s="1"/>
  <c r="AC209" i="10"/>
  <c r="AE209" i="10" s="1"/>
  <c r="AC196" i="10"/>
  <c r="AE196" i="10" s="1"/>
  <c r="AC212" i="10"/>
  <c r="AE212" i="10" s="1"/>
  <c r="AC206" i="10"/>
  <c r="AE206" i="10" s="1"/>
  <c r="AB26" i="7"/>
  <c r="AD26" i="7" s="1"/>
  <c r="AB24" i="7"/>
  <c r="AD24" i="7" s="1"/>
  <c r="AB23" i="7"/>
  <c r="AD23" i="7" s="1"/>
  <c r="AF23" i="7" s="1"/>
  <c r="AG23" i="7" s="1"/>
  <c r="AB25" i="7"/>
  <c r="AD25" i="7" s="1"/>
  <c r="AC23" i="7"/>
  <c r="AE23" i="7" s="1"/>
  <c r="AC25" i="7"/>
  <c r="AE25" i="7" s="1"/>
  <c r="AC26" i="7"/>
  <c r="AE26" i="7" s="1"/>
  <c r="AC24" i="7"/>
  <c r="AE24" i="7" s="1"/>
  <c r="AC192" i="10"/>
  <c r="AE192" i="10" s="1"/>
  <c r="AC14" i="8"/>
  <c r="AE14" i="8" s="1"/>
  <c r="AC13" i="8"/>
  <c r="AE13" i="8" s="1"/>
  <c r="AC12" i="8"/>
  <c r="AE12" i="8" s="1"/>
  <c r="AC187" i="10"/>
  <c r="AE187" i="10" s="1"/>
  <c r="AC191" i="10"/>
  <c r="AE191" i="10" s="1"/>
  <c r="AC189" i="10"/>
  <c r="AE189" i="10" s="1"/>
  <c r="AC188" i="10"/>
  <c r="AE188" i="10" s="1"/>
  <c r="AC190" i="10"/>
  <c r="AE190" i="10" s="1"/>
  <c r="AC194" i="10"/>
  <c r="AE194" i="10" s="1"/>
  <c r="AC185" i="10"/>
  <c r="AE185" i="10" s="1"/>
  <c r="AC193" i="10"/>
  <c r="AE193" i="10" s="1"/>
  <c r="AC11" i="8"/>
  <c r="AE11" i="8" s="1"/>
  <c r="AC186" i="10"/>
  <c r="AE186" i="10" s="1"/>
  <c r="AB14" i="8"/>
  <c r="AD14" i="8" s="1"/>
  <c r="AB13" i="8"/>
  <c r="AD13" i="8" s="1"/>
  <c r="AB12" i="8"/>
  <c r="AD12" i="8" s="1"/>
  <c r="AB187" i="10"/>
  <c r="AD187" i="10" s="1"/>
  <c r="AB186" i="10"/>
  <c r="AD186" i="10" s="1"/>
  <c r="AF186" i="10" s="1"/>
  <c r="AG186" i="10" s="1"/>
  <c r="AB191" i="10"/>
  <c r="AD191" i="10" s="1"/>
  <c r="AB185" i="10"/>
  <c r="AD185" i="10" s="1"/>
  <c r="AB192" i="10"/>
  <c r="AD192" i="10" s="1"/>
  <c r="AB194" i="10"/>
  <c r="AD194" i="10" s="1"/>
  <c r="AB189" i="10"/>
  <c r="AD189" i="10" s="1"/>
  <c r="AB190" i="10"/>
  <c r="AD190" i="10" s="1"/>
  <c r="AF190" i="10" s="1"/>
  <c r="AG190" i="10" s="1"/>
  <c r="AB188" i="10"/>
  <c r="AD188" i="10" s="1"/>
  <c r="AB11" i="8"/>
  <c r="AD11" i="8" s="1"/>
  <c r="AF11" i="8" s="1"/>
  <c r="AG11" i="8" s="1"/>
  <c r="AB193" i="10"/>
  <c r="AD193" i="10" s="1"/>
  <c r="AF193" i="10" s="1"/>
  <c r="AG193" i="10" s="1"/>
  <c r="AB184" i="10"/>
  <c r="AD184" i="10" s="1"/>
  <c r="AC184" i="10"/>
  <c r="AE184" i="10" s="1"/>
  <c r="AB183" i="10"/>
  <c r="AD183" i="10" s="1"/>
  <c r="AC183" i="10"/>
  <c r="AE183" i="10" s="1"/>
  <c r="AB182" i="10"/>
  <c r="AD182" i="10" s="1"/>
  <c r="AC182" i="10"/>
  <c r="AE182" i="10" s="1"/>
  <c r="AB154" i="10"/>
  <c r="AD154" i="10" s="1"/>
  <c r="AB173" i="10"/>
  <c r="AD173" i="10" s="1"/>
  <c r="AB158" i="10"/>
  <c r="AD158" i="10" s="1"/>
  <c r="AB177" i="10"/>
  <c r="AD177" i="10" s="1"/>
  <c r="AB155" i="10"/>
  <c r="AD155" i="10" s="1"/>
  <c r="AB181" i="10"/>
  <c r="AD181" i="10" s="1"/>
  <c r="AB156" i="10"/>
  <c r="AD156" i="10" s="1"/>
  <c r="AB175" i="10"/>
  <c r="AD175" i="10" s="1"/>
  <c r="AB159" i="10"/>
  <c r="AD159" i="10" s="1"/>
  <c r="AB176" i="10"/>
  <c r="AD176" i="10" s="1"/>
  <c r="AB162" i="10"/>
  <c r="AD162" i="10" s="1"/>
  <c r="AB180" i="10"/>
  <c r="AD180" i="10" s="1"/>
  <c r="AB164" i="10"/>
  <c r="AD164" i="10" s="1"/>
  <c r="AB163" i="10"/>
  <c r="AD163" i="10" s="1"/>
  <c r="AB160" i="10"/>
  <c r="AD160" i="10" s="1"/>
  <c r="AB179" i="10"/>
  <c r="AD179" i="10" s="1"/>
  <c r="AB165" i="10"/>
  <c r="AD165" i="10" s="1"/>
  <c r="AB168" i="10"/>
  <c r="AD168" i="10" s="1"/>
  <c r="AB167" i="10"/>
  <c r="AD167" i="10" s="1"/>
  <c r="AB169" i="10"/>
  <c r="AD169" i="10" s="1"/>
  <c r="AB178" i="10"/>
  <c r="AD178" i="10" s="1"/>
  <c r="AB172" i="10"/>
  <c r="AD172" i="10" s="1"/>
  <c r="AB166" i="10"/>
  <c r="AD166" i="10" s="1"/>
  <c r="AB170" i="10"/>
  <c r="AD170" i="10" s="1"/>
  <c r="AB157" i="10"/>
  <c r="AD157" i="10" s="1"/>
  <c r="AB171" i="10"/>
  <c r="AD171" i="10" s="1"/>
  <c r="AB161" i="10"/>
  <c r="AD161" i="10" s="1"/>
  <c r="AB174" i="10"/>
  <c r="AD174" i="10" s="1"/>
  <c r="AC154" i="10"/>
  <c r="AE154" i="10" s="1"/>
  <c r="AC176" i="10"/>
  <c r="AE176" i="10" s="1"/>
  <c r="AC160" i="10"/>
  <c r="AE160" i="10" s="1"/>
  <c r="AC156" i="10"/>
  <c r="AE156" i="10" s="1"/>
  <c r="AC168" i="10"/>
  <c r="AE168" i="10" s="1"/>
  <c r="AC159" i="10"/>
  <c r="AE159" i="10" s="1"/>
  <c r="AC169" i="10"/>
  <c r="AE169" i="10" s="1"/>
  <c r="AC155" i="10"/>
  <c r="AE155" i="10" s="1"/>
  <c r="AC180" i="10"/>
  <c r="AE180" i="10" s="1"/>
  <c r="AC164" i="10"/>
  <c r="AE164" i="10" s="1"/>
  <c r="AC173" i="10"/>
  <c r="AE173" i="10" s="1"/>
  <c r="AC163" i="10"/>
  <c r="AE163" i="10" s="1"/>
  <c r="AC167" i="10"/>
  <c r="AE167" i="10" s="1"/>
  <c r="AC166" i="10"/>
  <c r="AE166" i="10" s="1"/>
  <c r="AC175" i="10"/>
  <c r="AE175" i="10" s="1"/>
  <c r="AC162" i="10"/>
  <c r="AE162" i="10" s="1"/>
  <c r="AC172" i="10"/>
  <c r="AE172" i="10" s="1"/>
  <c r="AC170" i="10"/>
  <c r="AE170" i="10" s="1"/>
  <c r="AC171" i="10"/>
  <c r="AE171" i="10" s="1"/>
  <c r="AC174" i="10"/>
  <c r="AE174" i="10" s="1"/>
  <c r="AC165" i="10"/>
  <c r="AE165" i="10" s="1"/>
  <c r="AC178" i="10"/>
  <c r="AE178" i="10" s="1"/>
  <c r="AC158" i="10"/>
  <c r="AE158" i="10" s="1"/>
  <c r="AC177" i="10"/>
  <c r="AE177" i="10" s="1"/>
  <c r="AC161" i="10"/>
  <c r="AE161" i="10" s="1"/>
  <c r="AC181" i="10"/>
  <c r="AE181" i="10" s="1"/>
  <c r="AC157" i="10"/>
  <c r="AE157" i="10" s="1"/>
  <c r="AC179" i="10"/>
  <c r="AE179" i="10" s="1"/>
  <c r="AF154" i="10"/>
  <c r="AG154" i="10" s="1"/>
  <c r="AB153" i="10"/>
  <c r="AD153" i="10" s="1"/>
  <c r="AC153" i="10"/>
  <c r="AE153" i="10" s="1"/>
  <c r="AB152" i="10"/>
  <c r="AD152" i="10" s="1"/>
  <c r="AC152" i="10"/>
  <c r="AE152" i="10" s="1"/>
  <c r="AB151" i="10"/>
  <c r="AD151" i="10" s="1"/>
  <c r="AB148" i="10"/>
  <c r="AD148" i="10" s="1"/>
  <c r="AB149" i="10"/>
  <c r="AD149" i="10" s="1"/>
  <c r="AB150" i="10"/>
  <c r="AD150" i="10" s="1"/>
  <c r="AB147" i="10"/>
  <c r="AD147" i="10" s="1"/>
  <c r="AC124" i="10"/>
  <c r="AE124" i="10" s="1"/>
  <c r="AC149" i="10"/>
  <c r="AE149" i="10" s="1"/>
  <c r="AC148" i="10"/>
  <c r="AE148" i="10" s="1"/>
  <c r="AC151" i="10"/>
  <c r="AE151" i="10" s="1"/>
  <c r="AC150" i="10"/>
  <c r="AE150" i="10" s="1"/>
  <c r="AC147" i="10"/>
  <c r="AE147" i="10" s="1"/>
  <c r="AC105" i="10"/>
  <c r="AE105" i="10" s="1"/>
  <c r="AC121" i="10"/>
  <c r="AE121" i="10" s="1"/>
  <c r="AC104" i="10"/>
  <c r="AE104" i="10" s="1"/>
  <c r="AC125" i="10"/>
  <c r="AE125" i="10" s="1"/>
  <c r="AB146" i="10"/>
  <c r="AD146" i="10" s="1"/>
  <c r="AC106" i="10"/>
  <c r="AE106" i="10" s="1"/>
  <c r="AC115" i="10"/>
  <c r="AE115" i="10" s="1"/>
  <c r="AC131" i="10"/>
  <c r="AE131" i="10" s="1"/>
  <c r="AC146" i="10"/>
  <c r="AE146" i="10" s="1"/>
  <c r="AC130" i="10"/>
  <c r="AE130" i="10" s="1"/>
  <c r="AB145" i="10"/>
  <c r="AD145" i="10" s="1"/>
  <c r="AB144" i="10"/>
  <c r="AD144" i="10" s="1"/>
  <c r="AC102" i="10"/>
  <c r="AE102" i="10" s="1"/>
  <c r="AC111" i="10"/>
  <c r="AE111" i="10" s="1"/>
  <c r="AC117" i="10"/>
  <c r="AE117" i="10" s="1"/>
  <c r="AC129" i="10"/>
  <c r="AE129" i="10" s="1"/>
  <c r="AC128" i="10"/>
  <c r="AE128" i="10" s="1"/>
  <c r="AC138" i="10"/>
  <c r="AE138" i="10" s="1"/>
  <c r="AC127" i="10"/>
  <c r="AE127" i="10" s="1"/>
  <c r="AC137" i="10"/>
  <c r="AE137" i="10" s="1"/>
  <c r="AC107" i="10"/>
  <c r="AE107" i="10" s="1"/>
  <c r="AC123" i="10"/>
  <c r="AE123" i="10" s="1"/>
  <c r="AC142" i="10"/>
  <c r="AE142" i="10" s="1"/>
  <c r="AC141" i="10"/>
  <c r="AE141" i="10" s="1"/>
  <c r="AC113" i="10"/>
  <c r="AE113" i="10" s="1"/>
  <c r="AC112" i="10"/>
  <c r="AE112" i="10" s="1"/>
  <c r="AC114" i="10"/>
  <c r="AE114" i="10" s="1"/>
  <c r="AC118" i="10"/>
  <c r="AE118" i="10" s="1"/>
  <c r="AC122" i="10"/>
  <c r="AE122" i="10" s="1"/>
  <c r="AC132" i="10"/>
  <c r="AE132" i="10" s="1"/>
  <c r="AC139" i="10"/>
  <c r="AE139" i="10" s="1"/>
  <c r="AC133" i="10"/>
  <c r="AE133" i="10" s="1"/>
  <c r="AC143" i="10"/>
  <c r="AE143" i="10" s="1"/>
  <c r="AC110" i="10"/>
  <c r="AE110" i="10" s="1"/>
  <c r="AC109" i="10"/>
  <c r="AE109" i="10" s="1"/>
  <c r="AC103" i="10"/>
  <c r="AE103" i="10" s="1"/>
  <c r="AC108" i="10"/>
  <c r="AE108" i="10" s="1"/>
  <c r="AC116" i="10"/>
  <c r="AE116" i="10" s="1"/>
  <c r="AC119" i="10"/>
  <c r="AE119" i="10" s="1"/>
  <c r="AC126" i="10"/>
  <c r="AE126" i="10" s="1"/>
  <c r="AC134" i="10"/>
  <c r="AE134" i="10" s="1"/>
  <c r="AC140" i="10"/>
  <c r="AE140" i="10" s="1"/>
  <c r="AC135" i="10"/>
  <c r="AE135" i="10" s="1"/>
  <c r="AC136" i="10"/>
  <c r="AE136" i="10" s="1"/>
  <c r="AC144" i="10"/>
  <c r="AE144" i="10" s="1"/>
  <c r="AC145" i="10"/>
  <c r="AE145" i="10" s="1"/>
  <c r="AB135" i="10"/>
  <c r="AD135" i="10" s="1"/>
  <c r="AB136" i="10"/>
  <c r="AD136" i="10" s="1"/>
  <c r="AB126" i="10"/>
  <c r="AD126" i="10" s="1"/>
  <c r="AB122" i="10"/>
  <c r="AD122" i="10" s="1"/>
  <c r="AB124" i="10"/>
  <c r="AD124" i="10" s="1"/>
  <c r="AB133" i="10"/>
  <c r="AD133" i="10" s="1"/>
  <c r="AB137" i="10"/>
  <c r="AD137" i="10" s="1"/>
  <c r="AB128" i="10"/>
  <c r="AD128" i="10" s="1"/>
  <c r="AB143" i="10"/>
  <c r="AD143" i="10" s="1"/>
  <c r="AB141" i="10"/>
  <c r="AD141" i="10" s="1"/>
  <c r="AB139" i="10"/>
  <c r="AD139" i="10" s="1"/>
  <c r="AB138" i="10"/>
  <c r="AD138" i="10" s="1"/>
  <c r="AB140" i="10"/>
  <c r="AD140" i="10" s="1"/>
  <c r="AB129" i="10"/>
  <c r="AD129" i="10" s="1"/>
  <c r="AB131" i="10"/>
  <c r="AD131" i="10" s="1"/>
  <c r="AB142" i="10"/>
  <c r="AD142" i="10" s="1"/>
  <c r="AB134" i="10"/>
  <c r="AD134" i="10" s="1"/>
  <c r="AB127" i="10"/>
  <c r="AD127" i="10" s="1"/>
  <c r="AB123" i="10"/>
  <c r="AD123" i="10" s="1"/>
  <c r="AB132" i="10"/>
  <c r="AD132" i="10" s="1"/>
  <c r="AB130" i="10"/>
  <c r="AD130" i="10" s="1"/>
  <c r="AB125" i="10"/>
  <c r="AD125" i="10" s="1"/>
  <c r="AB121" i="10"/>
  <c r="AD121" i="10" s="1"/>
  <c r="AB119" i="10"/>
  <c r="AD119" i="10" s="1"/>
  <c r="AB118" i="10"/>
  <c r="AD118" i="10" s="1"/>
  <c r="AB117" i="10"/>
  <c r="AD117" i="10" s="1"/>
  <c r="AB111" i="10"/>
  <c r="AD111" i="10" s="1"/>
  <c r="AB107" i="10"/>
  <c r="AD107" i="10" s="1"/>
  <c r="AB103" i="10"/>
  <c r="AD103" i="10" s="1"/>
  <c r="AB102" i="10"/>
  <c r="AD102" i="10" s="1"/>
  <c r="AB106" i="10"/>
  <c r="AD106" i="10" s="1"/>
  <c r="AB115" i="10"/>
  <c r="AD115" i="10" s="1"/>
  <c r="AB114" i="10"/>
  <c r="AD114" i="10" s="1"/>
  <c r="AF114" i="10" s="1"/>
  <c r="AG114" i="10" s="1"/>
  <c r="AB113" i="10"/>
  <c r="AD113" i="10" s="1"/>
  <c r="AB109" i="10"/>
  <c r="AD109" i="10" s="1"/>
  <c r="AB116" i="10"/>
  <c r="AD116" i="10" s="1"/>
  <c r="AB108" i="10"/>
  <c r="AD108" i="10" s="1"/>
  <c r="AB110" i="10"/>
  <c r="AD110" i="10" s="1"/>
  <c r="AB112" i="10"/>
  <c r="AD112" i="10" s="1"/>
  <c r="AB105" i="10"/>
  <c r="AD105" i="10" s="1"/>
  <c r="AB104" i="10"/>
  <c r="AD104" i="10" s="1"/>
  <c r="Z92" i="10"/>
  <c r="AA97" i="10"/>
  <c r="Z97" i="10"/>
  <c r="Z98" i="10"/>
  <c r="AA98" i="10"/>
  <c r="Z99" i="10"/>
  <c r="AA99" i="10"/>
  <c r="Z100" i="10"/>
  <c r="Z101" i="10"/>
  <c r="AB101" i="10" s="1"/>
  <c r="AF191" i="10" l="1"/>
  <c r="AG191" i="10" s="1"/>
  <c r="AF25" i="7"/>
  <c r="AG25" i="7" s="1"/>
  <c r="AF207" i="10"/>
  <c r="AG207" i="10" s="1"/>
  <c r="AF205" i="10"/>
  <c r="AG205" i="10" s="1"/>
  <c r="AF199" i="10"/>
  <c r="AG199" i="10" s="1"/>
  <c r="AF203" i="10"/>
  <c r="AG203" i="10" s="1"/>
  <c r="AH190" i="10" s="1"/>
  <c r="AF201" i="10"/>
  <c r="AG201" i="10" s="1"/>
  <c r="AF195" i="10"/>
  <c r="AG195" i="10" s="1"/>
  <c r="AF204" i="10"/>
  <c r="AG204" i="10" s="1"/>
  <c r="AF194" i="10"/>
  <c r="AG194" i="10" s="1"/>
  <c r="AI194" i="10" s="1"/>
  <c r="AF14" i="8"/>
  <c r="AG14" i="8" s="1"/>
  <c r="AF200" i="10"/>
  <c r="AG200" i="10" s="1"/>
  <c r="AF212" i="10"/>
  <c r="AG212" i="10" s="1"/>
  <c r="AF141" i="10"/>
  <c r="AG141" i="10" s="1"/>
  <c r="AF129" i="10"/>
  <c r="AG129" i="10" s="1"/>
  <c r="AF197" i="10"/>
  <c r="AG197" i="10" s="1"/>
  <c r="AF208" i="10"/>
  <c r="AG208" i="10" s="1"/>
  <c r="AF206" i="10"/>
  <c r="AG206" i="10" s="1"/>
  <c r="AF198" i="10"/>
  <c r="AG198" i="10" s="1"/>
  <c r="AF196" i="10"/>
  <c r="AG196" i="10" s="1"/>
  <c r="AF202" i="10"/>
  <c r="AG202" i="10" s="1"/>
  <c r="AF192" i="10"/>
  <c r="AG192" i="10" s="1"/>
  <c r="AF187" i="10"/>
  <c r="AG187" i="10" s="1"/>
  <c r="AH186" i="10" s="1"/>
  <c r="AF188" i="10"/>
  <c r="AG188" i="10" s="1"/>
  <c r="AF24" i="7"/>
  <c r="AG24" i="7" s="1"/>
  <c r="AF26" i="7"/>
  <c r="AG26" i="7" s="1"/>
  <c r="AF12" i="8"/>
  <c r="AG12" i="8" s="1"/>
  <c r="AI11" i="8" s="1"/>
  <c r="AF185" i="10"/>
  <c r="AG185" i="10" s="1"/>
  <c r="AF189" i="10"/>
  <c r="AG189" i="10" s="1"/>
  <c r="AF13" i="8"/>
  <c r="AG13" i="8" s="1"/>
  <c r="AB16" i="8"/>
  <c r="AH194" i="10"/>
  <c r="AC16" i="8"/>
  <c r="AF105" i="10"/>
  <c r="AG105" i="10" s="1"/>
  <c r="AF184" i="10"/>
  <c r="AG184" i="10" s="1"/>
  <c r="AF183" i="10"/>
  <c r="AG183" i="10" s="1"/>
  <c r="AF106" i="10"/>
  <c r="AG106" i="10" s="1"/>
  <c r="AF121" i="10"/>
  <c r="AG121" i="10" s="1"/>
  <c r="AF113" i="10"/>
  <c r="AG113" i="10" s="1"/>
  <c r="AF127" i="10"/>
  <c r="AG127" i="10" s="1"/>
  <c r="AE30" i="7"/>
  <c r="AC30" i="7"/>
  <c r="AD30" i="7"/>
  <c r="AB30" i="7"/>
  <c r="AF172" i="10"/>
  <c r="AF182" i="10"/>
  <c r="AG182" i="10" s="1"/>
  <c r="AF174" i="10"/>
  <c r="AG174" i="10" s="1"/>
  <c r="AF170" i="10"/>
  <c r="AG170" i="10" s="1"/>
  <c r="AF178" i="10"/>
  <c r="AG178" i="10" s="1"/>
  <c r="AF165" i="10"/>
  <c r="AG165" i="10" s="1"/>
  <c r="AF163" i="10"/>
  <c r="AG163" i="10" s="1"/>
  <c r="AF162" i="10"/>
  <c r="AG162" i="10" s="1"/>
  <c r="AF156" i="10"/>
  <c r="AG156" i="10" s="1"/>
  <c r="AF158" i="10"/>
  <c r="AG158" i="10" s="1"/>
  <c r="AF161" i="10"/>
  <c r="AG161" i="10" s="1"/>
  <c r="AF169" i="10"/>
  <c r="AG169" i="10" s="1"/>
  <c r="AF179" i="10"/>
  <c r="AG179" i="10" s="1"/>
  <c r="AF176" i="10"/>
  <c r="AG176" i="10" s="1"/>
  <c r="AF181" i="10"/>
  <c r="AG181" i="10" s="1"/>
  <c r="AF173" i="10"/>
  <c r="AG173" i="10" s="1"/>
  <c r="AF171" i="10"/>
  <c r="AG171" i="10" s="1"/>
  <c r="AF166" i="10"/>
  <c r="AG166" i="10" s="1"/>
  <c r="AF167" i="10"/>
  <c r="AG167" i="10" s="1"/>
  <c r="AF160" i="10"/>
  <c r="AG160" i="10" s="1"/>
  <c r="AF164" i="10"/>
  <c r="AG164" i="10" s="1"/>
  <c r="AF159" i="10"/>
  <c r="AG159" i="10" s="1"/>
  <c r="AF155" i="10"/>
  <c r="AG155" i="10" s="1"/>
  <c r="AH154" i="10" s="1"/>
  <c r="AF157" i="10"/>
  <c r="AG157" i="10" s="1"/>
  <c r="AG172" i="10"/>
  <c r="AF168" i="10"/>
  <c r="AG168" i="10" s="1"/>
  <c r="AF180" i="10"/>
  <c r="AG180" i="10" s="1"/>
  <c r="AF175" i="10"/>
  <c r="AG175" i="10" s="1"/>
  <c r="AF177" i="10"/>
  <c r="AG177" i="10" s="1"/>
  <c r="AF136" i="10"/>
  <c r="AG136" i="10" s="1"/>
  <c r="AE16" i="8"/>
  <c r="AF128" i="10"/>
  <c r="AG128" i="10" s="1"/>
  <c r="AF125" i="10"/>
  <c r="AG125" i="10" s="1"/>
  <c r="AF110" i="10"/>
  <c r="AG110" i="10" s="1"/>
  <c r="AF124" i="10"/>
  <c r="AG124" i="10" s="1"/>
  <c r="AF132" i="10"/>
  <c r="AG132" i="10" s="1"/>
  <c r="AF152" i="10"/>
  <c r="AG152" i="10" s="1"/>
  <c r="AF138" i="10"/>
  <c r="AG138" i="10" s="1"/>
  <c r="AF146" i="10"/>
  <c r="AG146" i="10" s="1"/>
  <c r="AF104" i="10"/>
  <c r="AG104" i="10" s="1"/>
  <c r="AF111" i="10"/>
  <c r="AG111" i="10" s="1"/>
  <c r="AF153" i="10"/>
  <c r="AG153" i="10" s="1"/>
  <c r="AF115" i="10"/>
  <c r="AG115" i="10" s="1"/>
  <c r="AF133" i="10"/>
  <c r="AG133" i="10" s="1"/>
  <c r="AF112" i="10"/>
  <c r="AG112" i="10" s="1"/>
  <c r="AF122" i="10"/>
  <c r="AG122" i="10" s="1"/>
  <c r="AF142" i="10"/>
  <c r="AG142" i="10" s="1"/>
  <c r="AF102" i="10"/>
  <c r="AG102" i="10" s="1"/>
  <c r="AF131" i="10"/>
  <c r="AG131" i="10" s="1"/>
  <c r="AF108" i="10"/>
  <c r="AG108" i="10" s="1"/>
  <c r="AF143" i="10"/>
  <c r="AG143" i="10" s="1"/>
  <c r="AF148" i="10"/>
  <c r="AG148" i="10" s="1"/>
  <c r="AF147" i="10"/>
  <c r="AG147" i="10" s="1"/>
  <c r="AF116" i="10"/>
  <c r="AG116" i="10" s="1"/>
  <c r="AF126" i="10"/>
  <c r="AG126" i="10" s="1"/>
  <c r="AF150" i="10"/>
  <c r="AG150" i="10" s="1"/>
  <c r="AF151" i="10"/>
  <c r="AG151" i="10" s="1"/>
  <c r="AF149" i="10"/>
  <c r="AG149" i="10" s="1"/>
  <c r="AF109" i="10"/>
  <c r="AG109" i="10" s="1"/>
  <c r="AF117" i="10"/>
  <c r="AG117" i="10" s="1"/>
  <c r="AF139" i="10"/>
  <c r="AG139" i="10" s="1"/>
  <c r="AF107" i="10"/>
  <c r="AG107" i="10" s="1"/>
  <c r="AF118" i="10"/>
  <c r="AG118" i="10" s="1"/>
  <c r="AF140" i="10"/>
  <c r="AG140" i="10" s="1"/>
  <c r="AF103" i="10"/>
  <c r="AG103" i="10" s="1"/>
  <c r="AF119" i="10"/>
  <c r="AG119" i="10" s="1"/>
  <c r="AF130" i="10"/>
  <c r="AG130" i="10" s="1"/>
  <c r="AF134" i="10"/>
  <c r="AG134" i="10" s="1"/>
  <c r="AF135" i="10"/>
  <c r="AG135" i="10" s="1"/>
  <c r="AF144" i="10"/>
  <c r="AG144" i="10" s="1"/>
  <c r="AF123" i="10"/>
  <c r="AG123" i="10" s="1"/>
  <c r="AF137" i="10"/>
  <c r="AG137" i="10" s="1"/>
  <c r="AF145" i="10"/>
  <c r="AG145" i="10" s="1"/>
  <c r="AA100" i="10"/>
  <c r="AA101" i="10"/>
  <c r="AC101" i="10" s="1"/>
  <c r="AI196" i="10" l="1"/>
  <c r="AH196" i="10"/>
  <c r="AI190" i="10"/>
  <c r="AH110" i="10"/>
  <c r="AH192" i="10"/>
  <c r="AI192" i="10"/>
  <c r="AI186" i="10"/>
  <c r="AI188" i="10"/>
  <c r="AH188" i="10"/>
  <c r="AI23" i="7"/>
  <c r="AH23" i="7"/>
  <c r="AH182" i="10"/>
  <c r="AH11" i="8"/>
  <c r="AD16" i="8"/>
  <c r="AI182" i="10"/>
  <c r="AF30" i="7"/>
  <c r="AI112" i="10"/>
  <c r="AH147" i="10"/>
  <c r="AH172" i="10"/>
  <c r="AI154" i="10"/>
  <c r="AH166" i="10"/>
  <c r="AI166" i="10"/>
  <c r="AI176" i="10"/>
  <c r="AH176" i="10"/>
  <c r="AH162" i="10"/>
  <c r="AI162" i="10"/>
  <c r="AI170" i="10"/>
  <c r="AH170" i="10"/>
  <c r="AI164" i="10"/>
  <c r="AH164" i="10"/>
  <c r="AH174" i="10"/>
  <c r="AI174" i="10"/>
  <c r="AH168" i="10"/>
  <c r="AI168" i="10"/>
  <c r="AH160" i="10"/>
  <c r="AI160" i="10"/>
  <c r="AI158" i="10"/>
  <c r="AH158" i="10"/>
  <c r="AI172" i="10"/>
  <c r="AI156" i="10"/>
  <c r="AH156" i="10"/>
  <c r="AI178" i="10"/>
  <c r="AH178" i="10"/>
  <c r="AH135" i="10"/>
  <c r="AI108" i="10"/>
  <c r="AH133" i="10"/>
  <c r="AH143" i="10"/>
  <c r="AH121" i="10"/>
  <c r="AH116" i="10"/>
  <c r="AH108" i="10"/>
  <c r="AI110" i="10"/>
  <c r="AI116" i="10"/>
  <c r="AH112" i="10"/>
  <c r="AI143" i="10"/>
  <c r="AI147" i="10"/>
  <c r="AI126" i="10"/>
  <c r="AI133" i="10"/>
  <c r="AH126" i="10"/>
  <c r="AI135" i="10"/>
  <c r="AI121" i="10"/>
  <c r="AA22" i="8"/>
  <c r="Z22" i="8"/>
  <c r="AA21" i="8"/>
  <c r="Z21" i="8"/>
  <c r="AA20" i="8"/>
  <c r="Z20" i="8"/>
  <c r="AF16" i="8" l="1"/>
  <c r="Z41" i="7"/>
  <c r="Z39" i="7"/>
  <c r="Z40" i="7"/>
  <c r="Z38" i="7"/>
  <c r="AA41" i="7"/>
  <c r="AA38" i="7"/>
  <c r="AA40" i="7"/>
  <c r="AA39" i="7"/>
  <c r="AA96" i="10"/>
  <c r="Z96" i="10"/>
  <c r="Z95" i="10"/>
  <c r="Z94" i="10"/>
  <c r="Z93" i="10"/>
  <c r="Z90" i="10"/>
  <c r="Z91" i="10"/>
  <c r="Z89" i="10"/>
  <c r="Z87" i="10"/>
  <c r="Z85" i="10"/>
  <c r="Z83" i="10"/>
  <c r="Z81" i="10"/>
  <c r="Z79" i="10"/>
  <c r="Z80" i="10"/>
  <c r="Z82" i="10"/>
  <c r="Z86" i="10"/>
  <c r="Z84" i="10"/>
  <c r="Z78" i="10"/>
  <c r="Z77" i="10"/>
  <c r="Z76" i="10"/>
  <c r="Z74" i="10"/>
  <c r="Z75" i="10"/>
  <c r="AA93" i="10"/>
  <c r="AA94" i="10"/>
  <c r="AA95" i="10"/>
  <c r="AA90" i="10"/>
  <c r="AA92" i="10"/>
  <c r="AA91" i="10"/>
  <c r="AA89" i="10"/>
  <c r="AA82" i="10"/>
  <c r="AA87" i="10"/>
  <c r="AA85" i="10"/>
  <c r="AA83" i="10"/>
  <c r="AA81" i="10"/>
  <c r="AA79" i="10"/>
  <c r="AA86" i="10"/>
  <c r="AA78" i="10"/>
  <c r="AA84" i="10"/>
  <c r="AA80" i="10"/>
  <c r="AA77" i="10"/>
  <c r="AA76" i="10"/>
  <c r="AA74" i="10"/>
  <c r="AA75" i="10"/>
  <c r="Z73" i="10"/>
  <c r="Z71" i="10"/>
  <c r="Z72" i="10"/>
  <c r="AA71" i="10"/>
  <c r="AA72" i="10"/>
  <c r="AA73" i="10"/>
  <c r="Z70" i="10"/>
  <c r="Z68" i="10"/>
  <c r="Z69" i="10"/>
  <c r="Z67" i="10"/>
  <c r="Z66" i="10"/>
  <c r="Z64" i="10"/>
  <c r="Z65" i="10"/>
  <c r="Z59" i="10"/>
  <c r="Z63" i="10"/>
  <c r="Z62" i="10"/>
  <c r="Z61" i="10"/>
  <c r="Z60" i="10"/>
  <c r="Z58" i="10"/>
  <c r="Z56" i="10"/>
  <c r="Z54" i="10"/>
  <c r="Z53" i="10"/>
  <c r="Z57" i="10"/>
  <c r="Z55" i="10"/>
  <c r="Z52" i="10"/>
  <c r="Z51" i="10"/>
  <c r="Z50" i="10"/>
  <c r="Z49" i="10"/>
  <c r="Z47" i="10"/>
  <c r="Z48" i="10"/>
  <c r="Z45" i="10"/>
  <c r="Z46" i="10"/>
  <c r="Z44" i="10"/>
  <c r="Z43" i="10"/>
  <c r="Z42" i="10"/>
  <c r="Z41" i="10"/>
  <c r="Z39" i="10"/>
  <c r="Z38" i="10"/>
  <c r="Z40" i="10"/>
  <c r="Z37" i="10"/>
  <c r="Z32" i="10"/>
  <c r="Z36" i="10"/>
  <c r="Z34" i="10"/>
  <c r="Z35" i="10"/>
  <c r="Z33" i="10"/>
  <c r="Z31" i="10"/>
  <c r="Z30" i="10"/>
  <c r="Z24" i="10"/>
  <c r="Z21" i="10"/>
  <c r="Z25" i="10"/>
  <c r="Z22" i="10"/>
  <c r="Z19" i="10"/>
  <c r="Z28" i="10"/>
  <c r="Z26" i="10"/>
  <c r="Z23" i="10"/>
  <c r="Z20" i="10"/>
  <c r="Z29" i="10"/>
  <c r="Z27" i="10"/>
  <c r="Z17" i="10"/>
  <c r="Z18" i="10"/>
  <c r="AA69" i="10"/>
  <c r="AA70" i="10"/>
  <c r="AA68" i="10"/>
  <c r="AA67" i="10"/>
  <c r="AA65" i="10"/>
  <c r="AA59" i="10"/>
  <c r="AA63" i="10"/>
  <c r="AA62" i="10"/>
  <c r="AA61" i="10"/>
  <c r="AA60" i="10"/>
  <c r="AA66" i="10"/>
  <c r="AA64" i="10"/>
  <c r="AA57" i="10"/>
  <c r="AA55" i="10"/>
  <c r="AA53" i="10"/>
  <c r="AA58" i="10"/>
  <c r="AA56" i="10"/>
  <c r="AA54" i="10"/>
  <c r="AA51" i="10"/>
  <c r="AA50" i="10"/>
  <c r="AA49" i="10"/>
  <c r="AA47" i="10"/>
  <c r="AA52" i="10"/>
  <c r="AA48" i="10"/>
  <c r="AA45" i="10"/>
  <c r="AA44" i="10"/>
  <c r="AA46" i="10"/>
  <c r="AA43" i="10"/>
  <c r="AA42" i="10"/>
  <c r="AA41" i="10"/>
  <c r="AA39" i="10"/>
  <c r="AA38" i="10"/>
  <c r="AA40" i="10"/>
  <c r="AA36" i="10"/>
  <c r="AA35" i="10"/>
  <c r="AA33" i="10"/>
  <c r="AA34" i="10"/>
  <c r="AA37" i="10"/>
  <c r="AA32" i="10"/>
  <c r="AA31" i="10"/>
  <c r="AA30" i="10"/>
  <c r="AA29" i="10"/>
  <c r="AA27" i="10"/>
  <c r="AA26" i="10"/>
  <c r="AA24" i="10"/>
  <c r="AA21" i="10"/>
  <c r="AA25" i="10"/>
  <c r="AA22" i="10"/>
  <c r="AA19" i="10"/>
  <c r="AA28" i="10"/>
  <c r="AA23" i="10"/>
  <c r="AA20" i="10"/>
  <c r="AA18" i="10"/>
  <c r="AA17" i="10"/>
  <c r="Z14" i="10"/>
  <c r="Z16" i="10"/>
  <c r="Z15" i="10"/>
  <c r="Z13" i="10"/>
  <c r="AA14" i="10"/>
  <c r="AA16" i="10"/>
  <c r="AA15" i="10"/>
  <c r="AG16" i="8" l="1"/>
  <c r="AG17" i="8"/>
  <c r="AG30" i="7"/>
  <c r="AG31" i="7"/>
  <c r="Z4" i="10"/>
  <c r="Z6" i="10"/>
  <c r="Z8" i="10"/>
  <c r="Z10" i="10"/>
  <c r="Z12" i="10"/>
  <c r="Z5" i="10"/>
  <c r="Z7" i="10"/>
  <c r="Z9" i="10"/>
  <c r="Z11" i="10"/>
  <c r="Z3" i="10"/>
  <c r="AA9" i="10" l="1"/>
  <c r="AA4" i="10"/>
  <c r="AA6" i="10"/>
  <c r="AA8" i="10"/>
  <c r="AA10" i="10"/>
  <c r="AA12" i="10"/>
  <c r="AA5" i="10"/>
  <c r="AA11" i="10"/>
  <c r="AA7" i="10"/>
  <c r="AA13" i="10"/>
  <c r="AA3" i="10"/>
  <c r="AB99" i="10" l="1"/>
  <c r="AD99" i="10" s="1"/>
  <c r="AB100" i="10"/>
  <c r="AD100" i="10" s="1"/>
  <c r="AD101" i="10"/>
  <c r="AB97" i="10"/>
  <c r="AD97" i="10" s="1"/>
  <c r="AB98" i="10"/>
  <c r="AD98" i="10" s="1"/>
  <c r="AB20" i="8"/>
  <c r="AB23" i="8"/>
  <c r="AD23" i="8" s="1"/>
  <c r="AB22" i="8"/>
  <c r="AD22" i="8" s="1"/>
  <c r="AB21" i="8"/>
  <c r="AD21" i="8" s="1"/>
  <c r="AB40" i="7"/>
  <c r="AD40" i="7" s="1"/>
  <c r="AB38" i="7"/>
  <c r="AB39" i="7"/>
  <c r="AD39" i="7" s="1"/>
  <c r="AB41" i="7"/>
  <c r="AD41" i="7" s="1"/>
  <c r="AB96" i="10"/>
  <c r="AD96" i="10" s="1"/>
  <c r="AB94" i="10"/>
  <c r="AD94" i="10" s="1"/>
  <c r="AB92" i="10"/>
  <c r="AD92" i="10" s="1"/>
  <c r="AB95" i="10"/>
  <c r="AD95" i="10" s="1"/>
  <c r="AB93" i="10"/>
  <c r="AD93" i="10" s="1"/>
  <c r="AB90" i="10"/>
  <c r="AD90" i="10" s="1"/>
  <c r="AB91" i="10"/>
  <c r="AD91" i="10" s="1"/>
  <c r="AB83" i="10"/>
  <c r="AD83" i="10" s="1"/>
  <c r="AB89" i="10"/>
  <c r="AD89" i="10" s="1"/>
  <c r="AB80" i="10"/>
  <c r="AD80" i="10" s="1"/>
  <c r="AB87" i="10"/>
  <c r="AD87" i="10" s="1"/>
  <c r="AB84" i="10"/>
  <c r="AD84" i="10" s="1"/>
  <c r="AB86" i="10"/>
  <c r="AD86" i="10" s="1"/>
  <c r="AB79" i="10"/>
  <c r="AD79" i="10" s="1"/>
  <c r="AB82" i="10"/>
  <c r="AD82" i="10" s="1"/>
  <c r="AB81" i="10"/>
  <c r="AD81" i="10" s="1"/>
  <c r="AB78" i="10"/>
  <c r="AD78" i="10" s="1"/>
  <c r="AB85" i="10"/>
  <c r="AD85" i="10" s="1"/>
  <c r="AB77" i="10"/>
  <c r="AD77" i="10" s="1"/>
  <c r="AB75" i="10"/>
  <c r="AD75" i="10" s="1"/>
  <c r="AB76" i="10"/>
  <c r="AD76" i="10" s="1"/>
  <c r="AB74" i="10"/>
  <c r="AD74" i="10" s="1"/>
  <c r="AB73" i="10"/>
  <c r="AD73" i="10" s="1"/>
  <c r="AB71" i="10"/>
  <c r="AD71" i="10" s="1"/>
  <c r="AB72" i="10"/>
  <c r="AD72" i="10" s="1"/>
  <c r="AB21" i="10"/>
  <c r="AD21" i="10" s="1"/>
  <c r="AB44" i="10"/>
  <c r="AD44" i="10" s="1"/>
  <c r="AB61" i="10"/>
  <c r="AD61" i="10" s="1"/>
  <c r="AB18" i="10"/>
  <c r="AD18" i="10" s="1"/>
  <c r="AB35" i="10"/>
  <c r="AD35" i="10" s="1"/>
  <c r="AB49" i="10"/>
  <c r="AD49" i="10" s="1"/>
  <c r="AB64" i="10"/>
  <c r="AD64" i="10" s="1"/>
  <c r="AB22" i="10"/>
  <c r="AD22" i="10" s="1"/>
  <c r="AB42" i="10"/>
  <c r="AD42" i="10" s="1"/>
  <c r="AB58" i="10"/>
  <c r="AD58" i="10" s="1"/>
  <c r="AB25" i="10"/>
  <c r="AD25" i="10" s="1"/>
  <c r="AB43" i="10"/>
  <c r="AD43" i="10" s="1"/>
  <c r="AB60" i="10"/>
  <c r="AD60" i="10" s="1"/>
  <c r="AB33" i="10"/>
  <c r="AD33" i="10" s="1"/>
  <c r="AB47" i="10"/>
  <c r="AD47" i="10" s="1"/>
  <c r="AB65" i="10"/>
  <c r="AD65" i="10" s="1"/>
  <c r="AB20" i="10"/>
  <c r="AD20" i="10" s="1"/>
  <c r="AB37" i="10"/>
  <c r="AD37" i="10" s="1"/>
  <c r="AB55" i="10"/>
  <c r="AD55" i="10" s="1"/>
  <c r="AB68" i="10"/>
  <c r="AD68" i="10" s="1"/>
  <c r="AB30" i="10"/>
  <c r="AD30" i="10" s="1"/>
  <c r="AB45" i="10"/>
  <c r="AD45" i="10" s="1"/>
  <c r="AB31" i="10"/>
  <c r="AD31" i="10" s="1"/>
  <c r="AB59" i="10"/>
  <c r="AD59" i="10" s="1"/>
  <c r="AB29" i="10"/>
  <c r="AD29" i="10" s="1"/>
  <c r="AB69" i="10"/>
  <c r="AD69" i="10" s="1"/>
  <c r="AB56" i="10"/>
  <c r="AD56" i="10" s="1"/>
  <c r="AB34" i="10"/>
  <c r="AD34" i="10" s="1"/>
  <c r="AB50" i="10"/>
  <c r="AD50" i="10" s="1"/>
  <c r="AB51" i="10"/>
  <c r="AD51" i="10" s="1"/>
  <c r="AB19" i="10"/>
  <c r="AD19" i="10" s="1"/>
  <c r="AB17" i="10"/>
  <c r="AD17" i="10" s="1"/>
  <c r="AB66" i="10"/>
  <c r="AD66" i="10" s="1"/>
  <c r="AB27" i="10"/>
  <c r="AD27" i="10" s="1"/>
  <c r="AB28" i="10"/>
  <c r="AD28" i="10" s="1"/>
  <c r="AB39" i="10"/>
  <c r="AD39" i="10" s="1"/>
  <c r="AB54" i="10"/>
  <c r="AD54" i="10" s="1"/>
  <c r="AB24" i="10"/>
  <c r="AD24" i="10" s="1"/>
  <c r="AB46" i="10"/>
  <c r="AD46" i="10" s="1"/>
  <c r="AB62" i="10"/>
  <c r="AD62" i="10" s="1"/>
  <c r="AB23" i="10"/>
  <c r="AD23" i="10" s="1"/>
  <c r="AB40" i="10"/>
  <c r="AD40" i="10" s="1"/>
  <c r="AB57" i="10"/>
  <c r="AD57" i="10" s="1"/>
  <c r="AB26" i="10"/>
  <c r="AD26" i="10" s="1"/>
  <c r="AB38" i="10"/>
  <c r="AD38" i="10" s="1"/>
  <c r="AB53" i="10"/>
  <c r="AD53" i="10" s="1"/>
  <c r="AB70" i="10"/>
  <c r="AD70" i="10" s="1"/>
  <c r="AB63" i="10"/>
  <c r="AD63" i="10" s="1"/>
  <c r="AB48" i="10"/>
  <c r="AD48" i="10" s="1"/>
  <c r="AB32" i="10"/>
  <c r="AD32" i="10" s="1"/>
  <c r="AB52" i="10"/>
  <c r="AD52" i="10" s="1"/>
  <c r="AB41" i="10"/>
  <c r="AD41" i="10" s="1"/>
  <c r="AB36" i="10"/>
  <c r="AD36" i="10" s="1"/>
  <c r="AB67" i="10"/>
  <c r="AD67" i="10" s="1"/>
  <c r="AB15" i="10"/>
  <c r="AD15" i="10" s="1"/>
  <c r="AB16" i="10"/>
  <c r="AD16" i="10" s="1"/>
  <c r="AB14" i="10"/>
  <c r="AD14" i="10" s="1"/>
  <c r="AB11" i="10"/>
  <c r="AD11" i="10" s="1"/>
  <c r="AB9" i="10"/>
  <c r="AD9" i="10" s="1"/>
  <c r="AB10" i="10"/>
  <c r="AD10" i="10" s="1"/>
  <c r="AB4" i="10"/>
  <c r="AD4" i="10" s="1"/>
  <c r="AB6" i="10"/>
  <c r="AD6" i="10" s="1"/>
  <c r="AB7" i="10"/>
  <c r="AD7" i="10" s="1"/>
  <c r="AB5" i="10"/>
  <c r="AD5" i="10" s="1"/>
  <c r="AB8" i="10"/>
  <c r="AD8" i="10" s="1"/>
  <c r="AB12" i="10"/>
  <c r="AD12" i="10" s="1"/>
  <c r="AB13" i="10"/>
  <c r="AD13" i="10" s="1"/>
  <c r="AB3" i="10"/>
  <c r="AD3" i="10" s="1"/>
  <c r="AD38" i="7" l="1"/>
  <c r="AD20" i="8"/>
  <c r="AC99" i="10" l="1"/>
  <c r="AE99" i="10" s="1"/>
  <c r="AF99" i="10" s="1"/>
  <c r="AG99" i="10" s="1"/>
  <c r="AC98" i="10"/>
  <c r="AE98" i="10" s="1"/>
  <c r="AF98" i="10" s="1"/>
  <c r="AG98" i="10" s="1"/>
  <c r="AC97" i="10"/>
  <c r="AE97" i="10" s="1"/>
  <c r="AF97" i="10" s="1"/>
  <c r="AG97" i="10" s="1"/>
  <c r="AE101" i="10"/>
  <c r="AF101" i="10" s="1"/>
  <c r="AG101" i="10" s="1"/>
  <c r="AC100" i="10"/>
  <c r="AE100" i="10" s="1"/>
  <c r="AC20" i="8"/>
  <c r="AC21" i="8"/>
  <c r="AE21" i="8" s="1"/>
  <c r="AF21" i="8" s="1"/>
  <c r="AG21" i="8" s="1"/>
  <c r="AC23" i="8"/>
  <c r="AE23" i="8" s="1"/>
  <c r="AF23" i="8" s="1"/>
  <c r="AG23" i="8" s="1"/>
  <c r="AC22" i="8"/>
  <c r="AE22" i="8" s="1"/>
  <c r="AF22" i="8" s="1"/>
  <c r="AG22" i="8" s="1"/>
  <c r="AC39" i="7"/>
  <c r="AE39" i="7" s="1"/>
  <c r="AF39" i="7" s="1"/>
  <c r="AG39" i="7" s="1"/>
  <c r="AC38" i="7"/>
  <c r="AC41" i="7"/>
  <c r="AE41" i="7" s="1"/>
  <c r="AF41" i="7" s="1"/>
  <c r="AG41" i="7" s="1"/>
  <c r="AC40" i="7"/>
  <c r="AE40" i="7" s="1"/>
  <c r="AF40" i="7" s="1"/>
  <c r="AG40" i="7" s="1"/>
  <c r="AC96" i="10"/>
  <c r="AE96" i="10" s="1"/>
  <c r="AF96" i="10" s="1"/>
  <c r="AG96" i="10" s="1"/>
  <c r="AC95" i="10"/>
  <c r="AE95" i="10" s="1"/>
  <c r="AF95" i="10" s="1"/>
  <c r="AG95" i="10" s="1"/>
  <c r="AC93" i="10"/>
  <c r="AE93" i="10" s="1"/>
  <c r="AF93" i="10" s="1"/>
  <c r="AG93" i="10" s="1"/>
  <c r="AC94" i="10"/>
  <c r="AE94" i="10" s="1"/>
  <c r="AF94" i="10" s="1"/>
  <c r="AG94" i="10" s="1"/>
  <c r="AC91" i="10"/>
  <c r="AE91" i="10" s="1"/>
  <c r="AF91" i="10" s="1"/>
  <c r="AG91" i="10" s="1"/>
  <c r="AC90" i="10"/>
  <c r="AE90" i="10" s="1"/>
  <c r="AF90" i="10" s="1"/>
  <c r="AG90" i="10" s="1"/>
  <c r="AC92" i="10"/>
  <c r="AE92" i="10" s="1"/>
  <c r="AF92" i="10" s="1"/>
  <c r="AG92" i="10" s="1"/>
  <c r="AC89" i="10"/>
  <c r="AE89" i="10" s="1"/>
  <c r="AF89" i="10" s="1"/>
  <c r="AG89" i="10" s="1"/>
  <c r="AC78" i="10"/>
  <c r="AE78" i="10" s="1"/>
  <c r="AF78" i="10" s="1"/>
  <c r="AG78" i="10" s="1"/>
  <c r="AC83" i="10"/>
  <c r="AE83" i="10" s="1"/>
  <c r="AF83" i="10" s="1"/>
  <c r="AG83" i="10" s="1"/>
  <c r="AC86" i="10"/>
  <c r="AE86" i="10" s="1"/>
  <c r="AF86" i="10" s="1"/>
  <c r="AG86" i="10" s="1"/>
  <c r="AC79" i="10"/>
  <c r="AE79" i="10" s="1"/>
  <c r="AF79" i="10" s="1"/>
  <c r="AG79" i="10" s="1"/>
  <c r="AC85" i="10"/>
  <c r="AE85" i="10" s="1"/>
  <c r="AF85" i="10" s="1"/>
  <c r="AG85" i="10" s="1"/>
  <c r="AC80" i="10"/>
  <c r="AE80" i="10" s="1"/>
  <c r="AF80" i="10" s="1"/>
  <c r="AG80" i="10" s="1"/>
  <c r="AC84" i="10"/>
  <c r="AE84" i="10" s="1"/>
  <c r="AF84" i="10" s="1"/>
  <c r="AG84" i="10" s="1"/>
  <c r="AC87" i="10"/>
  <c r="AE87" i="10" s="1"/>
  <c r="AF87" i="10" s="1"/>
  <c r="AG87" i="10" s="1"/>
  <c r="AC82" i="10"/>
  <c r="AE82" i="10" s="1"/>
  <c r="AF82" i="10" s="1"/>
  <c r="AG82" i="10" s="1"/>
  <c r="AC81" i="10"/>
  <c r="AE81" i="10" s="1"/>
  <c r="AF81" i="10" s="1"/>
  <c r="AG81" i="10" s="1"/>
  <c r="AC77" i="10"/>
  <c r="AE77" i="10" s="1"/>
  <c r="AF77" i="10" s="1"/>
  <c r="AG77" i="10" s="1"/>
  <c r="AC74" i="10"/>
  <c r="AE74" i="10" s="1"/>
  <c r="AF74" i="10" s="1"/>
  <c r="AG74" i="10" s="1"/>
  <c r="AC76" i="10"/>
  <c r="AE76" i="10" s="1"/>
  <c r="AF76" i="10" s="1"/>
  <c r="AG76" i="10" s="1"/>
  <c r="AC75" i="10"/>
  <c r="AE75" i="10" s="1"/>
  <c r="AF75" i="10" s="1"/>
  <c r="AG75" i="10" s="1"/>
  <c r="AC72" i="10"/>
  <c r="AE72" i="10" s="1"/>
  <c r="AF72" i="10" s="1"/>
  <c r="AG72" i="10" s="1"/>
  <c r="AC71" i="10"/>
  <c r="AE71" i="10" s="1"/>
  <c r="AF71" i="10" s="1"/>
  <c r="AG71" i="10" s="1"/>
  <c r="AC73" i="10"/>
  <c r="AE73" i="10" s="1"/>
  <c r="AF73" i="10" s="1"/>
  <c r="AG73" i="10" s="1"/>
  <c r="AC20" i="10"/>
  <c r="AE20" i="10" s="1"/>
  <c r="AF20" i="10" s="1"/>
  <c r="AG20" i="10" s="1"/>
  <c r="AC33" i="10"/>
  <c r="AE33" i="10" s="1"/>
  <c r="AF33" i="10" s="1"/>
  <c r="AG33" i="10" s="1"/>
  <c r="AC50" i="10"/>
  <c r="AE50" i="10" s="1"/>
  <c r="AF50" i="10" s="1"/>
  <c r="AG50" i="10" s="1"/>
  <c r="AC67" i="10"/>
  <c r="AE67" i="10" s="1"/>
  <c r="AF67" i="10" s="1"/>
  <c r="AG67" i="10" s="1"/>
  <c r="AC25" i="10"/>
  <c r="AE25" i="10" s="1"/>
  <c r="AF25" i="10" s="1"/>
  <c r="AG25" i="10" s="1"/>
  <c r="AC39" i="10"/>
  <c r="AE39" i="10" s="1"/>
  <c r="AF39" i="10" s="1"/>
  <c r="AG39" i="10" s="1"/>
  <c r="AC53" i="10"/>
  <c r="AE53" i="10" s="1"/>
  <c r="AF53" i="10" s="1"/>
  <c r="AG53" i="10" s="1"/>
  <c r="AC17" i="10"/>
  <c r="AE17" i="10" s="1"/>
  <c r="AF17" i="10" s="1"/>
  <c r="AG17" i="10" s="1"/>
  <c r="AC37" i="10"/>
  <c r="AE37" i="10" s="1"/>
  <c r="AF37" i="10" s="1"/>
  <c r="AG37" i="10" s="1"/>
  <c r="AC47" i="10"/>
  <c r="AE47" i="10" s="1"/>
  <c r="AF47" i="10" s="1"/>
  <c r="AG47" i="10" s="1"/>
  <c r="AC59" i="10"/>
  <c r="AE59" i="10" s="1"/>
  <c r="AF59" i="10" s="1"/>
  <c r="AG59" i="10" s="1"/>
  <c r="AC18" i="10"/>
  <c r="AE18" i="10" s="1"/>
  <c r="AF18" i="10" s="1"/>
  <c r="AG18" i="10" s="1"/>
  <c r="AC34" i="10"/>
  <c r="AE34" i="10" s="1"/>
  <c r="AF34" i="10" s="1"/>
  <c r="AG34" i="10" s="1"/>
  <c r="AC49" i="10"/>
  <c r="AE49" i="10" s="1"/>
  <c r="AF49" i="10" s="1"/>
  <c r="AG49" i="10" s="1"/>
  <c r="AC65" i="10"/>
  <c r="AE65" i="10" s="1"/>
  <c r="AF65" i="10" s="1"/>
  <c r="AG65" i="10" s="1"/>
  <c r="AC22" i="10"/>
  <c r="AE22" i="10" s="1"/>
  <c r="AF22" i="10" s="1"/>
  <c r="AG22" i="10" s="1"/>
  <c r="AC38" i="10"/>
  <c r="AE38" i="10" s="1"/>
  <c r="AF38" i="10" s="1"/>
  <c r="AG38" i="10" s="1"/>
  <c r="AC58" i="10"/>
  <c r="AE58" i="10" s="1"/>
  <c r="AF58" i="10" s="1"/>
  <c r="AG58" i="10" s="1"/>
  <c r="AC69" i="10"/>
  <c r="AE69" i="10" s="1"/>
  <c r="AF69" i="10" s="1"/>
  <c r="AG69" i="10" s="1"/>
  <c r="AC27" i="10"/>
  <c r="AE27" i="10" s="1"/>
  <c r="AF27" i="10" s="1"/>
  <c r="AG27" i="10" s="1"/>
  <c r="AC46" i="10"/>
  <c r="AE46" i="10" s="1"/>
  <c r="AF46" i="10" s="1"/>
  <c r="AG46" i="10" s="1"/>
  <c r="AC66" i="10"/>
  <c r="AE66" i="10" s="1"/>
  <c r="AF66" i="10" s="1"/>
  <c r="AG66" i="10" s="1"/>
  <c r="AC28" i="10"/>
  <c r="AE28" i="10" s="1"/>
  <c r="AF28" i="10" s="1"/>
  <c r="AG28" i="10" s="1"/>
  <c r="AC36" i="10"/>
  <c r="AE36" i="10" s="1"/>
  <c r="AF36" i="10" s="1"/>
  <c r="AG36" i="10" s="1"/>
  <c r="AC54" i="10"/>
  <c r="AE54" i="10" s="1"/>
  <c r="AF54" i="10" s="1"/>
  <c r="AG54" i="10" s="1"/>
  <c r="AC19" i="10"/>
  <c r="AE19" i="10" s="1"/>
  <c r="AF19" i="10" s="1"/>
  <c r="AG19" i="10" s="1"/>
  <c r="AC56" i="10"/>
  <c r="AE56" i="10" s="1"/>
  <c r="AF56" i="10" s="1"/>
  <c r="AG56" i="10" s="1"/>
  <c r="AC63" i="10"/>
  <c r="AE63" i="10" s="1"/>
  <c r="AF63" i="10" s="1"/>
  <c r="AG63" i="10" s="1"/>
  <c r="AC21" i="10"/>
  <c r="AE21" i="10" s="1"/>
  <c r="AF21" i="10" s="1"/>
  <c r="AG21" i="10" s="1"/>
  <c r="AC55" i="10"/>
  <c r="AE55" i="10" s="1"/>
  <c r="AF55" i="10" s="1"/>
  <c r="AG55" i="10" s="1"/>
  <c r="AC42" i="10"/>
  <c r="AE42" i="10" s="1"/>
  <c r="AF42" i="10" s="1"/>
  <c r="AG42" i="10" s="1"/>
  <c r="AC57" i="10"/>
  <c r="AE57" i="10" s="1"/>
  <c r="AF57" i="10" s="1"/>
  <c r="AG57" i="10" s="1"/>
  <c r="AC26" i="10"/>
  <c r="AE26" i="10" s="1"/>
  <c r="AF26" i="10" s="1"/>
  <c r="AG26" i="10" s="1"/>
  <c r="AC32" i="10"/>
  <c r="AE32" i="10" s="1"/>
  <c r="AF32" i="10" s="1"/>
  <c r="AG32" i="10" s="1"/>
  <c r="AC41" i="10"/>
  <c r="AE41" i="10" s="1"/>
  <c r="AF41" i="10" s="1"/>
  <c r="AG41" i="10" s="1"/>
  <c r="AC31" i="10"/>
  <c r="AE31" i="10" s="1"/>
  <c r="AF31" i="10" s="1"/>
  <c r="AG31" i="10" s="1"/>
  <c r="AC48" i="10"/>
  <c r="AE48" i="10" s="1"/>
  <c r="AF48" i="10" s="1"/>
  <c r="AG48" i="10" s="1"/>
  <c r="AC62" i="10"/>
  <c r="AE62" i="10" s="1"/>
  <c r="AF62" i="10" s="1"/>
  <c r="AG62" i="10" s="1"/>
  <c r="AC23" i="10"/>
  <c r="AE23" i="10" s="1"/>
  <c r="AF23" i="10" s="1"/>
  <c r="AG23" i="10" s="1"/>
  <c r="AC35" i="10"/>
  <c r="AE35" i="10" s="1"/>
  <c r="AF35" i="10" s="1"/>
  <c r="AG35" i="10" s="1"/>
  <c r="AC51" i="10"/>
  <c r="AE51" i="10" s="1"/>
  <c r="AF51" i="10" s="1"/>
  <c r="AG51" i="10" s="1"/>
  <c r="AC68" i="10"/>
  <c r="AE68" i="10" s="1"/>
  <c r="AF68" i="10" s="1"/>
  <c r="AG68" i="10" s="1"/>
  <c r="AC29" i="10"/>
  <c r="AE29" i="10" s="1"/>
  <c r="AF29" i="10" s="1"/>
  <c r="AG29" i="10" s="1"/>
  <c r="AC44" i="10"/>
  <c r="AE44" i="10" s="1"/>
  <c r="AF44" i="10" s="1"/>
  <c r="AG44" i="10" s="1"/>
  <c r="AC60" i="10"/>
  <c r="AE60" i="10" s="1"/>
  <c r="AF60" i="10" s="1"/>
  <c r="AG60" i="10" s="1"/>
  <c r="AC30" i="10"/>
  <c r="AE30" i="10" s="1"/>
  <c r="AF30" i="10" s="1"/>
  <c r="AG30" i="10" s="1"/>
  <c r="AC45" i="10"/>
  <c r="AE45" i="10" s="1"/>
  <c r="AF45" i="10" s="1"/>
  <c r="AG45" i="10" s="1"/>
  <c r="AC61" i="10"/>
  <c r="AE61" i="10" s="1"/>
  <c r="AF61" i="10" s="1"/>
  <c r="AG61" i="10" s="1"/>
  <c r="AC70" i="10"/>
  <c r="AE70" i="10" s="1"/>
  <c r="AF70" i="10" s="1"/>
  <c r="AG70" i="10" s="1"/>
  <c r="AC40" i="10"/>
  <c r="AE40" i="10" s="1"/>
  <c r="AF40" i="10" s="1"/>
  <c r="AG40" i="10" s="1"/>
  <c r="AC43" i="10"/>
  <c r="AE43" i="10" s="1"/>
  <c r="AF43" i="10" s="1"/>
  <c r="AG43" i="10" s="1"/>
  <c r="AC64" i="10"/>
  <c r="AE64" i="10" s="1"/>
  <c r="AF64" i="10" s="1"/>
  <c r="AG64" i="10" s="1"/>
  <c r="AC52" i="10"/>
  <c r="AE52" i="10" s="1"/>
  <c r="AF52" i="10" s="1"/>
  <c r="AG52" i="10" s="1"/>
  <c r="AC24" i="10"/>
  <c r="AE24" i="10" s="1"/>
  <c r="AF24" i="10" s="1"/>
  <c r="AG24" i="10" s="1"/>
  <c r="AC15" i="10"/>
  <c r="AE15" i="10" s="1"/>
  <c r="AF15" i="10" s="1"/>
  <c r="AG15" i="10" s="1"/>
  <c r="AC16" i="10"/>
  <c r="AE16" i="10" s="1"/>
  <c r="AF16" i="10" s="1"/>
  <c r="AG16" i="10" s="1"/>
  <c r="AC14" i="10"/>
  <c r="AE14" i="10" s="1"/>
  <c r="AF14" i="10" s="1"/>
  <c r="AG14" i="10" s="1"/>
  <c r="AC4" i="10"/>
  <c r="AE4" i="10" s="1"/>
  <c r="AF4" i="10" s="1"/>
  <c r="AG4" i="10" s="1"/>
  <c r="AC8" i="10"/>
  <c r="AE8" i="10" s="1"/>
  <c r="AF8" i="10" s="1"/>
  <c r="AG8" i="10" s="1"/>
  <c r="AC12" i="10"/>
  <c r="AE12" i="10" s="1"/>
  <c r="AF12" i="10" s="1"/>
  <c r="AG12" i="10" s="1"/>
  <c r="AC6" i="10"/>
  <c r="AE6" i="10" s="1"/>
  <c r="AF6" i="10" s="1"/>
  <c r="AG6" i="10" s="1"/>
  <c r="AC7" i="10"/>
  <c r="AE7" i="10" s="1"/>
  <c r="AF7" i="10" s="1"/>
  <c r="AG7" i="10" s="1"/>
  <c r="AC11" i="10"/>
  <c r="AE11" i="10" s="1"/>
  <c r="AF11" i="10" s="1"/>
  <c r="AG11" i="10" s="1"/>
  <c r="AC10" i="10"/>
  <c r="AE10" i="10" s="1"/>
  <c r="AF10" i="10" s="1"/>
  <c r="AG10" i="10" s="1"/>
  <c r="AC5" i="10"/>
  <c r="AE5" i="10" s="1"/>
  <c r="AF5" i="10" s="1"/>
  <c r="AG5" i="10" s="1"/>
  <c r="AC9" i="10"/>
  <c r="AE9" i="10" s="1"/>
  <c r="AF9" i="10" s="1"/>
  <c r="AG9" i="10" s="1"/>
  <c r="AC13" i="10"/>
  <c r="AE13" i="10" s="1"/>
  <c r="AF13" i="10" s="1"/>
  <c r="AG13" i="10" s="1"/>
  <c r="AC3" i="10"/>
  <c r="AE3" i="10" s="1"/>
  <c r="AF3" i="10" s="1"/>
  <c r="AG3" i="10" s="1"/>
  <c r="AI86" i="10" l="1"/>
  <c r="AH86" i="10"/>
  <c r="AE38" i="7"/>
  <c r="AH92" i="10"/>
  <c r="AH96" i="10"/>
  <c r="AE20" i="8"/>
  <c r="AF100" i="10"/>
  <c r="AG100" i="10" s="1"/>
  <c r="AI84" i="10"/>
  <c r="AI96" i="10"/>
  <c r="AI82" i="10"/>
  <c r="AH82" i="10"/>
  <c r="AI78" i="10"/>
  <c r="AH78" i="10"/>
  <c r="AH84" i="10"/>
  <c r="AI92" i="10"/>
  <c r="AH80" i="10"/>
  <c r="AI80" i="10"/>
  <c r="AH74" i="10"/>
  <c r="AI74" i="10"/>
  <c r="AH5" i="10"/>
  <c r="AH70" i="10"/>
  <c r="AI70" i="10"/>
  <c r="AI61" i="10"/>
  <c r="AH61" i="10"/>
  <c r="AH44" i="10"/>
  <c r="AI44" i="10"/>
  <c r="AH57" i="10"/>
  <c r="AI57" i="10"/>
  <c r="AH63" i="10"/>
  <c r="AI63" i="10"/>
  <c r="AH36" i="10"/>
  <c r="AI36" i="10"/>
  <c r="AH22" i="10"/>
  <c r="AI22" i="10"/>
  <c r="AI59" i="10"/>
  <c r="AH59" i="10"/>
  <c r="AI53" i="10"/>
  <c r="AH53" i="10"/>
  <c r="AI24" i="10"/>
  <c r="AH24" i="10"/>
  <c r="AH28" i="10"/>
  <c r="AI28" i="10"/>
  <c r="AI40" i="10"/>
  <c r="AH40" i="10"/>
  <c r="AI30" i="10"/>
  <c r="AH30" i="10"/>
  <c r="AH68" i="10"/>
  <c r="AI68" i="10"/>
  <c r="AI32" i="10"/>
  <c r="AH32" i="10"/>
  <c r="AH55" i="10"/>
  <c r="AI55" i="10"/>
  <c r="AH19" i="10"/>
  <c r="AI19" i="10"/>
  <c r="AH49" i="10"/>
  <c r="AI49" i="10"/>
  <c r="AI47" i="10"/>
  <c r="AH47" i="10"/>
  <c r="AI51" i="10"/>
  <c r="AH51" i="10"/>
  <c r="AI26" i="10"/>
  <c r="AH26" i="10"/>
  <c r="AH38" i="10"/>
  <c r="AI38" i="10"/>
  <c r="AI34" i="10"/>
  <c r="AH34" i="10"/>
  <c r="AI13" i="10"/>
  <c r="AH13" i="10"/>
  <c r="AI5" i="10"/>
  <c r="AI9" i="10"/>
  <c r="AH9" i="10"/>
  <c r="AF38" i="7" l="1"/>
  <c r="AH100" i="10"/>
  <c r="AI100" i="10"/>
  <c r="AH102" i="10"/>
  <c r="AI102" i="10"/>
  <c r="AI106" i="10"/>
  <c r="AH106" i="10"/>
  <c r="AF20" i="8"/>
  <c r="AI104" i="10"/>
  <c r="AH104" i="10"/>
  <c r="AG38" i="7" l="1"/>
  <c r="AG20" i="8"/>
  <c r="AI20" i="8" l="1"/>
  <c r="AH20" i="8"/>
</calcChain>
</file>

<file path=xl/sharedStrings.xml><?xml version="1.0" encoding="utf-8"?>
<sst xmlns="http://schemas.openxmlformats.org/spreadsheetml/2006/main" count="1236" uniqueCount="363">
  <si>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</si>
  <si>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</si>
  <si>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</si>
  <si>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</si>
  <si>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</si>
  <si>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</si>
  <si>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</si>
  <si>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</si>
  <si>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</si>
  <si>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</si>
  <si>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</si>
  <si>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</si>
  <si>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</si>
  <si>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</si>
  <si>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</si>
  <si>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</si>
  <si>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</si>
  <si>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</si>
  <si>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</si>
  <si>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</si>
  <si>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</si>
  <si>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</si>
  <si>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</si>
  <si>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</si>
  <si>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</si>
  <si>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</si>
  <si>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</si>
  <si>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</si>
  <si>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</si>
  <si>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</si>
  <si>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</si>
  <si>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</si>
  <si>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</si>
  <si>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</si>
  <si>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</si>
  <si>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</si>
  <si>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</si>
  <si>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</si>
  <si>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</si>
  <si>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</si>
  <si>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</si>
  <si>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</si>
  <si>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</si>
  <si>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</si>
  <si>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</si>
  <si>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</si>
  <si>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</si>
  <si>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</si>
  <si>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</si>
  <si>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</si>
  <si>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</si>
  <si>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</si>
  <si>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</si>
  <si>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</si>
  <si>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</si>
  <si>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</si>
  <si>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</si>
  <si>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</si>
  <si>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</si>
  <si>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</si>
  <si>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</si>
  <si>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</si>
  <si>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</si>
  <si>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</si>
  <si>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</si>
  <si>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</si>
  <si>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</si>
  <si>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</si>
  <si>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</si>
  <si>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</si>
  <si>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</si>
  <si>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</si>
  <si>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</si>
  <si>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</si>
  <si>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</si>
  <si>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</si>
  <si>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</si>
  <si>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</si>
  <si>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</si>
  <si>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</si>
  <si>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</si>
  <si>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</si>
  <si>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</si>
  <si>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</si>
  <si>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</si>
  <si>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</si>
  <si>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</si>
  <si>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</si>
  <si>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</si>
  <si>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</si>
  <si>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</si>
  <si>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</si>
  <si>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</si>
  <si>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</si>
  <si>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</si>
  <si>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</si>
  <si>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</si>
  <si>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</si>
  <si>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</si>
  <si>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</si>
  <si>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</si>
  <si>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</si>
  <si>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</si>
  <si>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</si>
  <si>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</si>
  <si>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</si>
  <si>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</si>
  <si>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</si>
  <si>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</si>
  <si>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</si>
  <si>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</si>
  <si>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</si>
  <si>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tehuth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</si>
  <si>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</si>
  <si>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</si>
  <si>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</si>
  <si>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</si>
  <si>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</si>
  <si>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</si>
  <si>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</si>
  <si>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jrk</t>
  </si>
  <si>
    <t>ETH-1</t>
  </si>
  <si>
    <t>Data_295 IPL-17O-2447 House-DI#1-R16-1-O2</t>
  </si>
  <si>
    <t>Data_296 IPL-17O-2448 House-DI#1-R16-2-O2</t>
  </si>
  <si>
    <t>Data_297 IPL-17O-2459 House-DI#1-R16-3</t>
  </si>
  <si>
    <t>Data_298 IPL-17O-2460 House-DI#1-R16-4</t>
  </si>
  <si>
    <t>week after first DI in an attempt to fix  mystery leak</t>
  </si>
  <si>
    <t>Data_300 IPL-17O-2462 House-DI#1-R16-6</t>
  </si>
  <si>
    <t>Data_301 IPL-17O-2463 House DI#-R16-7</t>
  </si>
  <si>
    <t>Data_302 IPL-17O-2464 SLAP2-B6-R16-1</t>
  </si>
  <si>
    <t>Data_303 IPL-17O-2465 SLAP2-B6-R16-2</t>
  </si>
  <si>
    <t>Data_304 IPL-17O-2466 SLAP2-B6-R16-3</t>
  </si>
  <si>
    <t>Data_305 IPL-17O-2467 SLAP2-B6-R16-4</t>
  </si>
  <si>
    <t>Data_306 IPL-17O-2468 VSMOW2-B5-R16-1</t>
  </si>
  <si>
    <t>Data_307 IPL-17O-2469 VSMOW2-B5-R16-2</t>
  </si>
  <si>
    <t>Data_308 IPL-17O-2470 VSMOW2-B5-R16-3</t>
  </si>
  <si>
    <t>Data_309 IPL-17O-2471 VSMOW2-B5-R16-4</t>
  </si>
  <si>
    <t>Data_310 IPL-17O-2474 IAEA-C1-R16-1</t>
  </si>
  <si>
    <t>Data_312 IPL-17O-2476 IAEA-603-R16-1</t>
  </si>
  <si>
    <t>Data_313 IPL-17O-2477 IAEA-603-R16-2</t>
  </si>
  <si>
    <t>Data_314 IPL-17O-2478 102-GC-AZ01-R16-1</t>
  </si>
  <si>
    <t>Data_315 IPL-17O-2479 102-GC-AZ01-R16-2</t>
  </si>
  <si>
    <t>Data_316 IPL-17O-2480 102-GC-AZ01-R16-3</t>
  </si>
  <si>
    <t>Data_317 IPL-17O-2481 WR-11-33.5-34.5-R16-1</t>
  </si>
  <si>
    <t>big jump</t>
  </si>
  <si>
    <t>Data_318 IPL-17O-2482 WR-11-33.5-34.5-R16-2</t>
  </si>
  <si>
    <t>one of these replicates might be fractionated</t>
  </si>
  <si>
    <t>Data_320 IPL-17O-2484 WR-11-60.5-61.5-R16-2</t>
  </si>
  <si>
    <t>Data_319 IPL-17O-2483 WR-11-60.5-61.5-R16-1</t>
  </si>
  <si>
    <t>Data_321 IPL-17O-2485 WR-11-17-18-R16-1</t>
  </si>
  <si>
    <t>Data_322 IPL-17O-2486 WR-11-17-18-R16-2</t>
  </si>
  <si>
    <t>Data_323 IPL-17O-2488 WR-11-0-1-R16-1</t>
  </si>
  <si>
    <t>Data_325 IPL-17O-2490 WR-11-21-22-R16-1</t>
  </si>
  <si>
    <t>Data_326 IPL-17O-2491 WR-11-21-22-R16-2</t>
  </si>
  <si>
    <t>Data_327 IPL-17O-2492 HB-109-R16-1</t>
  </si>
  <si>
    <t>Data_328 IPL-17O-2493 HB-109-R16-2</t>
  </si>
  <si>
    <t>Data_324 IPL-17O-2489 WR-11-0-1-R16-2</t>
  </si>
  <si>
    <t>Data_311 IPL-17O-2475 IAEA-C1-R16-2</t>
  </si>
  <si>
    <t>Data_329 IPL-17O-2494 WR-11-7-8-R16-1</t>
  </si>
  <si>
    <t>Data_330 IPL-17O-2495 WR-11-7-8-R16-2</t>
  </si>
  <si>
    <t>Data_331 IPL-17O-2496 187-B-R16-1</t>
  </si>
  <si>
    <t>Data_332 IPL-17O-2497 187-B-R16-2</t>
  </si>
  <si>
    <t>Data_333 IPL-17O-2498 HB-162-R16-1</t>
  </si>
  <si>
    <t>Data_334 IPL-17O-2499 HB-162-R16-2</t>
  </si>
  <si>
    <t>Data_335 IPL-17O-2500 IAEA-C1-R16-3</t>
  </si>
  <si>
    <t>Data_336 IPL-17O-2501 IAEA-C1-R16-4</t>
  </si>
  <si>
    <t>Data_338 IPL-17O-2503 IAEA-603-R16-4</t>
  </si>
  <si>
    <t>Data_337 IPL-17O-2502 IAEA-603-R16-3</t>
  </si>
  <si>
    <t>Data_339 IPL-17O-2504 102-GC-AZ01-R16-4</t>
  </si>
  <si>
    <t>Data_340 IPL-17O-2505 102-GC-AZ01-R16-5</t>
  </si>
  <si>
    <t>Data_341 IPL-17O-2506 102-GC-AZ01-R16-6</t>
  </si>
  <si>
    <t>Data_342 IPL-17O-2507 19Loyalton-40-R16-1</t>
  </si>
  <si>
    <t>Data_343 IPL-17O-2508 19Loyalton-40-R16-2</t>
  </si>
  <si>
    <t>Data_344 IPL-17O-2509 WR-11-60.5-61.5-R16-1</t>
  </si>
  <si>
    <t>Data_346 IPL-17O-2511 WR-11-0-1-R16-3</t>
  </si>
  <si>
    <t>Data_347 IPL-17O-2512 WR-11-0-1-R16-4</t>
  </si>
  <si>
    <t>Data_348 IPL-17O-2513 WR-11-7-8-R16-3</t>
  </si>
  <si>
    <t>Data_349 IPL-17O-2514 WR-11-7-8-R16-4</t>
  </si>
  <si>
    <t>Data_350 IPL-17O-2515 WR-11-21-22-R16-3</t>
  </si>
  <si>
    <t>Data_351 IPL-17O-2516 WR-11-21-22-R16-4</t>
  </si>
  <si>
    <t>Data_352 IPL-17O-2517 WR-11-17-18-R16-3</t>
  </si>
  <si>
    <t>Data_353 IPL-17O-2518 WR-11-17-18-R16-4</t>
  </si>
  <si>
    <t>Data_345 IPL-17O-2510 WR-11-60.5-61.5-R16-2</t>
  </si>
  <si>
    <t>Data_354 IPL-17O-2519 WR-11-33.5-34.5-R16-3</t>
  </si>
  <si>
    <t>Data_355 IPL-17O-2520 WR-11-33.5-34.5-R16-4</t>
  </si>
  <si>
    <t>Data_356 IPL-17O-2521 102-GC-AZ01-R16-7</t>
  </si>
  <si>
    <t>Data_357 IPL-17O-2522 102-GC-AZ01-R16-8</t>
  </si>
  <si>
    <t>Data_358 IPL-17O-2523 102-GC-AZ01-R16-9</t>
  </si>
  <si>
    <t>Data_359 IPL-17O-2524 IAEA-C1-R16-5</t>
  </si>
  <si>
    <t>Data_360 IPL-17O-2525 IAEA-C1-R16-6</t>
  </si>
  <si>
    <t>Data_361 IPL-17O-2526 IAEA-603-R16-7</t>
  </si>
  <si>
    <t>Data_362 IPL-17O-2527 IAEA-603-R16-8</t>
  </si>
  <si>
    <t>Data_363 IPL-17O-2529 VSMOW-B5-R16-5</t>
  </si>
  <si>
    <t>Data_364 IPL-17O-2530 VSMOW-B5-R16-6</t>
  </si>
  <si>
    <t>Data_365 IPL-17O-2531 VSMOW-B5-R16-7</t>
  </si>
  <si>
    <t>Data_366 IPL-17O-2532 VSMOW-B5-R16-8</t>
  </si>
  <si>
    <t>Data_368 IPL-17O-2534 SLAP2-B6-R16-6</t>
  </si>
  <si>
    <t>Data_367 IPL-17O-2533 SLAP2-B6-R16-5</t>
  </si>
  <si>
    <t>maybe two primes wasn’t enough</t>
  </si>
  <si>
    <t>Data_369 IPL-17O-2535 SLAP2-B6-R16-7</t>
  </si>
  <si>
    <t>Data_370 IPL-17O-2536 SLAP2-B6-R16-8</t>
  </si>
  <si>
    <t>Data_371 IPL-17O-2537 WICO 2020-OH-25-B1-R16-1</t>
  </si>
  <si>
    <t>WICO 2020</t>
  </si>
  <si>
    <t>Data_372 IPL-17O-2538 WICO 2020-OH-25-B1-R16-2</t>
  </si>
  <si>
    <t>Data_373 IPL-17O-2539 USGS-46-R16-1</t>
  </si>
  <si>
    <t>Data_374 IPL-17O-2540 USGS-46-R16-2</t>
  </si>
  <si>
    <t>Data_375 IPL-17O-2541 WICO 2020-OH-26-B1-R16-1</t>
  </si>
  <si>
    <t>Data_376 IPL-17O-2542 WICO 2020-OH-26-B1-R16-2</t>
  </si>
  <si>
    <t>Data_377 IPL-17O-2543 WICO 2020-OH-27-B1-R16-1</t>
  </si>
  <si>
    <t>Data_378 IPL-17O-2545 WICO 2020-OH-27-B1-R16-3</t>
  </si>
  <si>
    <t>Data_379 IPL-17O-2546 WICO 2020-OH-28-B1-R16-1</t>
  </si>
  <si>
    <t>reactor split</t>
  </si>
  <si>
    <t>changed filament in source (jrk and tehuth). Samples were giving -1500 per meg.</t>
  </si>
  <si>
    <t>Data_381 IPL-17O-2548 ZE IPL Bot 2 v IPL Bot 1-R16-1</t>
  </si>
  <si>
    <t>No primes needed so set to 2</t>
  </si>
  <si>
    <t>Data_382 IPL-17O-2549 ZE IPL Bot 2 v IPL Bot 1-R16-2</t>
  </si>
  <si>
    <t>Data_383 IPL-17O-2550 ZE IPL Bot 2 v IPL Bot 1-R16-3</t>
  </si>
  <si>
    <t>Data_384 IPL-17O-2551 SLAP2-B6-R16-9</t>
  </si>
  <si>
    <t>Data_385 IPL-17O-2552 SLAP2-B6-R16-10</t>
  </si>
  <si>
    <t>Data_386 IPL-17O-2553 SLAP2-B6-R16-11</t>
  </si>
  <si>
    <t>Data_387 IPL-17O-2554 SLAP2-B6-R16-12</t>
  </si>
  <si>
    <t>Data_388 IPL-17O-2555 VSMOW2-B5-R16-9</t>
  </si>
  <si>
    <t>Data_389 IPL-17O-2556 VSMOW2-B5-R16-10</t>
  </si>
  <si>
    <t>Data_390 IPL-17O-2557 VSMOW2-B5-R16-11</t>
  </si>
  <si>
    <t>Data_392 IPL-17O-2559 VSMOW2-B5-R16-13 2 1</t>
  </si>
  <si>
    <t>Data_380 IPL-17O-2547 WICO 2020-OH-28-B1-R16-2</t>
  </si>
  <si>
    <t>Data_392 IPL-17O-2559 VSMOW2-B5-R16-13_2</t>
  </si>
  <si>
    <t>probably ok - sample is actually around -1500 per meg for D'17O</t>
  </si>
  <si>
    <t>Data_399 IPL-17O-2566 USGS 46-R16-3</t>
  </si>
  <si>
    <t>Data_400 IPL-17O-2567 USGS 46-R16-4</t>
  </si>
  <si>
    <t>emp</t>
  </si>
  <si>
    <t>Data_403 IPL-17O-2571 VSMOW2-B5-R16-14</t>
  </si>
  <si>
    <t>Data_405 IPL-17O-2573 SLAP2-B6-R16-13</t>
  </si>
  <si>
    <t>Data_406 IPL-17O-2574 SLAP2-B6-R16-14</t>
  </si>
  <si>
    <t>Data_408 IPL-17O-2575 SLAP2-B6-R16-15 2</t>
  </si>
  <si>
    <t>Data_409 IPL-17O-2576 SLAP2-B6-R16-16</t>
  </si>
  <si>
    <t>Data_411 IPL-17O-2578 VSMOW2-B5-R16-17</t>
  </si>
  <si>
    <t>Data_412 IPL-17O-2579 VSMOW2-B5-R16-18</t>
  </si>
  <si>
    <t>Data_413 IPL-17O-2580 VSMOW2-B5-R16-19</t>
  </si>
  <si>
    <t>Data_415 IPL-17O-2583 WICO 2020 OH-25-B1-R16-3</t>
  </si>
  <si>
    <t>power outage</t>
  </si>
  <si>
    <t>Data_416 IPL-17O-2584 WICO 2020 OH-25-B1-R16-4</t>
  </si>
  <si>
    <t>Data_417 IPL-17O-2585 WICO 2020 OH-25-B1-R16-5</t>
  </si>
  <si>
    <t>Data_418 IPL-17O-2586 WICO 2020 OH-25-B1-R16-6</t>
  </si>
  <si>
    <t>Data_419 IPL-17O-2586 WICO 2020 OH-25-B1-R16-6 2 1</t>
  </si>
  <si>
    <t>reactor split - power outage</t>
  </si>
  <si>
    <t>Data_420 IPL-17O-2586 WICO 2020 OH-25-B1-R16-6 3</t>
  </si>
  <si>
    <t>Data_421 IPL-17O-2586 WICO 2020 OH-25-B1-R16-6 4</t>
  </si>
  <si>
    <t>Data_422 IPL-17O-2586 WICO 2020 OH-25-B1-R16-6 5</t>
  </si>
  <si>
    <t>Data_423 IPL-17O-2586 WICO 2020 OH-25-B1-R16-6 6</t>
  </si>
  <si>
    <t>Data_424 IPL-17O-2586 WICO 2020 OH-25-B1-R16-6 7</t>
  </si>
  <si>
    <t>Data_425 IPL-17O-2586 WICO 2020 OH-25-B1-R16-6 8</t>
  </si>
  <si>
    <t>Data_426 IPL-17O-2587 WICO 2020 OH-25-B1-R16-7</t>
  </si>
  <si>
    <t>Data_427 IPL-17O-2587 WICO 2020 OH-25-B1-R16-7 2</t>
  </si>
  <si>
    <t>Data_428 IPL-17O-2587 WICO 2020 OH-25-B1-R16-7 3</t>
  </si>
  <si>
    <t>Data_429 IPL-17O-2588 WICO 2020 OH-25-B1-R16-8</t>
  </si>
  <si>
    <t>Data_430 IPL-17O-2588 WICO 2020 OH-25-B1-R16-8 2 1</t>
  </si>
  <si>
    <t>Data_431 IPL-17O-2588 WICO 2020 OH-25-B1-R16-8 2 2</t>
  </si>
  <si>
    <t>Data_432 IPL-17O-2588 WICO 2020 OH-25-B1-R16-8 4 1</t>
  </si>
  <si>
    <t>Data_433 IPL-17O-2588 WICO 2020 OH-25-B1-R16-8 4 2</t>
  </si>
  <si>
    <t>Data_434 IPL-17O-2588 WICO 2020 OH-25-B1-R16-8 4 3</t>
  </si>
  <si>
    <t>Data_435 IPL-17O-2588 WICO 2020 OH-25-B1-R16-8 4 4</t>
  </si>
  <si>
    <t>Data_436 IPL-17O-2589 WICO 2020 OH-25-B1-R16-8 5</t>
  </si>
  <si>
    <t>drifting</t>
  </si>
  <si>
    <t>Data_437 IPL-17O-2590 VSMOW2-B5-R16-20</t>
  </si>
  <si>
    <t>Data_438 IPL-17O-2591 VSMOW2-B5-R16-21</t>
  </si>
  <si>
    <t>Data_439 IPL-17O-2592 VSMOW2-B5-R16-22</t>
  </si>
  <si>
    <t>Data_440 IPL-17O-2593 VSMOW2-B5-R16-23</t>
  </si>
  <si>
    <t>Data_445 IPL-17O-2595 VSLAP2-B6-R16-18 4</t>
  </si>
  <si>
    <t>Data_444 IPL-17O-2595 VSLAP2-B6-R16-18 3</t>
  </si>
  <si>
    <t>Data_441 IPL-17O-2594 SLAP2-B6-R16-17</t>
  </si>
  <si>
    <t>Data_442 IPL-17O-2595 VSLAP2-B6-R16-18 1</t>
  </si>
  <si>
    <t>Data_443 IPL-17O-2595 VSLAP2-B6-R16-18 2</t>
  </si>
  <si>
    <t>Data_446 IPL-17O-2596 SLAP2-B6-R16-19</t>
  </si>
  <si>
    <t>Data_447 IPL-17O-2597 SLAP2-B6-R16-20</t>
  </si>
  <si>
    <t>nme</t>
  </si>
  <si>
    <t>Data_451 IPL-17O-2601 WICO 2020-OH-30-B1-R16-4</t>
  </si>
  <si>
    <t>Data_452 IPL-17O-2602 WICO 2020-OH-26-B1-R16-5</t>
  </si>
  <si>
    <t>Data_453 IPL-17O-2603 WICO 2020-OH-26-B1-R16-6</t>
  </si>
  <si>
    <t>Data_454 IPL-17O-2604 WICO 2020-OH-25-B1-R16-9</t>
  </si>
  <si>
    <t>Data_455 IPL-17O-2605 WICO 2020-OH-25-B1-R16-10</t>
  </si>
  <si>
    <t>Data_456 IPL-17O-2606 NV-UNLV-2-23-2015-R16-1</t>
  </si>
  <si>
    <t>Data_457 IPL-17O-2607 NV-UNLV-2-23-2015-R16-2</t>
  </si>
  <si>
    <t>Data_460 IPL-17O-2610 NV-UNLV-8-27-2007-R16-1</t>
  </si>
  <si>
    <t>Data_450 IPL-17O-2600 WICO 2020-OH-30-B1-R16-3</t>
  </si>
  <si>
    <t>Data_410 IPL-17O-2577 VSMOW2-B5-R16-16</t>
  </si>
  <si>
    <t>Data_404 IPL-17O-2572 VSMOW2-B5-R16-15</t>
  </si>
  <si>
    <t>Data_461 IPL-17O-2611 NV-UNLV-8-27-2007-R16-2</t>
  </si>
  <si>
    <t>Data_462 IPL-17O-2612 NV-UNLV-8-5-2017-R16-1</t>
  </si>
  <si>
    <t>Data_463 IPL-17O-2613 NV-UNLV-8-5-2017-R16-2</t>
  </si>
  <si>
    <t>Data_464 IPL-17O-2614 NV-UNLV-10-5-2015-R16-1</t>
  </si>
  <si>
    <t>Data_465 IPL-17O-2615 NV-UNLV-10-5-2015-R16-2</t>
  </si>
  <si>
    <t>Data_466 IPL-17O-2616 NV-UNLV-10-17-2010-R16-1</t>
  </si>
  <si>
    <t>Data_458 IPL-17O-2608 NV-UNLV-10-18-2015-R16-1</t>
  </si>
  <si>
    <t>Original analysis name "Data_458 IPL-17O-2608 NV-UNLV-10-8-2015-R16-1" But bottle was mislabeled - name changed to reflect actual collection date of  10/18/2015</t>
  </si>
  <si>
    <t>Original analysis name "Data_458 IPL-17O-2609 NV-UNLV-10-8-2015-R16-2" But bottle was mislabeled - name changed to reflect actual collection date of  10/18/2015</t>
  </si>
  <si>
    <t>Data_459 IPL-17O-2609 NV-UNLV-10-18-2015-R16-2</t>
  </si>
  <si>
    <t>Data_467 IPL-17O-2617 NV-UNLV-10-17-2010-R16-2</t>
  </si>
  <si>
    <t>Data_468 IPL-17O-2618 USGS 46-R16-5</t>
  </si>
  <si>
    <t>Data_469 IPL-17O-2619 USGS 46-R16-6</t>
  </si>
  <si>
    <t>Data_470 IPL-17O-2620 Silver Lake Sept 2020-R16-1</t>
  </si>
  <si>
    <t>Data_471 IPL-17O-2621 Silver Lake Sept 2020-R16-2</t>
  </si>
  <si>
    <t>Data_472 IPL-17O-2622 VSMOW2-B5-R16-24</t>
  </si>
  <si>
    <t>Data_473 IPL-17O-2623 VSMOW2-B5-R16-25</t>
  </si>
  <si>
    <t>Data_474 IPL-17O-2624 VSMOW2-B5-R16-26</t>
  </si>
  <si>
    <t>Data_475 IPL-17O-2625 VSMOW2-B5-R16-27</t>
  </si>
  <si>
    <t>Data_476 IPL-17O-2626 SLAP2-B6-R16-21</t>
  </si>
  <si>
    <t>Data_477 IPL-17O-2627 SLAP2-B6-R16-22</t>
  </si>
  <si>
    <t>Data_478 IPL-17O-2628 SLAP2-B6-R16-23 1</t>
  </si>
  <si>
    <t>Data_479 IPL-17O-2630 SLAP2-B6-R16-24</t>
  </si>
  <si>
    <t>cc-w</t>
  </si>
  <si>
    <t>Data_486 IPL-17O-2637 IPL-19W-1087-R16-1</t>
  </si>
  <si>
    <t>Data_487 IPL-17O-2638 IPL-19W-1087-R16-2</t>
  </si>
  <si>
    <t>Data_488 IPL-17O-2639 OceanAtScottCreek-12.24.19-R16-1</t>
  </si>
  <si>
    <t>Data_489 IPL-17O-2640 OceanAtScottCreek-12.24.19-R16-2</t>
  </si>
  <si>
    <t>Data_490 IPL-17O-2641 OceanAtSanSimeon-12.24.19-R16-1</t>
  </si>
  <si>
    <t>Data_491 IPL-17O-2642 OceanAtSanSimeon-12.24.19-R16-2</t>
  </si>
  <si>
    <t>Data_492 IPL-17O-2643 USGS 46-R16-7</t>
  </si>
  <si>
    <t>Data_493 IPL-17O-2644 USGS 46-R16-8</t>
  </si>
  <si>
    <t>Data_494 IPL-17O-2645 IPL-19W-1087-R16-3</t>
  </si>
  <si>
    <t>Julia's Waters</t>
  </si>
  <si>
    <t>Data_500 IPL-17O-2651 OceanAtSanSimeon-12.24.19-R16-3 1</t>
  </si>
  <si>
    <t>Data_501 IPL-17O-2652 VSMOW2-B5-R16-28</t>
  </si>
  <si>
    <t>Data_502 IPL-17O-2653 VSMOW2-B5-R16-29</t>
  </si>
  <si>
    <t>Data_503 IPL-17O-2654 SLAP2-B6-R16-25</t>
  </si>
  <si>
    <t>D17O much higher than expected; reactor is near end of life</t>
  </si>
  <si>
    <t>Data_504 IPL-17O-2655 SLAP2-B6-R16-26 1</t>
  </si>
  <si>
    <t>Phosphate</t>
  </si>
  <si>
    <t>B2207</t>
  </si>
  <si>
    <t>Data_505 IPL-17O-2664 B2207-B1-R16-1</t>
  </si>
  <si>
    <t>Expected d18O value of +22.7</t>
  </si>
  <si>
    <t>Data_506 IPL-17O-2666 B2207-B1-R16-2 1</t>
  </si>
  <si>
    <t>TEHuth fixed name 1/14/2021. Was listed as IAEA-603 in 'Type 2' but 'NAME' column, written records, and the isotope values clearly identify this as a 102-GC-AZ01</t>
  </si>
  <si>
    <t>tehuth 4/15/2021, corrected same name from "D17OEQ5-3.17.20" to "D17OEQ 5-3 3.17.2020"</t>
  </si>
  <si>
    <t>Data_480 IPL-17O-2631 D17OEQ 5-3 3.17.2020-R16-1</t>
  </si>
  <si>
    <t>Data_481 IPL-17O-2632 D17OEQ 5-3 3.17.2020-R16-2</t>
  </si>
  <si>
    <t>tehuth 4/15/2021, corrected sample name from "D17OEQ35-1-3.4.20" to "D17OEQ 35-1 3.4.2020"</t>
  </si>
  <si>
    <t>Data_482 IPL-17O-2633 D17OEQ 35-1 3.4.2020-R16-1</t>
  </si>
  <si>
    <t>tehuth 4/15/2021, corrected sample name from "D17OEQ15-1-3.2.20" to "D17OEQ 15-1 3.2.2020"</t>
  </si>
  <si>
    <t>Data_495 IPL-17O-2646 D17OEQ 5-3 3.17.2020-R16-3</t>
  </si>
  <si>
    <t>Data_497 IPL-17O-2648 D17OEQ 15-1 3.2.2020-R16-3</t>
  </si>
  <si>
    <t>Data_484 IPL-17O-2635 D17OEQ 15-1 3.2.2020-R16-1</t>
  </si>
  <si>
    <t>Data_485 IPL-17O-2636 D17OEQ 15-1 3.2.2020-R16-2</t>
  </si>
  <si>
    <t>Data_483 IPL-17O-2634 D17OEQ 35-1 3.4.2020-R16-2</t>
  </si>
  <si>
    <t>Data_496 IPL-17O-2647 D17OEQ 35-1 3.4.2020-R16-3</t>
  </si>
  <si>
    <t>tehuth 4/15/2021, corrected sample name from "D17OEQ35-1-3.14.20" to "D17OEQ 35-1 3.4.2020"</t>
  </si>
  <si>
    <t>CAUTION: GC2 heater may not have been on, we included in WICO 2020 submission</t>
  </si>
  <si>
    <t>GC2 heater was switched on AFTER this analysis, we included in WICO 2020 submission</t>
  </si>
  <si>
    <t>Flagged all SLAPS because filament appears to be settling in still</t>
  </si>
  <si>
    <t>Filament appears to be settled in, but we flagged these SMOWs for safety</t>
  </si>
  <si>
    <t>Data_401 IPL-17O-2569 WICO 2020-OH-27-B1-R16-4</t>
  </si>
  <si>
    <t>Data_402 IPL-17O-2570 WICO 2020-OH-27-B1-R16-5</t>
  </si>
  <si>
    <t>Data_393 IPL-17O-2560 WICO 2020-OH-28-B1-R16-3</t>
  </si>
  <si>
    <t>Data_394 IPL-17O-2561 WICO 2020-OH-28-B1-R16-4</t>
  </si>
  <si>
    <t>Data_395 IPL-17O-2562 WICO 2020-OH-29-B1-R16-1</t>
  </si>
  <si>
    <t>Data_396 IPL-17O-2563 WICO 2020-OH-29-B1-R16-2</t>
  </si>
  <si>
    <t>Data_397 IPL-17O-2564 WICO 2020-OH-30-B1-R16-1</t>
  </si>
  <si>
    <t>Data_398 IPL-17O-2565 WICO 2020-OH-30-B1-R16-2</t>
  </si>
  <si>
    <t>Data_448 IPL-17O-2598 WICO 2020-OH-29-B1-R16-3</t>
  </si>
  <si>
    <t>Data_449 IPL-17O-2599 WICO 2020-OH-29-B1-R16-4</t>
  </si>
  <si>
    <t>Data_499 IPL-17O-2650 WICO 2020-OH-29-B1-R16-5</t>
  </si>
  <si>
    <t>Data_498 IPL-17O-2649 Silver Lake Sept 2020-R16-3</t>
  </si>
  <si>
    <t>tehuth and jrk 7/12/2021, corrected sample name from "SilverLakeSept2020" to "Silve Lake Sept 2020"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</si>
</sst>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E+0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8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22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" fontId="4" fillId="0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 vertical="center"/>
    </xf>
    <xf numFmtId="11" fontId="0" fillId="0" borderId="0" xfId="0" applyNumberFormat="1"/>
    <xf numFmtId="0" fontId="0" fillId="39" borderId="0" xfId="0" applyFont="1" applyFill="1" applyAlignment="1">
      <alignment horizontal="center"/>
    </xf>
    <xf numFmtId="1" fontId="0" fillId="0" borderId="0" xfId="0" applyNumberFormat="1" applyAlignment="1">
      <alignment horizontal="left" vertical="center"/>
    </xf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 applyProtection="1">
      <alignment horizontal="center"/>
    </xf>
    <xf numFmtId="2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NumberFormat="1" applyAlignment="1">
      <alignment horizontal="center"/>
    </xf>
    <xf numFmtId="0" fontId="4" fillId="39" borderId="0" xfId="0" applyFont="1" applyFill="1" applyBorder="1" applyAlignment="1">
      <alignment horizontal="center"/>
    </xf>
    <xf numFmtId="22" fontId="0" fillId="39" borderId="0" xfId="0" applyNumberFormat="1" applyFill="1" applyAlignment="1">
      <alignment horizontal="center"/>
    </xf>
    <xf numFmtId="11" fontId="0" fillId="39" borderId="0" xfId="0" applyNumberForma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0" fontId="0" fillId="39" borderId="0" xfId="0" applyFill="1" applyAlignment="1">
      <alignment horizontal="left"/>
    </xf>
    <xf numFmtId="11" fontId="0" fillId="0" borderId="0" xfId="0" applyNumberFormat="1" applyFill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Reactor 12 </a:t>
            </a:r>
          </a:p>
          <a:p>
            <a:pPr>
              <a:defRPr/>
            </a:pPr>
            <a:r>
              <a:rPr lang="en-GB"/>
              <a:t>d33 errors through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31496062992"/>
          <c:y val="0.14898148148148149"/>
          <c:w val="0.59989339794989915"/>
          <c:h val="0.743619130941965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Data'!$V$3:$V$188</c:f>
              <c:numCache>
                <c:formatCode>m/d/yy\ h:mm</c:formatCode>
                <c:ptCount val="186"/>
                <c:pt idx="0">
                  <c:v>44097.606620370374</c:v>
                </c:pt>
                <c:pt idx="1">
                  <c:v>44097.690601851849</c:v>
                </c:pt>
                <c:pt idx="2">
                  <c:v>44102.476701388892</c:v>
                </c:pt>
                <c:pt idx="3">
                  <c:v>44102.553263888891</c:v>
                </c:pt>
                <c:pt idx="4">
                  <c:v>44102.709027777775</c:v>
                </c:pt>
                <c:pt idx="5">
                  <c:v>44102.788032407407</c:v>
                </c:pt>
                <c:pt idx="6">
                  <c:v>44103.376516203702</c:v>
                </c:pt>
                <c:pt idx="7">
                  <c:v>44103.453611111108</c:v>
                </c:pt>
                <c:pt idx="8">
                  <c:v>44103.528819444444</c:v>
                </c:pt>
                <c:pt idx="9">
                  <c:v>44103.605810185189</c:v>
                </c:pt>
                <c:pt idx="10">
                  <c:v>44103.686273148145</c:v>
                </c:pt>
                <c:pt idx="11">
                  <c:v>44103.764282407406</c:v>
                </c:pt>
                <c:pt idx="12">
                  <c:v>44104.437164351853</c:v>
                </c:pt>
                <c:pt idx="13">
                  <c:v>44104.513819444444</c:v>
                </c:pt>
                <c:pt idx="14">
                  <c:v>44105.711898148147</c:v>
                </c:pt>
                <c:pt idx="15">
                  <c:v>44105.815208333333</c:v>
                </c:pt>
                <c:pt idx="16">
                  <c:v>44110.430821759262</c:v>
                </c:pt>
                <c:pt idx="17">
                  <c:v>44110.527569444443</c:v>
                </c:pt>
                <c:pt idx="18">
                  <c:v>44110.629293981481</c:v>
                </c:pt>
                <c:pt idx="19">
                  <c:v>44110.727916666663</c:v>
                </c:pt>
                <c:pt idx="20">
                  <c:v>44110.826018518521</c:v>
                </c:pt>
                <c:pt idx="21">
                  <c:v>44111.538460648146</c:v>
                </c:pt>
                <c:pt idx="22">
                  <c:v>44111.660833333335</c:v>
                </c:pt>
                <c:pt idx="23">
                  <c:v>44111.769872685189</c:v>
                </c:pt>
                <c:pt idx="24">
                  <c:v>44112.515960648147</c:v>
                </c:pt>
                <c:pt idx="25">
                  <c:v>44112.603645833333</c:v>
                </c:pt>
                <c:pt idx="26">
                  <c:v>44112.712175925924</c:v>
                </c:pt>
                <c:pt idx="27">
                  <c:v>44113.650659722225</c:v>
                </c:pt>
                <c:pt idx="28">
                  <c:v>44113.745486111111</c:v>
                </c:pt>
                <c:pt idx="29">
                  <c:v>44116.519074074073</c:v>
                </c:pt>
                <c:pt idx="30">
                  <c:v>44116.641724537039</c:v>
                </c:pt>
                <c:pt idx="31">
                  <c:v>44116.739814814813</c:v>
                </c:pt>
                <c:pt idx="32">
                  <c:v>44116.837581018517</c:v>
                </c:pt>
                <c:pt idx="33">
                  <c:v>44117.424722222226</c:v>
                </c:pt>
                <c:pt idx="34">
                  <c:v>44117.523310185185</c:v>
                </c:pt>
                <c:pt idx="35">
                  <c:v>44117.621874999997</c:v>
                </c:pt>
                <c:pt idx="36">
                  <c:v>44117.722673611112</c:v>
                </c:pt>
                <c:pt idx="37">
                  <c:v>44117.826863425929</c:v>
                </c:pt>
                <c:pt idx="38">
                  <c:v>44118.546377314815</c:v>
                </c:pt>
                <c:pt idx="39">
                  <c:v>44118.643761574072</c:v>
                </c:pt>
                <c:pt idx="40">
                  <c:v>44118.735231481478</c:v>
                </c:pt>
                <c:pt idx="41">
                  <c:v>44118.833032407405</c:v>
                </c:pt>
                <c:pt idx="42">
                  <c:v>44119.418402777781</c:v>
                </c:pt>
                <c:pt idx="43">
                  <c:v>44119.523043981484</c:v>
                </c:pt>
                <c:pt idx="44">
                  <c:v>44119.613217592596</c:v>
                </c:pt>
                <c:pt idx="45">
                  <c:v>44119.712951388887</c:v>
                </c:pt>
                <c:pt idx="46">
                  <c:v>44119.813275462962</c:v>
                </c:pt>
                <c:pt idx="47">
                  <c:v>44120.559108796297</c:v>
                </c:pt>
                <c:pt idx="48">
                  <c:v>44120.650196759256</c:v>
                </c:pt>
                <c:pt idx="49">
                  <c:v>44120.742962962962</c:v>
                </c:pt>
                <c:pt idx="50">
                  <c:v>44124.4218287037</c:v>
                </c:pt>
                <c:pt idx="51">
                  <c:v>44124.52138888889</c:v>
                </c:pt>
                <c:pt idx="52">
                  <c:v>44124.620405092595</c:v>
                </c:pt>
                <c:pt idx="53">
                  <c:v>44124.714108796295</c:v>
                </c:pt>
                <c:pt idx="54">
                  <c:v>44124.810567129629</c:v>
                </c:pt>
                <c:pt idx="55">
                  <c:v>44125.576157407406</c:v>
                </c:pt>
                <c:pt idx="56">
                  <c:v>44125.677384259259</c:v>
                </c:pt>
                <c:pt idx="57">
                  <c:v>44125.796261574076</c:v>
                </c:pt>
                <c:pt idx="58">
                  <c:v>44126.426516203705</c:v>
                </c:pt>
                <c:pt idx="59">
                  <c:v>44126.5234375</c:v>
                </c:pt>
                <c:pt idx="60">
                  <c:v>44126.622465277775</c:v>
                </c:pt>
                <c:pt idx="61">
                  <c:v>44126.724745370368</c:v>
                </c:pt>
                <c:pt idx="62">
                  <c:v>44127.564664351848</c:v>
                </c:pt>
                <c:pt idx="63">
                  <c:v>44127.657141203701</c:v>
                </c:pt>
                <c:pt idx="64">
                  <c:v>44127.748402777775</c:v>
                </c:pt>
                <c:pt idx="65">
                  <c:v>44131.425300925926</c:v>
                </c:pt>
                <c:pt idx="66">
                  <c:v>44131.521805555552</c:v>
                </c:pt>
                <c:pt idx="67">
                  <c:v>44131.679745370369</c:v>
                </c:pt>
                <c:pt idx="68">
                  <c:v>44131.758958333332</c:v>
                </c:pt>
                <c:pt idx="69">
                  <c:v>44132.461388888885</c:v>
                </c:pt>
                <c:pt idx="70">
                  <c:v>44132.537256944444</c:v>
                </c:pt>
                <c:pt idx="71">
                  <c:v>44132.621006944442</c:v>
                </c:pt>
                <c:pt idx="72">
                  <c:v>44132.696076388886</c:v>
                </c:pt>
                <c:pt idx="73">
                  <c:v>44132.774247685185</c:v>
                </c:pt>
                <c:pt idx="74">
                  <c:v>44133.352777777778</c:v>
                </c:pt>
                <c:pt idx="75">
                  <c:v>44133.434618055559</c:v>
                </c:pt>
                <c:pt idx="76">
                  <c:v>44133.511284722219</c:v>
                </c:pt>
                <c:pt idx="77">
                  <c:v>44133.590752314813</c:v>
                </c:pt>
                <c:pt idx="78">
                  <c:v>44133.668055555558</c:v>
                </c:pt>
                <c:pt idx="79">
                  <c:v>44134.448009259257</c:v>
                </c:pt>
                <c:pt idx="80">
                  <c:v>44134.524421296293</c:v>
                </c:pt>
                <c:pt idx="81">
                  <c:v>44134.600138888891</c:v>
                </c:pt>
                <c:pt idx="82">
                  <c:v>44134.698136574072</c:v>
                </c:pt>
                <c:pt idx="83">
                  <c:v>44134.775335648148</c:v>
                </c:pt>
                <c:pt idx="84">
                  <c:v>44134.852870370371</c:v>
                </c:pt>
                <c:pt idx="86">
                  <c:v>44138.33556712963</c:v>
                </c:pt>
                <c:pt idx="87">
                  <c:v>44138.416886574072</c:v>
                </c:pt>
                <c:pt idx="88">
                  <c:v>44138.492800925924</c:v>
                </c:pt>
                <c:pt idx="89">
                  <c:v>44138.56759259259</c:v>
                </c:pt>
                <c:pt idx="90">
                  <c:v>44138.647210648145</c:v>
                </c:pt>
                <c:pt idx="91">
                  <c:v>44138.722719907404</c:v>
                </c:pt>
                <c:pt idx="92">
                  <c:v>44138.798391203702</c:v>
                </c:pt>
                <c:pt idx="93">
                  <c:v>44139.446111111109</c:v>
                </c:pt>
                <c:pt idx="94">
                  <c:v>44139.533541666664</c:v>
                </c:pt>
                <c:pt idx="95">
                  <c:v>44139.627280092594</c:v>
                </c:pt>
                <c:pt idx="96">
                  <c:v>44139.786863425928</c:v>
                </c:pt>
                <c:pt idx="97">
                  <c:v>44140.365543981483</c:v>
                </c:pt>
                <c:pt idx="98">
                  <c:v>44140.441516203704</c:v>
                </c:pt>
                <c:pt idx="99">
                  <c:v>44140.517152777778</c:v>
                </c:pt>
                <c:pt idx="100">
                  <c:v>44140.593159722222</c:v>
                </c:pt>
                <c:pt idx="101">
                  <c:v>44140.668993055559</c:v>
                </c:pt>
                <c:pt idx="102">
                  <c:v>44140.743622685186</c:v>
                </c:pt>
                <c:pt idx="103">
                  <c:v>44140.820231481484</c:v>
                </c:pt>
                <c:pt idx="104">
                  <c:v>44141.417430555557</c:v>
                </c:pt>
                <c:pt idx="105">
                  <c:v>44141.585717592592</c:v>
                </c:pt>
                <c:pt idx="106">
                  <c:v>44141.664259259262</c:v>
                </c:pt>
                <c:pt idx="107">
                  <c:v>44142.363252314812</c:v>
                </c:pt>
                <c:pt idx="108">
                  <c:v>44142.461574074077</c:v>
                </c:pt>
                <c:pt idx="109">
                  <c:v>44144.487754629627</c:v>
                </c:pt>
                <c:pt idx="110">
                  <c:v>44144.567974537036</c:v>
                </c:pt>
                <c:pt idx="111">
                  <c:v>44144.68818287037</c:v>
                </c:pt>
                <c:pt idx="112">
                  <c:v>44144.763391203705</c:v>
                </c:pt>
                <c:pt idx="113">
                  <c:v>44144.840555555558</c:v>
                </c:pt>
                <c:pt idx="114">
                  <c:v>44145.364282407405</c:v>
                </c:pt>
                <c:pt idx="115">
                  <c:v>44145.440335648149</c:v>
                </c:pt>
                <c:pt idx="116">
                  <c:v>44145.516122685185</c:v>
                </c:pt>
                <c:pt idx="118">
                  <c:v>44146.434525462966</c:v>
                </c:pt>
                <c:pt idx="119">
                  <c:v>44146.515370370369</c:v>
                </c:pt>
                <c:pt idx="120">
                  <c:v>44146.601944444446</c:v>
                </c:pt>
                <c:pt idx="121">
                  <c:v>44146.685277777775</c:v>
                </c:pt>
                <c:pt idx="122">
                  <c:v>44146.779745370368</c:v>
                </c:pt>
                <c:pt idx="123">
                  <c:v>44147.307638888888</c:v>
                </c:pt>
                <c:pt idx="124">
                  <c:v>44147.381678240738</c:v>
                </c:pt>
                <c:pt idx="125">
                  <c:v>44147.455451388887</c:v>
                </c:pt>
                <c:pt idx="126">
                  <c:v>44147.52925925926</c:v>
                </c:pt>
                <c:pt idx="127">
                  <c:v>44147.601817129631</c:v>
                </c:pt>
                <c:pt idx="128">
                  <c:v>44147.673773148148</c:v>
                </c:pt>
                <c:pt idx="129">
                  <c:v>44147.752858796295</c:v>
                </c:pt>
                <c:pt idx="130">
                  <c:v>44148.393819444442</c:v>
                </c:pt>
                <c:pt idx="131">
                  <c:v>44148.466724537036</c:v>
                </c:pt>
                <c:pt idx="132">
                  <c:v>44148.553263888891</c:v>
                </c:pt>
                <c:pt idx="133">
                  <c:v>44148.641770833332</c:v>
                </c:pt>
                <c:pt idx="134">
                  <c:v>44148.711643518516</c:v>
                </c:pt>
                <c:pt idx="135">
                  <c:v>44148.801851851851</c:v>
                </c:pt>
                <c:pt idx="136">
                  <c:v>44148.871770833335</c:v>
                </c:pt>
                <c:pt idx="137">
                  <c:v>44148.941701388889</c:v>
                </c:pt>
                <c:pt idx="138">
                  <c:v>44149.011631944442</c:v>
                </c:pt>
                <c:pt idx="139">
                  <c:v>44152.314745370371</c:v>
                </c:pt>
                <c:pt idx="140">
                  <c:v>44152.391041666669</c:v>
                </c:pt>
                <c:pt idx="141">
                  <c:v>44152.466469907406</c:v>
                </c:pt>
                <c:pt idx="142">
                  <c:v>44152.542233796295</c:v>
                </c:pt>
                <c:pt idx="143">
                  <c:v>44152.617534722223</c:v>
                </c:pt>
                <c:pt idx="144">
                  <c:v>44152.694004629629</c:v>
                </c:pt>
                <c:pt idx="145">
                  <c:v>44152.768946759257</c:v>
                </c:pt>
                <c:pt idx="146">
                  <c:v>44152.838495370372</c:v>
                </c:pt>
                <c:pt idx="147">
                  <c:v>44152.908125000002</c:v>
                </c:pt>
                <c:pt idx="148">
                  <c:v>44152.977696759262</c:v>
                </c:pt>
                <c:pt idx="149">
                  <c:v>44153.453900462962</c:v>
                </c:pt>
                <c:pt idx="150">
                  <c:v>44153.531747685185</c:v>
                </c:pt>
                <c:pt idx="151">
                  <c:v>44153.608969907407</c:v>
                </c:pt>
                <c:pt idx="152">
                  <c:v>44153.684803240743</c:v>
                </c:pt>
                <c:pt idx="153">
                  <c:v>44153.764189814814</c:v>
                </c:pt>
                <c:pt idx="154">
                  <c:v>44154.429351851853</c:v>
                </c:pt>
                <c:pt idx="155">
                  <c:v>44154.535937499997</c:v>
                </c:pt>
                <c:pt idx="156">
                  <c:v>44154.618310185186</c:v>
                </c:pt>
                <c:pt idx="157">
                  <c:v>44154.699479166666</c:v>
                </c:pt>
                <c:pt idx="158">
                  <c:v>44154.795069444444</c:v>
                </c:pt>
                <c:pt idx="159">
                  <c:v>44155.444895833331</c:v>
                </c:pt>
                <c:pt idx="160">
                  <c:v>44155.520173611112</c:v>
                </c:pt>
                <c:pt idx="161">
                  <c:v>44155.595393518517</c:v>
                </c:pt>
                <c:pt idx="162">
                  <c:v>44155.676932870374</c:v>
                </c:pt>
                <c:pt idx="163">
                  <c:v>44155.75949074074</c:v>
                </c:pt>
                <c:pt idx="164">
                  <c:v>44157.355555555558</c:v>
                </c:pt>
                <c:pt idx="165">
                  <c:v>44158.461238425924</c:v>
                </c:pt>
                <c:pt idx="166">
                  <c:v>44158.544062499997</c:v>
                </c:pt>
                <c:pt idx="167">
                  <c:v>44158.626111111109</c:v>
                </c:pt>
                <c:pt idx="168">
                  <c:v>44158.700497685182</c:v>
                </c:pt>
                <c:pt idx="169">
                  <c:v>44158.776736111111</c:v>
                </c:pt>
                <c:pt idx="170">
                  <c:v>44159.365358796298</c:v>
                </c:pt>
                <c:pt idx="171">
                  <c:v>44159.441180555557</c:v>
                </c:pt>
                <c:pt idx="172">
                  <c:v>44159.520972222221</c:v>
                </c:pt>
                <c:pt idx="173">
                  <c:v>44159.596122685187</c:v>
                </c:pt>
                <c:pt idx="174">
                  <c:v>44159.674398148149</c:v>
                </c:pt>
                <c:pt idx="175">
                  <c:v>44159.750416666669</c:v>
                </c:pt>
                <c:pt idx="176">
                  <c:v>44159.828935185185</c:v>
                </c:pt>
                <c:pt idx="177">
                  <c:v>44160.450138888889</c:v>
                </c:pt>
                <c:pt idx="178">
                  <c:v>44160.525138888886</c:v>
                </c:pt>
                <c:pt idx="179">
                  <c:v>44160.612893518519</c:v>
                </c:pt>
                <c:pt idx="180">
                  <c:v>44160.690208333333</c:v>
                </c:pt>
                <c:pt idx="181">
                  <c:v>44160.771331018521</c:v>
                </c:pt>
                <c:pt idx="182">
                  <c:v>44165.487118055556</c:v>
                </c:pt>
                <c:pt idx="183">
                  <c:v>44165.56490740741</c:v>
                </c:pt>
                <c:pt idx="184">
                  <c:v>44165.6409375</c:v>
                </c:pt>
                <c:pt idx="185">
                  <c:v>44165.721192129633</c:v>
                </c:pt>
              </c:numCache>
            </c:numRef>
          </c:xVal>
          <c:yVal>
            <c:numRef>
              <c:f>'All Data'!$O$3:$O$188</c:f>
              <c:numCache>
                <c:formatCode>General</c:formatCode>
                <c:ptCount val="186"/>
                <c:pt idx="0">
                  <c:v>4.32173613622505E-3</c:v>
                </c:pt>
                <c:pt idx="1">
                  <c:v>4.0441105571420903E-3</c:v>
                </c:pt>
                <c:pt idx="2">
                  <c:v>5.3878311853213E-3</c:v>
                </c:pt>
                <c:pt idx="3">
                  <c:v>3.9088967985017598E-3</c:v>
                </c:pt>
                <c:pt idx="4">
                  <c:v>3.7371950245225099E-3</c:v>
                </c:pt>
                <c:pt idx="5">
                  <c:v>3.70521752121422E-3</c:v>
                </c:pt>
                <c:pt idx="6">
                  <c:v>3.4498467702221499E-3</c:v>
                </c:pt>
                <c:pt idx="7">
                  <c:v>3.24432226197718E-3</c:v>
                </c:pt>
                <c:pt idx="8">
                  <c:v>4.8543162457271704E-3</c:v>
                </c:pt>
                <c:pt idx="9">
                  <c:v>3.4870006627023202E-3</c:v>
                </c:pt>
                <c:pt idx="10">
                  <c:v>3.0591262624186698E-3</c:v>
                </c:pt>
                <c:pt idx="11">
                  <c:v>3.9137625359755004E-3</c:v>
                </c:pt>
                <c:pt idx="12">
                  <c:v>3.5880828050689601E-3</c:v>
                </c:pt>
                <c:pt idx="13">
                  <c:v>1.1912388417742101E-2</c:v>
                </c:pt>
                <c:pt idx="14">
                  <c:v>4.8584523588908104E-3</c:v>
                </c:pt>
                <c:pt idx="15">
                  <c:v>3.4163000714332401E-3</c:v>
                </c:pt>
                <c:pt idx="16">
                  <c:v>4.0973195809098596E-3</c:v>
                </c:pt>
                <c:pt idx="17">
                  <c:v>4.5580840129570603E-3</c:v>
                </c:pt>
                <c:pt idx="18">
                  <c:v>3.8319791979822201E-3</c:v>
                </c:pt>
                <c:pt idx="19">
                  <c:v>4.0533833005920797E-3</c:v>
                </c:pt>
                <c:pt idx="20">
                  <c:v>3.2919599633546501E-3</c:v>
                </c:pt>
                <c:pt idx="21">
                  <c:v>4.6023088816681598E-3</c:v>
                </c:pt>
                <c:pt idx="22">
                  <c:v>5.2892951008561102E-3</c:v>
                </c:pt>
                <c:pt idx="23">
                  <c:v>5.4449963409126702E-3</c:v>
                </c:pt>
                <c:pt idx="24">
                  <c:v>7.7211492080196302E-3</c:v>
                </c:pt>
                <c:pt idx="25">
                  <c:v>5.6724974268996401E-3</c:v>
                </c:pt>
                <c:pt idx="26">
                  <c:v>4.2122870086715204E-3</c:v>
                </c:pt>
                <c:pt idx="27">
                  <c:v>3.5108749811815099E-3</c:v>
                </c:pt>
                <c:pt idx="28">
                  <c:v>4.2218021574628103E-3</c:v>
                </c:pt>
                <c:pt idx="29">
                  <c:v>5.2315894472794297E-3</c:v>
                </c:pt>
                <c:pt idx="30">
                  <c:v>4.9131371562723802E-3</c:v>
                </c:pt>
                <c:pt idx="31">
                  <c:v>6.2905508202830496E-3</c:v>
                </c:pt>
                <c:pt idx="32">
                  <c:v>5.0397042267588902E-3</c:v>
                </c:pt>
                <c:pt idx="33">
                  <c:v>6.6380952245949799E-3</c:v>
                </c:pt>
                <c:pt idx="34">
                  <c:v>6.0331251005057603E-3</c:v>
                </c:pt>
                <c:pt idx="35">
                  <c:v>5.8937934860544697E-3</c:v>
                </c:pt>
                <c:pt idx="36">
                  <c:v>5.3425219581957999E-3</c:v>
                </c:pt>
                <c:pt idx="37">
                  <c:v>5.7037402302395597E-3</c:v>
                </c:pt>
                <c:pt idx="38">
                  <c:v>7.90600149375832E-3</c:v>
                </c:pt>
                <c:pt idx="39">
                  <c:v>6.7264417629884499E-3</c:v>
                </c:pt>
                <c:pt idx="40">
                  <c:v>5.1394240902654202E-3</c:v>
                </c:pt>
                <c:pt idx="41">
                  <c:v>6.7405964363981604E-3</c:v>
                </c:pt>
                <c:pt idx="42">
                  <c:v>8.8461262837095898E-3</c:v>
                </c:pt>
                <c:pt idx="43">
                  <c:v>9.6704570122540991E-3</c:v>
                </c:pt>
                <c:pt idx="44">
                  <c:v>6.0213874701396403E-3</c:v>
                </c:pt>
                <c:pt idx="45">
                  <c:v>6.3983560143428802E-3</c:v>
                </c:pt>
                <c:pt idx="46">
                  <c:v>5.3268366908458698E-3</c:v>
                </c:pt>
                <c:pt idx="47">
                  <c:v>4.7711294216886699E-3</c:v>
                </c:pt>
                <c:pt idx="48">
                  <c:v>6.0656145989225604E-3</c:v>
                </c:pt>
                <c:pt idx="49">
                  <c:v>6.5849580076499199E-3</c:v>
                </c:pt>
                <c:pt idx="50">
                  <c:v>5.7268357959240502E-3</c:v>
                </c:pt>
                <c:pt idx="51">
                  <c:v>4.0470647620604603E-3</c:v>
                </c:pt>
                <c:pt idx="52">
                  <c:v>4.43273901902162E-3</c:v>
                </c:pt>
                <c:pt idx="53">
                  <c:v>6.4991569581494E-3</c:v>
                </c:pt>
                <c:pt idx="54">
                  <c:v>5.2571440587184598E-3</c:v>
                </c:pt>
                <c:pt idx="55">
                  <c:v>5.6546152255427798E-3</c:v>
                </c:pt>
                <c:pt idx="56">
                  <c:v>7.2179646435840501E-3</c:v>
                </c:pt>
                <c:pt idx="57">
                  <c:v>5.7419198086854396E-3</c:v>
                </c:pt>
                <c:pt idx="58">
                  <c:v>5.63907822983537E-3</c:v>
                </c:pt>
                <c:pt idx="59">
                  <c:v>5.44760436205779E-3</c:v>
                </c:pt>
                <c:pt idx="60">
                  <c:v>7.4327510386349698E-3</c:v>
                </c:pt>
                <c:pt idx="61">
                  <c:v>7.6223017390161197E-3</c:v>
                </c:pt>
                <c:pt idx="62">
                  <c:v>5.3142300380109404E-3</c:v>
                </c:pt>
                <c:pt idx="63">
                  <c:v>6.4911178582294097E-3</c:v>
                </c:pt>
                <c:pt idx="64">
                  <c:v>5.2492139122600097E-3</c:v>
                </c:pt>
                <c:pt idx="65">
                  <c:v>5.0673574777714602E-3</c:v>
                </c:pt>
                <c:pt idx="66">
                  <c:v>5.8455968585856798E-3</c:v>
                </c:pt>
                <c:pt idx="67">
                  <c:v>4.9865299686207001E-3</c:v>
                </c:pt>
                <c:pt idx="68">
                  <c:v>4.8174041481484197E-3</c:v>
                </c:pt>
                <c:pt idx="69">
                  <c:v>4.8421468389037801E-3</c:v>
                </c:pt>
                <c:pt idx="70">
                  <c:v>5.0359788459779604E-3</c:v>
                </c:pt>
                <c:pt idx="71">
                  <c:v>3.8920267238746601E-3</c:v>
                </c:pt>
                <c:pt idx="72">
                  <c:v>5.1364928684002401E-3</c:v>
                </c:pt>
                <c:pt idx="73">
                  <c:v>4.83948846273324E-3</c:v>
                </c:pt>
                <c:pt idx="74">
                  <c:v>4.5723827203361603E-3</c:v>
                </c:pt>
                <c:pt idx="75">
                  <c:v>4.7757869962545699E-3</c:v>
                </c:pt>
                <c:pt idx="76">
                  <c:v>4.1896680870829699E-3</c:v>
                </c:pt>
                <c:pt idx="77">
                  <c:v>3.9378810251045103E-3</c:v>
                </c:pt>
                <c:pt idx="78">
                  <c:v>4.3106836750251599E-3</c:v>
                </c:pt>
                <c:pt idx="79">
                  <c:v>4.4717391350534803E-3</c:v>
                </c:pt>
                <c:pt idx="80">
                  <c:v>3.5478011179871098E-3</c:v>
                </c:pt>
                <c:pt idx="81">
                  <c:v>4.6064723625647E-3</c:v>
                </c:pt>
                <c:pt idx="82">
                  <c:v>3.8604525840923898E-3</c:v>
                </c:pt>
                <c:pt idx="83">
                  <c:v>4.1636225216907102E-3</c:v>
                </c:pt>
                <c:pt idx="84">
                  <c:v>5.1557414716466698E-3</c:v>
                </c:pt>
                <c:pt idx="86">
                  <c:v>4.3841882278006497E-3</c:v>
                </c:pt>
                <c:pt idx="87">
                  <c:v>4.1279813534114904E-3</c:v>
                </c:pt>
                <c:pt idx="88">
                  <c:v>3.44388257334843E-3</c:v>
                </c:pt>
                <c:pt idx="89">
                  <c:v>3.8850089131354502E-3</c:v>
                </c:pt>
                <c:pt idx="90">
                  <c:v>5.3425880978772398E-3</c:v>
                </c:pt>
                <c:pt idx="91">
                  <c:v>4.0081852220420896E-3</c:v>
                </c:pt>
                <c:pt idx="92">
                  <c:v>3.76872582421182E-3</c:v>
                </c:pt>
                <c:pt idx="93">
                  <c:v>3.9123443246292999E-3</c:v>
                </c:pt>
                <c:pt idx="94">
                  <c:v>4.6112427658972204E-3</c:v>
                </c:pt>
                <c:pt idx="95">
                  <c:v>4.1489473661933699E-3</c:v>
                </c:pt>
                <c:pt idx="96">
                  <c:v>7.2455697334228696E-3</c:v>
                </c:pt>
                <c:pt idx="97">
                  <c:v>4.5265076109437001E-3</c:v>
                </c:pt>
                <c:pt idx="98">
                  <c:v>5.2792522874426503E-3</c:v>
                </c:pt>
                <c:pt idx="99">
                  <c:v>3.8146665797529201E-3</c:v>
                </c:pt>
                <c:pt idx="100">
                  <c:v>3.46258780847591E-3</c:v>
                </c:pt>
                <c:pt idx="101">
                  <c:v>3.5569447387401002E-3</c:v>
                </c:pt>
                <c:pt idx="102">
                  <c:v>3.8988201868004999E-3</c:v>
                </c:pt>
                <c:pt idx="103">
                  <c:v>4.0952830866065803E-3</c:v>
                </c:pt>
                <c:pt idx="104">
                  <c:v>4.7172439734465199E-3</c:v>
                </c:pt>
                <c:pt idx="105">
                  <c:v>5.4532843862375602E-3</c:v>
                </c:pt>
                <c:pt idx="106">
                  <c:v>4.2533869091586698E-3</c:v>
                </c:pt>
                <c:pt idx="107">
                  <c:v>3.43162936203393E-3</c:v>
                </c:pt>
                <c:pt idx="108">
                  <c:v>3.8377530610929902E-3</c:v>
                </c:pt>
                <c:pt idx="109">
                  <c:v>4.4149993146573698E-3</c:v>
                </c:pt>
                <c:pt idx="110">
                  <c:v>4.9981604343930499E-3</c:v>
                </c:pt>
                <c:pt idx="111">
                  <c:v>4.05352235215447E-3</c:v>
                </c:pt>
                <c:pt idx="112">
                  <c:v>3.4059017110094699E-3</c:v>
                </c:pt>
                <c:pt idx="113">
                  <c:v>3.33772242684718E-3</c:v>
                </c:pt>
                <c:pt idx="114">
                  <c:v>4.0205335803479699E-3</c:v>
                </c:pt>
                <c:pt idx="115">
                  <c:v>4.7407430719520497E-3</c:v>
                </c:pt>
                <c:pt idx="116">
                  <c:v>4.0540241477873403E-3</c:v>
                </c:pt>
                <c:pt idx="118">
                  <c:v>4.6158303492333796E-3</c:v>
                </c:pt>
                <c:pt idx="119">
                  <c:v>4.91823068638655E-3</c:v>
                </c:pt>
                <c:pt idx="120">
                  <c:v>5.857364192045E-3</c:v>
                </c:pt>
                <c:pt idx="121">
                  <c:v>5.2642796772768398E-3</c:v>
                </c:pt>
                <c:pt idx="122">
                  <c:v>4.0722884095168201E-3</c:v>
                </c:pt>
                <c:pt idx="123">
                  <c:v>4.0533870675591097E-3</c:v>
                </c:pt>
                <c:pt idx="124">
                  <c:v>4.3397630233129097E-3</c:v>
                </c:pt>
                <c:pt idx="125">
                  <c:v>4.5495245850527104E-3</c:v>
                </c:pt>
                <c:pt idx="126">
                  <c:v>5.6233868530765002E-3</c:v>
                </c:pt>
                <c:pt idx="127">
                  <c:v>4.7646561188106097E-3</c:v>
                </c:pt>
                <c:pt idx="128">
                  <c:v>3.0177547361552701E-3</c:v>
                </c:pt>
                <c:pt idx="129">
                  <c:v>3.71307891334284E-3</c:v>
                </c:pt>
                <c:pt idx="130">
                  <c:v>2.9723220111817698E-3</c:v>
                </c:pt>
                <c:pt idx="131">
                  <c:v>3.9655165319655303E-3</c:v>
                </c:pt>
                <c:pt idx="132">
                  <c:v>3.4431945373955102E-3</c:v>
                </c:pt>
                <c:pt idx="133">
                  <c:v>3.9101170064157796E-3</c:v>
                </c:pt>
                <c:pt idx="134">
                  <c:v>3.6153265303659299E-3</c:v>
                </c:pt>
                <c:pt idx="135">
                  <c:v>3.7092702522799901E-3</c:v>
                </c:pt>
                <c:pt idx="136">
                  <c:v>3.93112193683015E-3</c:v>
                </c:pt>
                <c:pt idx="137">
                  <c:v>3.6488469180636801E-3</c:v>
                </c:pt>
                <c:pt idx="138">
                  <c:v>3.56713624332164E-3</c:v>
                </c:pt>
                <c:pt idx="139">
                  <c:v>4.2251600692245397E-3</c:v>
                </c:pt>
                <c:pt idx="140">
                  <c:v>3.60270374150374E-3</c:v>
                </c:pt>
                <c:pt idx="141">
                  <c:v>3.9801396028142496E-3</c:v>
                </c:pt>
                <c:pt idx="142">
                  <c:v>3.5456617406608398E-3</c:v>
                </c:pt>
                <c:pt idx="143">
                  <c:v>3.6731720335634599E-3</c:v>
                </c:pt>
                <c:pt idx="144">
                  <c:v>3.4160138442677701E-3</c:v>
                </c:pt>
                <c:pt idx="145">
                  <c:v>3.9514181963921204E-3</c:v>
                </c:pt>
                <c:pt idx="146">
                  <c:v>4.0192940526502102E-3</c:v>
                </c:pt>
                <c:pt idx="147">
                  <c:v>3.40620365949715E-3</c:v>
                </c:pt>
                <c:pt idx="148">
                  <c:v>3.34318309808492E-3</c:v>
                </c:pt>
                <c:pt idx="149">
                  <c:v>4.7667535557880999E-3</c:v>
                </c:pt>
                <c:pt idx="150">
                  <c:v>3.4322147256869101E-3</c:v>
                </c:pt>
                <c:pt idx="151">
                  <c:v>5.2745774172475897E-3</c:v>
                </c:pt>
                <c:pt idx="152">
                  <c:v>4.0813828906764403E-3</c:v>
                </c:pt>
                <c:pt idx="153">
                  <c:v>4.3586868735354597E-3</c:v>
                </c:pt>
                <c:pt idx="154">
                  <c:v>4.4593731950755503E-3</c:v>
                </c:pt>
                <c:pt idx="155">
                  <c:v>3.4995667055603501E-3</c:v>
                </c:pt>
                <c:pt idx="156">
                  <c:v>3.57935756665751E-3</c:v>
                </c:pt>
                <c:pt idx="157">
                  <c:v>4.0766806588209102E-3</c:v>
                </c:pt>
                <c:pt idx="158">
                  <c:v>4.7172665379671998E-3</c:v>
                </c:pt>
                <c:pt idx="159">
                  <c:v>3.7166176673446298E-3</c:v>
                </c:pt>
                <c:pt idx="160">
                  <c:v>3.7343988913692101E-3</c:v>
                </c:pt>
                <c:pt idx="161">
                  <c:v>3.3596153825781101E-3</c:v>
                </c:pt>
                <c:pt idx="162">
                  <c:v>4.04752479198002E-3</c:v>
                </c:pt>
                <c:pt idx="163">
                  <c:v>4.0134586184949299E-3</c:v>
                </c:pt>
                <c:pt idx="164">
                  <c:v>3.66587995974347E-3</c:v>
                </c:pt>
                <c:pt idx="165">
                  <c:v>3.7501399754182002E-3</c:v>
                </c:pt>
                <c:pt idx="166">
                  <c:v>2.98455379720585E-3</c:v>
                </c:pt>
                <c:pt idx="167">
                  <c:v>2.7890229552730598E-3</c:v>
                </c:pt>
                <c:pt idx="168">
                  <c:v>3.6185685342516702E-3</c:v>
                </c:pt>
                <c:pt idx="169">
                  <c:v>3.7249970957724302E-3</c:v>
                </c:pt>
                <c:pt idx="170">
                  <c:v>3.13769134790658E-3</c:v>
                </c:pt>
                <c:pt idx="171">
                  <c:v>4.3687502623131298E-3</c:v>
                </c:pt>
                <c:pt idx="172">
                  <c:v>3.3686799831252898E-3</c:v>
                </c:pt>
                <c:pt idx="173">
                  <c:v>3.9278725748010798E-3</c:v>
                </c:pt>
                <c:pt idx="174">
                  <c:v>3.5556892741463501E-3</c:v>
                </c:pt>
                <c:pt idx="175">
                  <c:v>3.6426761985845699E-3</c:v>
                </c:pt>
                <c:pt idx="176">
                  <c:v>3.9650826785785197E-3</c:v>
                </c:pt>
                <c:pt idx="177">
                  <c:v>3.5573601789840202E-3</c:v>
                </c:pt>
                <c:pt idx="178">
                  <c:v>3.4787647633241002E-3</c:v>
                </c:pt>
                <c:pt idx="179">
                  <c:v>3.5616522148992401E-3</c:v>
                </c:pt>
                <c:pt idx="180">
                  <c:v>3.4367217394627799E-3</c:v>
                </c:pt>
                <c:pt idx="181">
                  <c:v>4.1978573224842001E-3</c:v>
                </c:pt>
                <c:pt idx="182">
                  <c:v>3.8454425969617202E-3</c:v>
                </c:pt>
                <c:pt idx="183">
                  <c:v>4.59125264725984E-3</c:v>
                </c:pt>
                <c:pt idx="184">
                  <c:v>2.9781688292191502E-3</c:v>
                </c:pt>
                <c:pt idx="185">
                  <c:v>4.18453879034899E-3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2368"/>
        <c:axId val="43504276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Data'!$V$3:$V$188</c:f>
              <c:numCache>
                <c:formatCode>m/d/yy\ h:mm</c:formatCode>
                <c:ptCount val="186"/>
                <c:pt idx="0">
                  <c:v>44097.606620370374</c:v>
                </c:pt>
                <c:pt idx="1">
                  <c:v>44097.690601851849</c:v>
                </c:pt>
                <c:pt idx="2">
                  <c:v>44102.476701388892</c:v>
                </c:pt>
                <c:pt idx="3">
                  <c:v>44102.553263888891</c:v>
                </c:pt>
                <c:pt idx="4">
                  <c:v>44102.709027777775</c:v>
                </c:pt>
                <c:pt idx="5">
                  <c:v>44102.788032407407</c:v>
                </c:pt>
                <c:pt idx="6">
                  <c:v>44103.376516203702</c:v>
                </c:pt>
                <c:pt idx="7">
                  <c:v>44103.453611111108</c:v>
                </c:pt>
                <c:pt idx="8">
                  <c:v>44103.528819444444</c:v>
                </c:pt>
                <c:pt idx="9">
                  <c:v>44103.605810185189</c:v>
                </c:pt>
                <c:pt idx="10">
                  <c:v>44103.686273148145</c:v>
                </c:pt>
                <c:pt idx="11">
                  <c:v>44103.764282407406</c:v>
                </c:pt>
                <c:pt idx="12">
                  <c:v>44104.437164351853</c:v>
                </c:pt>
                <c:pt idx="13">
                  <c:v>44104.513819444444</c:v>
                </c:pt>
                <c:pt idx="14">
                  <c:v>44105.711898148147</c:v>
                </c:pt>
                <c:pt idx="15">
                  <c:v>44105.815208333333</c:v>
                </c:pt>
                <c:pt idx="16">
                  <c:v>44110.430821759262</c:v>
                </c:pt>
                <c:pt idx="17">
                  <c:v>44110.527569444443</c:v>
                </c:pt>
                <c:pt idx="18">
                  <c:v>44110.629293981481</c:v>
                </c:pt>
                <c:pt idx="19">
                  <c:v>44110.727916666663</c:v>
                </c:pt>
                <c:pt idx="20">
                  <c:v>44110.826018518521</c:v>
                </c:pt>
                <c:pt idx="21">
                  <c:v>44111.538460648146</c:v>
                </c:pt>
                <c:pt idx="22">
                  <c:v>44111.660833333335</c:v>
                </c:pt>
                <c:pt idx="23">
                  <c:v>44111.769872685189</c:v>
                </c:pt>
                <c:pt idx="24">
                  <c:v>44112.515960648147</c:v>
                </c:pt>
                <c:pt idx="25">
                  <c:v>44112.603645833333</c:v>
                </c:pt>
                <c:pt idx="26">
                  <c:v>44112.712175925924</c:v>
                </c:pt>
                <c:pt idx="27">
                  <c:v>44113.650659722225</c:v>
                </c:pt>
                <c:pt idx="28">
                  <c:v>44113.745486111111</c:v>
                </c:pt>
                <c:pt idx="29">
                  <c:v>44116.519074074073</c:v>
                </c:pt>
                <c:pt idx="30">
                  <c:v>44116.641724537039</c:v>
                </c:pt>
                <c:pt idx="31">
                  <c:v>44116.739814814813</c:v>
                </c:pt>
                <c:pt idx="32">
                  <c:v>44116.837581018517</c:v>
                </c:pt>
                <c:pt idx="33">
                  <c:v>44117.424722222226</c:v>
                </c:pt>
                <c:pt idx="34">
                  <c:v>44117.523310185185</c:v>
                </c:pt>
                <c:pt idx="35">
                  <c:v>44117.621874999997</c:v>
                </c:pt>
                <c:pt idx="36">
                  <c:v>44117.722673611112</c:v>
                </c:pt>
                <c:pt idx="37">
                  <c:v>44117.826863425929</c:v>
                </c:pt>
                <c:pt idx="38">
                  <c:v>44118.546377314815</c:v>
                </c:pt>
                <c:pt idx="39">
                  <c:v>44118.643761574072</c:v>
                </c:pt>
                <c:pt idx="40">
                  <c:v>44118.735231481478</c:v>
                </c:pt>
                <c:pt idx="41">
                  <c:v>44118.833032407405</c:v>
                </c:pt>
                <c:pt idx="42">
                  <c:v>44119.418402777781</c:v>
                </c:pt>
                <c:pt idx="43">
                  <c:v>44119.523043981484</c:v>
                </c:pt>
                <c:pt idx="44">
                  <c:v>44119.613217592596</c:v>
                </c:pt>
                <c:pt idx="45">
                  <c:v>44119.712951388887</c:v>
                </c:pt>
                <c:pt idx="46">
                  <c:v>44119.813275462962</c:v>
                </c:pt>
                <c:pt idx="47">
                  <c:v>44120.559108796297</c:v>
                </c:pt>
                <c:pt idx="48">
                  <c:v>44120.650196759256</c:v>
                </c:pt>
                <c:pt idx="49">
                  <c:v>44120.742962962962</c:v>
                </c:pt>
                <c:pt idx="50">
                  <c:v>44124.4218287037</c:v>
                </c:pt>
                <c:pt idx="51">
                  <c:v>44124.52138888889</c:v>
                </c:pt>
                <c:pt idx="52">
                  <c:v>44124.620405092595</c:v>
                </c:pt>
                <c:pt idx="53">
                  <c:v>44124.714108796295</c:v>
                </c:pt>
                <c:pt idx="54">
                  <c:v>44124.810567129629</c:v>
                </c:pt>
                <c:pt idx="55">
                  <c:v>44125.576157407406</c:v>
                </c:pt>
                <c:pt idx="56">
                  <c:v>44125.677384259259</c:v>
                </c:pt>
                <c:pt idx="57">
                  <c:v>44125.796261574076</c:v>
                </c:pt>
                <c:pt idx="58">
                  <c:v>44126.426516203705</c:v>
                </c:pt>
                <c:pt idx="59">
                  <c:v>44126.5234375</c:v>
                </c:pt>
                <c:pt idx="60">
                  <c:v>44126.622465277775</c:v>
                </c:pt>
                <c:pt idx="61">
                  <c:v>44126.724745370368</c:v>
                </c:pt>
                <c:pt idx="62">
                  <c:v>44127.564664351848</c:v>
                </c:pt>
                <c:pt idx="63">
                  <c:v>44127.657141203701</c:v>
                </c:pt>
                <c:pt idx="64">
                  <c:v>44127.748402777775</c:v>
                </c:pt>
                <c:pt idx="65">
                  <c:v>44131.425300925926</c:v>
                </c:pt>
                <c:pt idx="66">
                  <c:v>44131.521805555552</c:v>
                </c:pt>
                <c:pt idx="67">
                  <c:v>44131.679745370369</c:v>
                </c:pt>
                <c:pt idx="68">
                  <c:v>44131.758958333332</c:v>
                </c:pt>
                <c:pt idx="69">
                  <c:v>44132.461388888885</c:v>
                </c:pt>
                <c:pt idx="70">
                  <c:v>44132.537256944444</c:v>
                </c:pt>
                <c:pt idx="71">
                  <c:v>44132.621006944442</c:v>
                </c:pt>
                <c:pt idx="72">
                  <c:v>44132.696076388886</c:v>
                </c:pt>
                <c:pt idx="73">
                  <c:v>44132.774247685185</c:v>
                </c:pt>
                <c:pt idx="74">
                  <c:v>44133.352777777778</c:v>
                </c:pt>
                <c:pt idx="75">
                  <c:v>44133.434618055559</c:v>
                </c:pt>
                <c:pt idx="76">
                  <c:v>44133.511284722219</c:v>
                </c:pt>
                <c:pt idx="77">
                  <c:v>44133.590752314813</c:v>
                </c:pt>
                <c:pt idx="78">
                  <c:v>44133.668055555558</c:v>
                </c:pt>
                <c:pt idx="79">
                  <c:v>44134.448009259257</c:v>
                </c:pt>
                <c:pt idx="80">
                  <c:v>44134.524421296293</c:v>
                </c:pt>
                <c:pt idx="81">
                  <c:v>44134.600138888891</c:v>
                </c:pt>
                <c:pt idx="82">
                  <c:v>44134.698136574072</c:v>
                </c:pt>
                <c:pt idx="83">
                  <c:v>44134.775335648148</c:v>
                </c:pt>
                <c:pt idx="84">
                  <c:v>44134.852870370371</c:v>
                </c:pt>
                <c:pt idx="86">
                  <c:v>44138.33556712963</c:v>
                </c:pt>
                <c:pt idx="87">
                  <c:v>44138.416886574072</c:v>
                </c:pt>
                <c:pt idx="88">
                  <c:v>44138.492800925924</c:v>
                </c:pt>
                <c:pt idx="89">
                  <c:v>44138.56759259259</c:v>
                </c:pt>
                <c:pt idx="90">
                  <c:v>44138.647210648145</c:v>
                </c:pt>
                <c:pt idx="91">
                  <c:v>44138.722719907404</c:v>
                </c:pt>
                <c:pt idx="92">
                  <c:v>44138.798391203702</c:v>
                </c:pt>
                <c:pt idx="93">
                  <c:v>44139.446111111109</c:v>
                </c:pt>
                <c:pt idx="94">
                  <c:v>44139.533541666664</c:v>
                </c:pt>
                <c:pt idx="95">
                  <c:v>44139.627280092594</c:v>
                </c:pt>
                <c:pt idx="96">
                  <c:v>44139.786863425928</c:v>
                </c:pt>
                <c:pt idx="97">
                  <c:v>44140.365543981483</c:v>
                </c:pt>
                <c:pt idx="98">
                  <c:v>44140.441516203704</c:v>
                </c:pt>
                <c:pt idx="99">
                  <c:v>44140.517152777778</c:v>
                </c:pt>
                <c:pt idx="100">
                  <c:v>44140.593159722222</c:v>
                </c:pt>
                <c:pt idx="101">
                  <c:v>44140.668993055559</c:v>
                </c:pt>
                <c:pt idx="102">
                  <c:v>44140.743622685186</c:v>
                </c:pt>
                <c:pt idx="103">
                  <c:v>44140.820231481484</c:v>
                </c:pt>
                <c:pt idx="104">
                  <c:v>44141.417430555557</c:v>
                </c:pt>
                <c:pt idx="105">
                  <c:v>44141.585717592592</c:v>
                </c:pt>
                <c:pt idx="106">
                  <c:v>44141.664259259262</c:v>
                </c:pt>
                <c:pt idx="107">
                  <c:v>44142.363252314812</c:v>
                </c:pt>
                <c:pt idx="108">
                  <c:v>44142.461574074077</c:v>
                </c:pt>
                <c:pt idx="109">
                  <c:v>44144.487754629627</c:v>
                </c:pt>
                <c:pt idx="110">
                  <c:v>44144.567974537036</c:v>
                </c:pt>
                <c:pt idx="111">
                  <c:v>44144.68818287037</c:v>
                </c:pt>
                <c:pt idx="112">
                  <c:v>44144.763391203705</c:v>
                </c:pt>
                <c:pt idx="113">
                  <c:v>44144.840555555558</c:v>
                </c:pt>
                <c:pt idx="114">
                  <c:v>44145.364282407405</c:v>
                </c:pt>
                <c:pt idx="115">
                  <c:v>44145.440335648149</c:v>
                </c:pt>
                <c:pt idx="116">
                  <c:v>44145.516122685185</c:v>
                </c:pt>
                <c:pt idx="118">
                  <c:v>44146.434525462966</c:v>
                </c:pt>
                <c:pt idx="119">
                  <c:v>44146.515370370369</c:v>
                </c:pt>
                <c:pt idx="120">
                  <c:v>44146.601944444446</c:v>
                </c:pt>
                <c:pt idx="121">
                  <c:v>44146.685277777775</c:v>
                </c:pt>
                <c:pt idx="122">
                  <c:v>44146.779745370368</c:v>
                </c:pt>
                <c:pt idx="123">
                  <c:v>44147.307638888888</c:v>
                </c:pt>
                <c:pt idx="124">
                  <c:v>44147.381678240738</c:v>
                </c:pt>
                <c:pt idx="125">
                  <c:v>44147.455451388887</c:v>
                </c:pt>
                <c:pt idx="126">
                  <c:v>44147.52925925926</c:v>
                </c:pt>
                <c:pt idx="127">
                  <c:v>44147.601817129631</c:v>
                </c:pt>
                <c:pt idx="128">
                  <c:v>44147.673773148148</c:v>
                </c:pt>
                <c:pt idx="129">
                  <c:v>44147.752858796295</c:v>
                </c:pt>
                <c:pt idx="130">
                  <c:v>44148.393819444442</c:v>
                </c:pt>
                <c:pt idx="131">
                  <c:v>44148.466724537036</c:v>
                </c:pt>
                <c:pt idx="132">
                  <c:v>44148.553263888891</c:v>
                </c:pt>
                <c:pt idx="133">
                  <c:v>44148.641770833332</c:v>
                </c:pt>
                <c:pt idx="134">
                  <c:v>44148.711643518516</c:v>
                </c:pt>
                <c:pt idx="135">
                  <c:v>44148.801851851851</c:v>
                </c:pt>
                <c:pt idx="136">
                  <c:v>44148.871770833335</c:v>
                </c:pt>
                <c:pt idx="137">
                  <c:v>44148.941701388889</c:v>
                </c:pt>
                <c:pt idx="138">
                  <c:v>44149.011631944442</c:v>
                </c:pt>
                <c:pt idx="139">
                  <c:v>44152.314745370371</c:v>
                </c:pt>
                <c:pt idx="140">
                  <c:v>44152.391041666669</c:v>
                </c:pt>
                <c:pt idx="141">
                  <c:v>44152.466469907406</c:v>
                </c:pt>
                <c:pt idx="142">
                  <c:v>44152.542233796295</c:v>
                </c:pt>
                <c:pt idx="143">
                  <c:v>44152.617534722223</c:v>
                </c:pt>
                <c:pt idx="144">
                  <c:v>44152.694004629629</c:v>
                </c:pt>
                <c:pt idx="145">
                  <c:v>44152.768946759257</c:v>
                </c:pt>
                <c:pt idx="146">
                  <c:v>44152.838495370372</c:v>
                </c:pt>
                <c:pt idx="147">
                  <c:v>44152.908125000002</c:v>
                </c:pt>
                <c:pt idx="148">
                  <c:v>44152.977696759262</c:v>
                </c:pt>
                <c:pt idx="149">
                  <c:v>44153.453900462962</c:v>
                </c:pt>
                <c:pt idx="150">
                  <c:v>44153.531747685185</c:v>
                </c:pt>
                <c:pt idx="151">
                  <c:v>44153.608969907407</c:v>
                </c:pt>
                <c:pt idx="152">
                  <c:v>44153.684803240743</c:v>
                </c:pt>
                <c:pt idx="153">
                  <c:v>44153.764189814814</c:v>
                </c:pt>
                <c:pt idx="154">
                  <c:v>44154.429351851853</c:v>
                </c:pt>
                <c:pt idx="155">
                  <c:v>44154.535937499997</c:v>
                </c:pt>
                <c:pt idx="156">
                  <c:v>44154.618310185186</c:v>
                </c:pt>
                <c:pt idx="157">
                  <c:v>44154.699479166666</c:v>
                </c:pt>
                <c:pt idx="158">
                  <c:v>44154.795069444444</c:v>
                </c:pt>
                <c:pt idx="159">
                  <c:v>44155.444895833331</c:v>
                </c:pt>
                <c:pt idx="160">
                  <c:v>44155.520173611112</c:v>
                </c:pt>
                <c:pt idx="161">
                  <c:v>44155.595393518517</c:v>
                </c:pt>
                <c:pt idx="162">
                  <c:v>44155.676932870374</c:v>
                </c:pt>
                <c:pt idx="163">
                  <c:v>44155.75949074074</c:v>
                </c:pt>
                <c:pt idx="164">
                  <c:v>44157.355555555558</c:v>
                </c:pt>
                <c:pt idx="165">
                  <c:v>44158.461238425924</c:v>
                </c:pt>
                <c:pt idx="166">
                  <c:v>44158.544062499997</c:v>
                </c:pt>
                <c:pt idx="167">
                  <c:v>44158.626111111109</c:v>
                </c:pt>
                <c:pt idx="168">
                  <c:v>44158.700497685182</c:v>
                </c:pt>
                <c:pt idx="169">
                  <c:v>44158.776736111111</c:v>
                </c:pt>
                <c:pt idx="170">
                  <c:v>44159.365358796298</c:v>
                </c:pt>
                <c:pt idx="171">
                  <c:v>44159.441180555557</c:v>
                </c:pt>
                <c:pt idx="172">
                  <c:v>44159.520972222221</c:v>
                </c:pt>
                <c:pt idx="173">
                  <c:v>44159.596122685187</c:v>
                </c:pt>
                <c:pt idx="174">
                  <c:v>44159.674398148149</c:v>
                </c:pt>
                <c:pt idx="175">
                  <c:v>44159.750416666669</c:v>
                </c:pt>
                <c:pt idx="176">
                  <c:v>44159.828935185185</c:v>
                </c:pt>
                <c:pt idx="177">
                  <c:v>44160.450138888889</c:v>
                </c:pt>
                <c:pt idx="178">
                  <c:v>44160.525138888886</c:v>
                </c:pt>
                <c:pt idx="179">
                  <c:v>44160.612893518519</c:v>
                </c:pt>
                <c:pt idx="180">
                  <c:v>44160.690208333333</c:v>
                </c:pt>
                <c:pt idx="181">
                  <c:v>44160.771331018521</c:v>
                </c:pt>
                <c:pt idx="182">
                  <c:v>44165.487118055556</c:v>
                </c:pt>
                <c:pt idx="183">
                  <c:v>44165.56490740741</c:v>
                </c:pt>
                <c:pt idx="184">
                  <c:v>44165.6409375</c:v>
                </c:pt>
                <c:pt idx="185">
                  <c:v>44165.721192129633</c:v>
                </c:pt>
              </c:numCache>
            </c:numRef>
          </c:xVal>
          <c:yVal>
            <c:numRef>
              <c:f>'All Data'!$X$3:$X$188</c:f>
              <c:numCache>
                <c:formatCode>General</c:formatCode>
                <c:ptCount val="186"/>
                <c:pt idx="0">
                  <c:v>0.118115405016691</c:v>
                </c:pt>
                <c:pt idx="1">
                  <c:v>0.110374461119937</c:v>
                </c:pt>
                <c:pt idx="2">
                  <c:v>0.13335849891187099</c:v>
                </c:pt>
                <c:pt idx="3">
                  <c:v>7.31124329966297E-2</c:v>
                </c:pt>
                <c:pt idx="4">
                  <c:v>2.0526106378189201E-2</c:v>
                </c:pt>
                <c:pt idx="5">
                  <c:v>9.3748511633801098E-3</c:v>
                </c:pt>
                <c:pt idx="6">
                  <c:v>8.9575919794495099E-2</c:v>
                </c:pt>
                <c:pt idx="7">
                  <c:v>3.2860186869029299E-2</c:v>
                </c:pt>
                <c:pt idx="8">
                  <c:v>6.5420731887015403E-3</c:v>
                </c:pt>
                <c:pt idx="9">
                  <c:v>3.38768722202996E-2</c:v>
                </c:pt>
                <c:pt idx="10">
                  <c:v>3.4266777031380798E-3</c:v>
                </c:pt>
                <c:pt idx="11">
                  <c:v>3.9397370172163798E-2</c:v>
                </c:pt>
                <c:pt idx="12">
                  <c:v>2.5886403777332E-2</c:v>
                </c:pt>
                <c:pt idx="13">
                  <c:v>1.79618386513841E-2</c:v>
                </c:pt>
                <c:pt idx="14">
                  <c:v>7.2740546582601401E-2</c:v>
                </c:pt>
                <c:pt idx="15">
                  <c:v>1.24395830852364E-2</c:v>
                </c:pt>
                <c:pt idx="16">
                  <c:v>2.6940432495456201E-4</c:v>
                </c:pt>
                <c:pt idx="17">
                  <c:v>3.6172082308971802E-4</c:v>
                </c:pt>
                <c:pt idx="18">
                  <c:v>1.17398702146448E-4</c:v>
                </c:pt>
                <c:pt idx="19">
                  <c:v>1.3990275232320199E-2</c:v>
                </c:pt>
                <c:pt idx="20">
                  <c:v>4.2108136005558298E-3</c:v>
                </c:pt>
                <c:pt idx="21">
                  <c:v>6.9385593064477998E-3</c:v>
                </c:pt>
                <c:pt idx="22">
                  <c:v>7.2576015354376994E-2</c:v>
                </c:pt>
                <c:pt idx="23">
                  <c:v>3.6626994140552101E-2</c:v>
                </c:pt>
                <c:pt idx="24">
                  <c:v>0.17359235145332699</c:v>
                </c:pt>
                <c:pt idx="25">
                  <c:v>8.7590315962387502E-4</c:v>
                </c:pt>
                <c:pt idx="26">
                  <c:v>6.9972195927483494E-2</c:v>
                </c:pt>
                <c:pt idx="27">
                  <c:v>9.1418529724532696E-2</c:v>
                </c:pt>
                <c:pt idx="28">
                  <c:v>1.1094819799104001E-2</c:v>
                </c:pt>
                <c:pt idx="29">
                  <c:v>8.7366817178174093E-3</c:v>
                </c:pt>
                <c:pt idx="30">
                  <c:v>2.1691442715741398E-2</c:v>
                </c:pt>
                <c:pt idx="31">
                  <c:v>6.5943588460561104E-3</c:v>
                </c:pt>
                <c:pt idx="32" formatCode="0.00E+00">
                  <c:v>1.1441791643667801E-10</c:v>
                </c:pt>
                <c:pt idx="33">
                  <c:v>3.81829052551498E-2</c:v>
                </c:pt>
                <c:pt idx="34">
                  <c:v>8.9901236805833597E-3</c:v>
                </c:pt>
                <c:pt idx="35">
                  <c:v>2.8455213286063701E-2</c:v>
                </c:pt>
                <c:pt idx="36">
                  <c:v>9.5545175240704605E-2</c:v>
                </c:pt>
                <c:pt idx="37">
                  <c:v>1.54899601214026E-2</c:v>
                </c:pt>
                <c:pt idx="38">
                  <c:v>0.32864100429681198</c:v>
                </c:pt>
                <c:pt idx="39">
                  <c:v>2.57740263647235E-3</c:v>
                </c:pt>
                <c:pt idx="40">
                  <c:v>2.10084995467037E-2</c:v>
                </c:pt>
                <c:pt idx="41">
                  <c:v>8.1697251090089903E-3</c:v>
                </c:pt>
                <c:pt idx="42">
                  <c:v>3.4180900490877998E-2</c:v>
                </c:pt>
                <c:pt idx="43">
                  <c:v>1.69139291515631E-3</c:v>
                </c:pt>
                <c:pt idx="44">
                  <c:v>1.35501940024449E-2</c:v>
                </c:pt>
                <c:pt idx="45">
                  <c:v>2.3662969265339499E-2</c:v>
                </c:pt>
                <c:pt idx="46">
                  <c:v>9.1640719678796098E-4</c:v>
                </c:pt>
                <c:pt idx="47">
                  <c:v>3.3609380825636498E-4</c:v>
                </c:pt>
                <c:pt idx="48">
                  <c:v>6.2674951998355502E-2</c:v>
                </c:pt>
                <c:pt idx="49">
                  <c:v>6.08132751797832E-3</c:v>
                </c:pt>
                <c:pt idx="50">
                  <c:v>3.79572107669667E-3</c:v>
                </c:pt>
                <c:pt idx="51">
                  <c:v>4.8806449572149496E-3</c:v>
                </c:pt>
                <c:pt idx="52">
                  <c:v>9.2404011343424092E-3</c:v>
                </c:pt>
                <c:pt idx="53">
                  <c:v>4.9819441604918198E-2</c:v>
                </c:pt>
                <c:pt idx="54">
                  <c:v>4.2618257915762597E-2</c:v>
                </c:pt>
                <c:pt idx="55">
                  <c:v>1.39310220799269E-2</c:v>
                </c:pt>
                <c:pt idx="56">
                  <c:v>1.39641977181934E-2</c:v>
                </c:pt>
                <c:pt idx="57">
                  <c:v>1.0354795564711699E-2</c:v>
                </c:pt>
                <c:pt idx="58">
                  <c:v>1.2598413079266599E-3</c:v>
                </c:pt>
                <c:pt idx="59">
                  <c:v>0.118187443485899</c:v>
                </c:pt>
                <c:pt idx="60">
                  <c:v>2.4227060657493301E-2</c:v>
                </c:pt>
                <c:pt idx="61">
                  <c:v>1.23115575918048E-2</c:v>
                </c:pt>
                <c:pt idx="62">
                  <c:v>3.9506233674025698E-2</c:v>
                </c:pt>
                <c:pt idx="63">
                  <c:v>4.6736435641523501E-2</c:v>
                </c:pt>
                <c:pt idx="64">
                  <c:v>3.5590509097151901E-3</c:v>
                </c:pt>
                <c:pt idx="65">
                  <c:v>8.8941714993743606E-3</c:v>
                </c:pt>
                <c:pt idx="66" formatCode="0.00E+00">
                  <c:v>7.1854511542747298E-6</c:v>
                </c:pt>
                <c:pt idx="67">
                  <c:v>1.6061278013639602E-2</c:v>
                </c:pt>
                <c:pt idx="68">
                  <c:v>7.7018549451727703E-2</c:v>
                </c:pt>
                <c:pt idx="69">
                  <c:v>7.1100976637187303E-3</c:v>
                </c:pt>
                <c:pt idx="70">
                  <c:v>2.81339570086418E-2</c:v>
                </c:pt>
                <c:pt idx="71">
                  <c:v>0.15006437899421901</c:v>
                </c:pt>
                <c:pt idx="72">
                  <c:v>0.10854395357428499</c:v>
                </c:pt>
                <c:pt idx="73">
                  <c:v>0.36643449926807597</c:v>
                </c:pt>
                <c:pt idx="74">
                  <c:v>4.5614421593386002E-3</c:v>
                </c:pt>
                <c:pt idx="75">
                  <c:v>1.5888761438246801E-2</c:v>
                </c:pt>
                <c:pt idx="76">
                  <c:v>1.17171236062304E-2</c:v>
                </c:pt>
                <c:pt idx="77">
                  <c:v>5.8896220809849303E-3</c:v>
                </c:pt>
                <c:pt idx="78">
                  <c:v>2.9523730267030299E-3</c:v>
                </c:pt>
                <c:pt idx="79">
                  <c:v>1.01745591916277E-3</c:v>
                </c:pt>
                <c:pt idx="80">
                  <c:v>0.17245212638322499</c:v>
                </c:pt>
                <c:pt idx="81">
                  <c:v>8.4321949823166695E-2</c:v>
                </c:pt>
                <c:pt idx="82">
                  <c:v>2.9605704530182901E-2</c:v>
                </c:pt>
                <c:pt idx="83">
                  <c:v>9.1120120242755807E-3</c:v>
                </c:pt>
                <c:pt idx="84">
                  <c:v>7.0966207939083398E-2</c:v>
                </c:pt>
                <c:pt idx="86">
                  <c:v>8.0358094859399598E-3</c:v>
                </c:pt>
                <c:pt idx="87">
                  <c:v>6.4264367344842796E-3</c:v>
                </c:pt>
                <c:pt idx="88">
                  <c:v>5.3782291743175302E-2</c:v>
                </c:pt>
                <c:pt idx="89">
                  <c:v>5.4332183540193701E-2</c:v>
                </c:pt>
                <c:pt idx="90">
                  <c:v>4.1368620920195401E-2</c:v>
                </c:pt>
                <c:pt idx="91">
                  <c:v>0.22582939107479599</c:v>
                </c:pt>
                <c:pt idx="92">
                  <c:v>5.8217286830769703E-2</c:v>
                </c:pt>
                <c:pt idx="93">
                  <c:v>0.134810116737862</c:v>
                </c:pt>
                <c:pt idx="94">
                  <c:v>7.6654859148812702E-3</c:v>
                </c:pt>
                <c:pt idx="95">
                  <c:v>1.27690424241845E-2</c:v>
                </c:pt>
                <c:pt idx="96">
                  <c:v>4.00435003498157E-3</c:v>
                </c:pt>
                <c:pt idx="97">
                  <c:v>4.7179636625971202E-2</c:v>
                </c:pt>
                <c:pt idx="98">
                  <c:v>9.5579651132219202E-4</c:v>
                </c:pt>
                <c:pt idx="99">
                  <c:v>7.6282367858139903E-3</c:v>
                </c:pt>
                <c:pt idx="100">
                  <c:v>0.11817889493067101</c:v>
                </c:pt>
                <c:pt idx="101">
                  <c:v>3.3530892879752999E-3</c:v>
                </c:pt>
                <c:pt idx="102">
                  <c:v>2.8810819175608799E-3</c:v>
                </c:pt>
                <c:pt idx="103">
                  <c:v>9.8519555033188501E-4</c:v>
                </c:pt>
                <c:pt idx="104">
                  <c:v>0.40131930931586801</c:v>
                </c:pt>
                <c:pt idx="105" formatCode="0.00E+00">
                  <c:v>1.9327831201929402E-5</c:v>
                </c:pt>
                <c:pt idx="106">
                  <c:v>6.8563646403246598E-3</c:v>
                </c:pt>
                <c:pt idx="107">
                  <c:v>0.163681494835337</c:v>
                </c:pt>
                <c:pt idx="108">
                  <c:v>6.7688393318446297E-2</c:v>
                </c:pt>
                <c:pt idx="109" formatCode="0.00E+00">
                  <c:v>6.0108953011631997E-6</c:v>
                </c:pt>
                <c:pt idx="110">
                  <c:v>7.3349642423479106E-2</c:v>
                </c:pt>
                <c:pt idx="111">
                  <c:v>1.4951078687712199E-2</c:v>
                </c:pt>
                <c:pt idx="112">
                  <c:v>0.50655336736050705</c:v>
                </c:pt>
                <c:pt idx="113">
                  <c:v>0.110330532752394</c:v>
                </c:pt>
                <c:pt idx="114">
                  <c:v>2.7715541901619199E-3</c:v>
                </c:pt>
                <c:pt idx="115">
                  <c:v>1.0233982085457199E-2</c:v>
                </c:pt>
                <c:pt idx="116" formatCode="0.00E+00">
                  <c:v>2.0334904961452399E-7</c:v>
                </c:pt>
                <c:pt idx="118">
                  <c:v>6.2897724750302104E-3</c:v>
                </c:pt>
                <c:pt idx="119">
                  <c:v>3.1458428936531203E-2</c:v>
                </c:pt>
                <c:pt idx="120">
                  <c:v>0.34869390642920101</c:v>
                </c:pt>
                <c:pt idx="121">
                  <c:v>1.51276160969591E-2</c:v>
                </c:pt>
                <c:pt idx="122">
                  <c:v>2.44578084018739E-2</c:v>
                </c:pt>
                <c:pt idx="123">
                  <c:v>1.1221738617218001E-2</c:v>
                </c:pt>
                <c:pt idx="124">
                  <c:v>5.3643652765148001E-2</c:v>
                </c:pt>
                <c:pt idx="125">
                  <c:v>2.1864359848074302E-2</c:v>
                </c:pt>
                <c:pt idx="126">
                  <c:v>5.1193150159223801E-2</c:v>
                </c:pt>
                <c:pt idx="127">
                  <c:v>3.2864071641809801E-2</c:v>
                </c:pt>
                <c:pt idx="128" formatCode="0.00E+00">
                  <c:v>9.4416435848971808E-6</c:v>
                </c:pt>
                <c:pt idx="129">
                  <c:v>1.7780725931074701E-2</c:v>
                </c:pt>
                <c:pt idx="130">
                  <c:v>5.0770607174784399E-3</c:v>
                </c:pt>
                <c:pt idx="131">
                  <c:v>0.295663223333058</c:v>
                </c:pt>
                <c:pt idx="132">
                  <c:v>4.4582778393875602E-2</c:v>
                </c:pt>
                <c:pt idx="133">
                  <c:v>4.5124970574332603E-2</c:v>
                </c:pt>
                <c:pt idx="134">
                  <c:v>3.3091431438716602E-2</c:v>
                </c:pt>
                <c:pt idx="135">
                  <c:v>2.67213999062095E-2</c:v>
                </c:pt>
                <c:pt idx="136">
                  <c:v>5.1952550475379902E-2</c:v>
                </c:pt>
                <c:pt idx="137">
                  <c:v>1.34288906824853E-3</c:v>
                </c:pt>
                <c:pt idx="138">
                  <c:v>0.10750693662406</c:v>
                </c:pt>
                <c:pt idx="139">
                  <c:v>4.2364328894252699E-2</c:v>
                </c:pt>
                <c:pt idx="140">
                  <c:v>1.17267879710816E-3</c:v>
                </c:pt>
                <c:pt idx="141">
                  <c:v>0.163125573441989</c:v>
                </c:pt>
                <c:pt idx="142">
                  <c:v>5.7055993410310799E-2</c:v>
                </c:pt>
                <c:pt idx="143">
                  <c:v>4.4348375639320897E-2</c:v>
                </c:pt>
                <c:pt idx="144">
                  <c:v>6.61624965873574E-2</c:v>
                </c:pt>
                <c:pt idx="145">
                  <c:v>4.4482186899304299E-3</c:v>
                </c:pt>
                <c:pt idx="146">
                  <c:v>8.0164770629126497E-2</c:v>
                </c:pt>
                <c:pt idx="147">
                  <c:v>0.15476900479007</c:v>
                </c:pt>
                <c:pt idx="148">
                  <c:v>0.105197521501373</c:v>
                </c:pt>
                <c:pt idx="149">
                  <c:v>0.31120039010816197</c:v>
                </c:pt>
                <c:pt idx="150">
                  <c:v>6.2380083167685098E-2</c:v>
                </c:pt>
                <c:pt idx="151">
                  <c:v>5.0110173212427004E-3</c:v>
                </c:pt>
                <c:pt idx="152">
                  <c:v>0.292321461729176</c:v>
                </c:pt>
                <c:pt idx="153">
                  <c:v>0.16572541852703901</c:v>
                </c:pt>
                <c:pt idx="154">
                  <c:v>1.7239011149606499E-2</c:v>
                </c:pt>
                <c:pt idx="155">
                  <c:v>4.88898136543059E-3</c:v>
                </c:pt>
                <c:pt idx="156">
                  <c:v>8.5654227800552804E-3</c:v>
                </c:pt>
                <c:pt idx="157">
                  <c:v>1.2098204657433499E-4</c:v>
                </c:pt>
                <c:pt idx="158">
                  <c:v>2.4694941694126601E-3</c:v>
                </c:pt>
                <c:pt idx="159">
                  <c:v>1.02914260798315E-2</c:v>
                </c:pt>
                <c:pt idx="160">
                  <c:v>1.03261656387688E-2</c:v>
                </c:pt>
                <c:pt idx="161">
                  <c:v>5.8142663019663098E-3</c:v>
                </c:pt>
                <c:pt idx="162">
                  <c:v>8.5496033927099906E-3</c:v>
                </c:pt>
                <c:pt idx="163">
                  <c:v>2.0563295409645401E-3</c:v>
                </c:pt>
                <c:pt idx="164">
                  <c:v>2.6161670813415901E-3</c:v>
                </c:pt>
                <c:pt idx="165">
                  <c:v>1.22954442402438E-2</c:v>
                </c:pt>
                <c:pt idx="166">
                  <c:v>4.24083353654892E-2</c:v>
                </c:pt>
                <c:pt idx="167">
                  <c:v>1.86242209267946E-2</c:v>
                </c:pt>
                <c:pt idx="168">
                  <c:v>0.40141176357410602</c:v>
                </c:pt>
                <c:pt idx="169">
                  <c:v>4.1023110411944697E-3</c:v>
                </c:pt>
                <c:pt idx="170">
                  <c:v>7.6722395409736494E-2</c:v>
                </c:pt>
                <c:pt idx="171">
                  <c:v>2.6230076052177899E-2</c:v>
                </c:pt>
                <c:pt idx="172">
                  <c:v>2.8120989691088499E-3</c:v>
                </c:pt>
                <c:pt idx="173">
                  <c:v>1.03727851663954E-2</c:v>
                </c:pt>
                <c:pt idx="174">
                  <c:v>2.5961939463223899E-4</c:v>
                </c:pt>
                <c:pt idx="175" formatCode="0.00E+00">
                  <c:v>3.6307016452961501E-5</c:v>
                </c:pt>
                <c:pt idx="176">
                  <c:v>2.3894321720504099E-3</c:v>
                </c:pt>
                <c:pt idx="177">
                  <c:v>4.1877046819144899E-2</c:v>
                </c:pt>
                <c:pt idx="178">
                  <c:v>7.2360810737268997E-3</c:v>
                </c:pt>
                <c:pt idx="179">
                  <c:v>4.9980385870824597E-3</c:v>
                </c:pt>
                <c:pt idx="180" formatCode="0.00E+00">
                  <c:v>8.9709497863476199E-5</c:v>
                </c:pt>
                <c:pt idx="181">
                  <c:v>2.5180114662485001E-2</c:v>
                </c:pt>
                <c:pt idx="182" formatCode="0.00E+00">
                  <c:v>5.4388426263992199E-6</c:v>
                </c:pt>
                <c:pt idx="183">
                  <c:v>8.7163444816509006E-3</c:v>
                </c:pt>
                <c:pt idx="184">
                  <c:v>1.5307846649134601E-3</c:v>
                </c:pt>
                <c:pt idx="185">
                  <c:v>6.7474905133055499E-2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3544"/>
        <c:axId val="435043152"/>
      </c:scatterChart>
      <c:valAx>
        <c:axId val="43504236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760"/>
        <c:crosses val="autoZero"/>
        <c:crossBetween val="midCat"/>
      </c:valAx>
      <c:valAx>
        <c:axId val="4350427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368"/>
        <c:crosses val="autoZero"/>
        <c:crossBetween val="midCat"/>
      </c:valAx>
      <c:valAx>
        <c:axId val="435043152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mismatch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3544"/>
        <c:crosses val="max"/>
        <c:crossBetween val="midCat"/>
      </c:valAx>
      <c:valAx>
        <c:axId val="435043544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4350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155394110627"/>
          <c:y val="3.3240740740740737E-2"/>
          <c:w val="0.16197606646771553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Data'!$AE$3:$AE$68</c:f>
              <c:numCache>
                <c:formatCode>0.00</c:formatCode>
                <c:ptCount val="66"/>
                <c:pt idx="0">
                  <c:v>-0.18280775458170256</c:v>
                </c:pt>
                <c:pt idx="1">
                  <c:v>-4.2996450393772028</c:v>
                </c:pt>
                <c:pt idx="2">
                  <c:v>-5.8395621793311729</c:v>
                </c:pt>
                <c:pt idx="3">
                  <c:v>-6.0835575697466373</c:v>
                </c:pt>
                <c:pt idx="4">
                  <c:v>-6.2837933125926861</c:v>
                </c:pt>
                <c:pt idx="5">
                  <c:v>-6.5082309674163747</c:v>
                </c:pt>
                <c:pt idx="6">
                  <c:v>-56.627311017143555</c:v>
                </c:pt>
                <c:pt idx="7">
                  <c:v>-56.990128051879012</c:v>
                </c:pt>
                <c:pt idx="8">
                  <c:v>-57.118166683097073</c:v>
                </c:pt>
                <c:pt idx="9">
                  <c:v>-57.418695806174057</c:v>
                </c:pt>
                <c:pt idx="10">
                  <c:v>-0.44151189731180635</c:v>
                </c:pt>
                <c:pt idx="11">
                  <c:v>-0.38340766638773272</c:v>
                </c:pt>
                <c:pt idx="12">
                  <c:v>-0.66225742940988086</c:v>
                </c:pt>
                <c:pt idx="13">
                  <c:v>-9.2590784520440519E-2</c:v>
                </c:pt>
                <c:pt idx="14">
                  <c:v>29.906517831978974</c:v>
                </c:pt>
                <c:pt idx="15">
                  <c:v>34.616822820313061</c:v>
                </c:pt>
                <c:pt idx="16">
                  <c:v>31.144399769354802</c:v>
                </c:pt>
                <c:pt idx="17">
                  <c:v>35.398385586613408</c:v>
                </c:pt>
                <c:pt idx="18">
                  <c:v>25.200005642657331</c:v>
                </c:pt>
                <c:pt idx="19">
                  <c:v>24.121531700976792</c:v>
                </c:pt>
                <c:pt idx="20">
                  <c:v>24.26076973479735</c:v>
                </c:pt>
                <c:pt idx="21">
                  <c:v>22.835519337507915</c:v>
                </c:pt>
                <c:pt idx="22">
                  <c:v>25.48075729476297</c:v>
                </c:pt>
                <c:pt idx="23">
                  <c:v>27.776747219826717</c:v>
                </c:pt>
                <c:pt idx="24">
                  <c:v>25.945399595100401</c:v>
                </c:pt>
                <c:pt idx="25">
                  <c:v>26.84654247226106</c:v>
                </c:pt>
                <c:pt idx="26">
                  <c:v>27.100258092706301</c:v>
                </c:pt>
                <c:pt idx="27">
                  <c:v>25.382830926861899</c:v>
                </c:pt>
                <c:pt idx="28">
                  <c:v>27.673046695937906</c:v>
                </c:pt>
                <c:pt idx="29">
                  <c:v>23.709157943710775</c:v>
                </c:pt>
                <c:pt idx="30">
                  <c:v>27.109700574221911</c:v>
                </c:pt>
                <c:pt idx="31">
                  <c:v>27.227420129774732</c:v>
                </c:pt>
                <c:pt idx="32">
                  <c:v>28.206105401413716</c:v>
                </c:pt>
                <c:pt idx="33">
                  <c:v>26.122710354230236</c:v>
                </c:pt>
                <c:pt idx="34">
                  <c:v>28.28035860751941</c:v>
                </c:pt>
                <c:pt idx="35">
                  <c:v>30.233166088994956</c:v>
                </c:pt>
                <c:pt idx="36">
                  <c:v>30.195221794835941</c:v>
                </c:pt>
                <c:pt idx="37">
                  <c:v>31.420708236042447</c:v>
                </c:pt>
                <c:pt idx="38">
                  <c:v>28.566707619694206</c:v>
                </c:pt>
                <c:pt idx="39">
                  <c:v>35.197852201169688</c:v>
                </c:pt>
                <c:pt idx="40">
                  <c:v>36.661916640207124</c:v>
                </c:pt>
                <c:pt idx="41">
                  <c:v>35.99568085410565</c:v>
                </c:pt>
                <c:pt idx="42">
                  <c:v>35.333608481081619</c:v>
                </c:pt>
                <c:pt idx="43">
                  <c:v>25.700957914293149</c:v>
                </c:pt>
                <c:pt idx="44">
                  <c:v>24.667888716990021</c:v>
                </c:pt>
                <c:pt idx="45">
                  <c:v>24.741875611597976</c:v>
                </c:pt>
                <c:pt idx="46">
                  <c:v>26.357280161867166</c:v>
                </c:pt>
                <c:pt idx="47">
                  <c:v>24.041420885059189</c:v>
                </c:pt>
                <c:pt idx="48">
                  <c:v>25.768911992781248</c:v>
                </c:pt>
                <c:pt idx="49">
                  <c:v>26.633017559308229</c:v>
                </c:pt>
                <c:pt idx="50">
                  <c:v>24.867016169688558</c:v>
                </c:pt>
                <c:pt idx="51">
                  <c:v>27.210887444236842</c:v>
                </c:pt>
                <c:pt idx="52">
                  <c:v>27.75568803947629</c:v>
                </c:pt>
                <c:pt idx="53">
                  <c:v>27.937358813658324</c:v>
                </c:pt>
                <c:pt idx="54">
                  <c:v>27.884291916772206</c:v>
                </c:pt>
                <c:pt idx="55">
                  <c:v>25.982172896507571</c:v>
                </c:pt>
                <c:pt idx="56">
                  <c:v>26.178389057409817</c:v>
                </c:pt>
                <c:pt idx="57">
                  <c:v>26.849421221979394</c:v>
                </c:pt>
                <c:pt idx="58">
                  <c:v>24.78025796322946</c:v>
                </c:pt>
                <c:pt idx="59">
                  <c:v>26.210208544026216</c:v>
                </c:pt>
                <c:pt idx="60">
                  <c:v>24.445973057485769</c:v>
                </c:pt>
                <c:pt idx="61">
                  <c:v>24.903128184264443</c:v>
                </c:pt>
                <c:pt idx="62">
                  <c:v>22.290931011091455</c:v>
                </c:pt>
                <c:pt idx="63">
                  <c:v>33.01637692676897</c:v>
                </c:pt>
                <c:pt idx="64">
                  <c:v>34.258084073643509</c:v>
                </c:pt>
                <c:pt idx="65">
                  <c:v>32.140034600445141</c:v>
                </c:pt>
              </c:numCache>
            </c:numRef>
          </c:xVal>
          <c:yVal>
            <c:numRef>
              <c:f>'All Data'!$AG$3:$AG$68</c:f>
              <c:numCache>
                <c:formatCode>0</c:formatCode>
                <c:ptCount val="66"/>
                <c:pt idx="0">
                  <c:v>-13.85306452062747</c:v>
                </c:pt>
                <c:pt idx="1">
                  <c:v>-0.53771253685930276</c:v>
                </c:pt>
                <c:pt idx="2">
                  <c:v>6.2410036054569851</c:v>
                </c:pt>
                <c:pt idx="3">
                  <c:v>13.152635833822313</c:v>
                </c:pt>
                <c:pt idx="4">
                  <c:v>25.946821349738247</c:v>
                </c:pt>
                <c:pt idx="5">
                  <c:v>5.71960566014873</c:v>
                </c:pt>
                <c:pt idx="6">
                  <c:v>8.1535995348112067</c:v>
                </c:pt>
                <c:pt idx="7">
                  <c:v>17.407408348432796</c:v>
                </c:pt>
                <c:pt idx="8">
                  <c:v>7.2708561330401267</c:v>
                </c:pt>
                <c:pt idx="9">
                  <c:v>5.0164523960596341</c:v>
                </c:pt>
                <c:pt idx="10">
                  <c:v>-19.022957680445153</c:v>
                </c:pt>
                <c:pt idx="11">
                  <c:v>-7.6537101156690381</c:v>
                </c:pt>
                <c:pt idx="12">
                  <c:v>-9.2925671721924559</c:v>
                </c:pt>
                <c:pt idx="13">
                  <c:v>-31.963253402945099</c:v>
                </c:pt>
                <c:pt idx="14">
                  <c:v>-163.76810516375252</c:v>
                </c:pt>
                <c:pt idx="15">
                  <c:v>-163.3280566716202</c:v>
                </c:pt>
                <c:pt idx="16">
                  <c:v>-170.4737543259327</c:v>
                </c:pt>
                <c:pt idx="17">
                  <c:v>-156.45738438391987</c:v>
                </c:pt>
                <c:pt idx="18">
                  <c:v>-128.34286911626336</c:v>
                </c:pt>
                <c:pt idx="19">
                  <c:v>-128.77749451590682</c:v>
                </c:pt>
                <c:pt idx="20">
                  <c:v>-129.15007240519395</c:v>
                </c:pt>
                <c:pt idx="21">
                  <c:v>-109.85764282200705</c:v>
                </c:pt>
                <c:pt idx="22">
                  <c:v>-132.67849596995163</c:v>
                </c:pt>
                <c:pt idx="23">
                  <c:v>-126.52123664496351</c:v>
                </c:pt>
                <c:pt idx="24">
                  <c:v>-144.00291656228248</c:v>
                </c:pt>
                <c:pt idx="25">
                  <c:v>-143.92713384622979</c:v>
                </c:pt>
                <c:pt idx="26">
                  <c:v>-142.87463648631694</c:v>
                </c:pt>
                <c:pt idx="27">
                  <c:v>-141.29195271121199</c:v>
                </c:pt>
                <c:pt idx="28">
                  <c:v>-136.4339883388954</c:v>
                </c:pt>
                <c:pt idx="29">
                  <c:v>-147.42156636782335</c:v>
                </c:pt>
                <c:pt idx="30">
                  <c:v>-141.39398949396485</c:v>
                </c:pt>
                <c:pt idx="31">
                  <c:v>-152.40591729916275</c:v>
                </c:pt>
                <c:pt idx="32">
                  <c:v>-134.23112069161647</c:v>
                </c:pt>
                <c:pt idx="33">
                  <c:v>-128.36576323911686</c:v>
                </c:pt>
                <c:pt idx="34">
                  <c:v>-139.10086423243584</c:v>
                </c:pt>
                <c:pt idx="35">
                  <c:v>-148.46440783706072</c:v>
                </c:pt>
                <c:pt idx="36">
                  <c:v>-153.32023580354991</c:v>
                </c:pt>
                <c:pt idx="37">
                  <c:v>-156.30657196498632</c:v>
                </c:pt>
                <c:pt idx="38">
                  <c:v>-164.81544871255414</c:v>
                </c:pt>
                <c:pt idx="39">
                  <c:v>-155.57158960091044</c:v>
                </c:pt>
                <c:pt idx="40">
                  <c:v>-156.65082299090827</c:v>
                </c:pt>
                <c:pt idx="41">
                  <c:v>-142.41543489838193</c:v>
                </c:pt>
                <c:pt idx="42">
                  <c:v>-149.26930750576872</c:v>
                </c:pt>
                <c:pt idx="43">
                  <c:v>-136.49192353228656</c:v>
                </c:pt>
                <c:pt idx="44">
                  <c:v>-116.33089657388496</c:v>
                </c:pt>
                <c:pt idx="45">
                  <c:v>-119.56860502298383</c:v>
                </c:pt>
                <c:pt idx="46">
                  <c:v>-125.43844589694508</c:v>
                </c:pt>
                <c:pt idx="47">
                  <c:v>-137.14829423357955</c:v>
                </c:pt>
                <c:pt idx="48">
                  <c:v>-128.08421535889102</c:v>
                </c:pt>
                <c:pt idx="49">
                  <c:v>-122.66552854801915</c:v>
                </c:pt>
                <c:pt idx="50">
                  <c:v>-140.95313322526337</c:v>
                </c:pt>
                <c:pt idx="51">
                  <c:v>-130.84660769754743</c:v>
                </c:pt>
                <c:pt idx="52">
                  <c:v>-131.65573597482984</c:v>
                </c:pt>
                <c:pt idx="53">
                  <c:v>-141.21500184614001</c:v>
                </c:pt>
                <c:pt idx="54">
                  <c:v>-127.29333694491807</c:v>
                </c:pt>
                <c:pt idx="55">
                  <c:v>-127.19562130435236</c:v>
                </c:pt>
                <c:pt idx="56">
                  <c:v>-130.06815755718648</c:v>
                </c:pt>
                <c:pt idx="57">
                  <c:v>-139.83711083957752</c:v>
                </c:pt>
                <c:pt idx="58">
                  <c:v>-147.7985357030409</c:v>
                </c:pt>
                <c:pt idx="59">
                  <c:v>-124.78171252390524</c:v>
                </c:pt>
                <c:pt idx="60">
                  <c:v>-122.0067283942754</c:v>
                </c:pt>
                <c:pt idx="61">
                  <c:v>-122.49048401939611</c:v>
                </c:pt>
                <c:pt idx="62">
                  <c:v>-120.32580917963998</c:v>
                </c:pt>
                <c:pt idx="63">
                  <c:v>-139.3205977744536</c:v>
                </c:pt>
                <c:pt idx="64">
                  <c:v>-150.94567333041553</c:v>
                </c:pt>
                <c:pt idx="65">
                  <c:v>-170.08268967709128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03F-9577-25330E5D55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Data'!$AE$69:$AE$186</c:f>
              <c:numCache>
                <c:formatCode>0.00</c:formatCode>
                <c:ptCount val="118"/>
                <c:pt idx="0">
                  <c:v>36.202914782997347</c:v>
                </c:pt>
                <c:pt idx="1">
                  <c:v>1.5035363447016596</c:v>
                </c:pt>
                <c:pt idx="2">
                  <c:v>1.2942438332242818</c:v>
                </c:pt>
                <c:pt idx="3">
                  <c:v>1.4946568866866694</c:v>
                </c:pt>
                <c:pt idx="4">
                  <c:v>0.87356103329035917</c:v>
                </c:pt>
                <c:pt idx="5">
                  <c:v>-57.594774412796767</c:v>
                </c:pt>
                <c:pt idx="6">
                  <c:v>-57.549465335065641</c:v>
                </c:pt>
                <c:pt idx="7">
                  <c:v>-57.481223950936943</c:v>
                </c:pt>
                <c:pt idx="8">
                  <c:v>-56.502602681231899</c:v>
                </c:pt>
                <c:pt idx="9">
                  <c:v>-18.298722553310149</c:v>
                </c:pt>
                <c:pt idx="10">
                  <c:v>-17.983457358586154</c:v>
                </c:pt>
                <c:pt idx="11">
                  <c:v>-31.129880476346877</c:v>
                </c:pt>
                <c:pt idx="12">
                  <c:v>-31.149519864538544</c:v>
                </c:pt>
                <c:pt idx="13">
                  <c:v>-11.863929213731842</c:v>
                </c:pt>
                <c:pt idx="14">
                  <c:v>-11.571466580862547</c:v>
                </c:pt>
                <c:pt idx="15">
                  <c:v>-24.82312119192903</c:v>
                </c:pt>
                <c:pt idx="16">
                  <c:v>-25.316723280562421</c:v>
                </c:pt>
                <c:pt idx="17">
                  <c:v>-8.3656953140755874</c:v>
                </c:pt>
                <c:pt idx="18">
                  <c:v>-8.0050799075197254</c:v>
                </c:pt>
                <c:pt idx="20">
                  <c:v>22.156492484666497</c:v>
                </c:pt>
                <c:pt idx="21">
                  <c:v>22.116946360744116</c:v>
                </c:pt>
                <c:pt idx="22">
                  <c:v>22.322694451775462</c:v>
                </c:pt>
                <c:pt idx="23">
                  <c:v>-58.319539175669306</c:v>
                </c:pt>
                <c:pt idx="24">
                  <c:v>-58.322065120416681</c:v>
                </c:pt>
                <c:pt idx="25">
                  <c:v>-58.670230257818766</c:v>
                </c:pt>
                <c:pt idx="26">
                  <c:v>-58.983549609795311</c:v>
                </c:pt>
                <c:pt idx="27">
                  <c:v>-1.0446182556550476</c:v>
                </c:pt>
                <c:pt idx="28">
                  <c:v>-0.36819612659815693</c:v>
                </c:pt>
                <c:pt idx="29">
                  <c:v>-0.32018773729974814</c:v>
                </c:pt>
                <c:pt idx="30">
                  <c:v>9.9887423729479716E-2</c:v>
                </c:pt>
                <c:pt idx="31">
                  <c:v>-8.201847929461211</c:v>
                </c:pt>
                <c:pt idx="32">
                  <c:v>-8.1199977796155949</c:v>
                </c:pt>
                <c:pt idx="33">
                  <c:v>-1.147690642943626</c:v>
                </c:pt>
                <c:pt idx="34">
                  <c:v>-1.2485942906656464</c:v>
                </c:pt>
                <c:pt idx="35">
                  <c:v>-11.129326902617104</c:v>
                </c:pt>
                <c:pt idx="36">
                  <c:v>-11.476358050134763</c:v>
                </c:pt>
                <c:pt idx="37">
                  <c:v>-30.780655501261318</c:v>
                </c:pt>
                <c:pt idx="38">
                  <c:v>-30.845741130708006</c:v>
                </c:pt>
                <c:pt idx="39">
                  <c:v>-26.400460687647797</c:v>
                </c:pt>
                <c:pt idx="40">
                  <c:v>-25.047020555073011</c:v>
                </c:pt>
                <c:pt idx="41">
                  <c:v>-0.35092191546355106</c:v>
                </c:pt>
                <c:pt idx="42">
                  <c:v>-0.58730845131230935</c:v>
                </c:pt>
                <c:pt idx="43">
                  <c:v>-58.768969121930688</c:v>
                </c:pt>
                <c:pt idx="44">
                  <c:v>-58.41195704789989</c:v>
                </c:pt>
                <c:pt idx="45">
                  <c:v>-58.560096625968846</c:v>
                </c:pt>
                <c:pt idx="46">
                  <c:v>-59.320400870974758</c:v>
                </c:pt>
                <c:pt idx="47">
                  <c:v>-1.8221869892031131</c:v>
                </c:pt>
                <c:pt idx="48">
                  <c:v>-1.8743163793788469</c:v>
                </c:pt>
                <c:pt idx="49">
                  <c:v>-0.62645450404654701</c:v>
                </c:pt>
                <c:pt idx="50">
                  <c:v>-0.3106051997603958</c:v>
                </c:pt>
                <c:pt idx="52">
                  <c:v>-17.595951522233818</c:v>
                </c:pt>
                <c:pt idx="53">
                  <c:v>-17.502289071285816</c:v>
                </c:pt>
                <c:pt idx="54">
                  <c:v>-17.839157154947483</c:v>
                </c:pt>
                <c:pt idx="55">
                  <c:v>-18.346839458376376</c:v>
                </c:pt>
                <c:pt idx="56">
                  <c:v>-18.34378467568413</c:v>
                </c:pt>
                <c:pt idx="57">
                  <c:v>-18.357458355524699</c:v>
                </c:pt>
                <c:pt idx="58">
                  <c:v>-18.340544319734004</c:v>
                </c:pt>
                <c:pt idx="59">
                  <c:v>-18.327698558473568</c:v>
                </c:pt>
                <c:pt idx="60">
                  <c:v>-18.317060014859806</c:v>
                </c:pt>
                <c:pt idx="61">
                  <c:v>-18.31645827655046</c:v>
                </c:pt>
                <c:pt idx="62">
                  <c:v>-18.306269837046447</c:v>
                </c:pt>
                <c:pt idx="63">
                  <c:v>-16.98689076729454</c:v>
                </c:pt>
                <c:pt idx="64">
                  <c:v>-17.001659193818934</c:v>
                </c:pt>
                <c:pt idx="65">
                  <c:v>-16.98220318504951</c:v>
                </c:pt>
                <c:pt idx="66">
                  <c:v>-17.606447821085858</c:v>
                </c:pt>
                <c:pt idx="67">
                  <c:v>-17.601553267420897</c:v>
                </c:pt>
                <c:pt idx="68">
                  <c:v>-17.59741650168808</c:v>
                </c:pt>
                <c:pt idx="69">
                  <c:v>-17.560193042170024</c:v>
                </c:pt>
                <c:pt idx="70">
                  <c:v>-17.556886597086837</c:v>
                </c:pt>
                <c:pt idx="71">
                  <c:v>-17.550882122740838</c:v>
                </c:pt>
                <c:pt idx="72">
                  <c:v>-17.548409528156999</c:v>
                </c:pt>
                <c:pt idx="73">
                  <c:v>-17.546362108738258</c:v>
                </c:pt>
                <c:pt idx="74">
                  <c:v>-0.21287707668692804</c:v>
                </c:pt>
                <c:pt idx="75">
                  <c:v>-0.25954553152394277</c:v>
                </c:pt>
                <c:pt idx="76">
                  <c:v>-1.8413353476656787E-2</c:v>
                </c:pt>
                <c:pt idx="77">
                  <c:v>7.9941521406812821E-2</c:v>
                </c:pt>
                <c:pt idx="78">
                  <c:v>-57.499595541373147</c:v>
                </c:pt>
                <c:pt idx="79">
                  <c:v>-57.664865667618592</c:v>
                </c:pt>
                <c:pt idx="80">
                  <c:v>-57.658322034743932</c:v>
                </c:pt>
                <c:pt idx="81">
                  <c:v>-57.646152288174044</c:v>
                </c:pt>
                <c:pt idx="82">
                  <c:v>-57.636551021201022</c:v>
                </c:pt>
                <c:pt idx="83">
                  <c:v>-58.754036080100015</c:v>
                </c:pt>
                <c:pt idx="84">
                  <c:v>-58.941932868991778</c:v>
                </c:pt>
                <c:pt idx="85">
                  <c:v>-3.2078375148543357</c:v>
                </c:pt>
                <c:pt idx="86">
                  <c:v>-2.6051566403874138</c:v>
                </c:pt>
                <c:pt idx="87">
                  <c:v>-11.432198226866099</c:v>
                </c:pt>
                <c:pt idx="88">
                  <c:v>-11.466541361133247</c:v>
                </c:pt>
                <c:pt idx="89">
                  <c:v>-11.362711758976939</c:v>
                </c:pt>
                <c:pt idx="90">
                  <c:v>-11.423322581798633</c:v>
                </c:pt>
                <c:pt idx="91">
                  <c:v>-17.31047149238907</c:v>
                </c:pt>
                <c:pt idx="92">
                  <c:v>-17.394249821183351</c:v>
                </c:pt>
                <c:pt idx="93">
                  <c:v>-22.482936877102375</c:v>
                </c:pt>
                <c:pt idx="94">
                  <c:v>-21.821837992473824</c:v>
                </c:pt>
                <c:pt idx="95">
                  <c:v>-7.074975846838667</c:v>
                </c:pt>
                <c:pt idx="96">
                  <c:v>-7.4825465490395411</c:v>
                </c:pt>
                <c:pt idx="97">
                  <c:v>-7.0540995541858402</c:v>
                </c:pt>
                <c:pt idx="98">
                  <c:v>-6.7839834496724434</c:v>
                </c:pt>
                <c:pt idx="99">
                  <c:v>-6.0993665717426611</c:v>
                </c:pt>
                <c:pt idx="100">
                  <c:v>-5.7135853294183141</c:v>
                </c:pt>
                <c:pt idx="101">
                  <c:v>-3.8216794468469604</c:v>
                </c:pt>
                <c:pt idx="102">
                  <c:v>-3.7041171386466085</c:v>
                </c:pt>
                <c:pt idx="103">
                  <c:v>0.8902366804956976</c:v>
                </c:pt>
                <c:pt idx="104">
                  <c:v>1.2183904119883908</c:v>
                </c:pt>
                <c:pt idx="105">
                  <c:v>-30.278087967473503</c:v>
                </c:pt>
                <c:pt idx="106">
                  <c:v>-30.581790517347667</c:v>
                </c:pt>
                <c:pt idx="107">
                  <c:v>-3.4609030942109591</c:v>
                </c:pt>
                <c:pt idx="108">
                  <c:v>-2.9361926315325748</c:v>
                </c:pt>
                <c:pt idx="109">
                  <c:v>-0.17184750967625981</c:v>
                </c:pt>
                <c:pt idx="110">
                  <c:v>-6.0198985980849613E-2</c:v>
                </c:pt>
                <c:pt idx="111">
                  <c:v>0.314844048156319</c:v>
                </c:pt>
                <c:pt idx="112">
                  <c:v>-8.2867131334298724E-2</c:v>
                </c:pt>
                <c:pt idx="113">
                  <c:v>-57.387876668601201</c:v>
                </c:pt>
                <c:pt idx="114">
                  <c:v>-56.811390496619765</c:v>
                </c:pt>
                <c:pt idx="115">
                  <c:v>-57.90539473386665</c:v>
                </c:pt>
                <c:pt idx="116">
                  <c:v>-56.930421931586793</c:v>
                </c:pt>
                <c:pt idx="117">
                  <c:v>-9.289699074408734</c:v>
                </c:pt>
              </c:numCache>
            </c:numRef>
          </c:xVal>
          <c:yVal>
            <c:numRef>
              <c:f>'All Data'!$AG$69:$AG$186</c:f>
              <c:numCache>
                <c:formatCode>0</c:formatCode>
                <c:ptCount val="118"/>
                <c:pt idx="0">
                  <c:v>-157.31567891784692</c:v>
                </c:pt>
                <c:pt idx="1">
                  <c:v>-10.450817865389483</c:v>
                </c:pt>
                <c:pt idx="2">
                  <c:v>-13.834403029761244</c:v>
                </c:pt>
                <c:pt idx="3">
                  <c:v>-13.360560352803308</c:v>
                </c:pt>
                <c:pt idx="4">
                  <c:v>-15.833245574069178</c:v>
                </c:pt>
                <c:pt idx="5">
                  <c:v>-6.4228642110215617</c:v>
                </c:pt>
                <c:pt idx="6">
                  <c:v>16.141548378811876</c:v>
                </c:pt>
                <c:pt idx="7">
                  <c:v>3.1908714054615928</c:v>
                </c:pt>
                <c:pt idx="8">
                  <c:v>-14.824848971972671</c:v>
                </c:pt>
                <c:pt idx="9">
                  <c:v>19.060263853296178</c:v>
                </c:pt>
                <c:pt idx="10">
                  <c:v>4.8939425124245872</c:v>
                </c:pt>
                <c:pt idx="11">
                  <c:v>12.614368502706697</c:v>
                </c:pt>
                <c:pt idx="12">
                  <c:v>23.893835917046857</c:v>
                </c:pt>
                <c:pt idx="13">
                  <c:v>12.495213690558948</c:v>
                </c:pt>
                <c:pt idx="14">
                  <c:v>22.75638293436355</c:v>
                </c:pt>
                <c:pt idx="15">
                  <c:v>8.2017281515369689</c:v>
                </c:pt>
                <c:pt idx="16">
                  <c:v>21.504885583958355</c:v>
                </c:pt>
                <c:pt idx="17">
                  <c:v>-1581.5811923190761</c:v>
                </c:pt>
                <c:pt idx="18">
                  <c:v>-1566.8280350542902</c:v>
                </c:pt>
                <c:pt idx="20">
                  <c:v>-354.74958885267682</c:v>
                </c:pt>
                <c:pt idx="21">
                  <c:v>-354.14507451334384</c:v>
                </c:pt>
                <c:pt idx="22">
                  <c:v>-356.22702782189106</c:v>
                </c:pt>
                <c:pt idx="23">
                  <c:v>159.83647500188525</c:v>
                </c:pt>
                <c:pt idx="24">
                  <c:v>137.46092939178922</c:v>
                </c:pt>
                <c:pt idx="25">
                  <c:v>128.34805365453761</c:v>
                </c:pt>
                <c:pt idx="26">
                  <c:v>132.38318286150275</c:v>
                </c:pt>
                <c:pt idx="27">
                  <c:v>7.2667074222081407</c:v>
                </c:pt>
                <c:pt idx="28">
                  <c:v>5.8951010828834916</c:v>
                </c:pt>
                <c:pt idx="29">
                  <c:v>13.474417848618693</c:v>
                </c:pt>
                <c:pt idx="30">
                  <c:v>18.641315836804797</c:v>
                </c:pt>
                <c:pt idx="31">
                  <c:v>-1587.0789073410617</c:v>
                </c:pt>
                <c:pt idx="32">
                  <c:v>-1580.7343026881576</c:v>
                </c:pt>
                <c:pt idx="33">
                  <c:v>-26.116466819032791</c:v>
                </c:pt>
                <c:pt idx="34">
                  <c:v>-2.3530759846592808</c:v>
                </c:pt>
                <c:pt idx="35">
                  <c:v>37.498423604083619</c:v>
                </c:pt>
                <c:pt idx="36">
                  <c:v>32.471708595295468</c:v>
                </c:pt>
                <c:pt idx="37">
                  <c:v>26.321522857529089</c:v>
                </c:pt>
                <c:pt idx="38">
                  <c:v>33.393437818592275</c:v>
                </c:pt>
                <c:pt idx="39">
                  <c:v>17.301848235502959</c:v>
                </c:pt>
                <c:pt idx="40">
                  <c:v>18.302622018314452</c:v>
                </c:pt>
                <c:pt idx="41">
                  <c:v>-5.0897122275966318</c:v>
                </c:pt>
                <c:pt idx="42">
                  <c:v>-0.35913783541363653</c:v>
                </c:pt>
                <c:pt idx="43">
                  <c:v>27.928024644534588</c:v>
                </c:pt>
                <c:pt idx="44">
                  <c:v>34.26782346019408</c:v>
                </c:pt>
                <c:pt idx="45">
                  <c:v>21.893834246885291</c:v>
                </c:pt>
                <c:pt idx="46">
                  <c:v>24.475547279859455</c:v>
                </c:pt>
                <c:pt idx="47">
                  <c:v>-24.083432922666791</c:v>
                </c:pt>
                <c:pt idx="48">
                  <c:v>-21.89736617591187</c:v>
                </c:pt>
                <c:pt idx="49">
                  <c:v>0.43836735598479226</c:v>
                </c:pt>
                <c:pt idx="50">
                  <c:v>-8.4237363485752113</c:v>
                </c:pt>
                <c:pt idx="52">
                  <c:v>129.63126780161005</c:v>
                </c:pt>
                <c:pt idx="53">
                  <c:v>117.77438826685582</c:v>
                </c:pt>
                <c:pt idx="54">
                  <c:v>102.72106079837684</c:v>
                </c:pt>
                <c:pt idx="55">
                  <c:v>109.06212480566602</c:v>
                </c:pt>
                <c:pt idx="56">
                  <c:v>88.539067298409435</c:v>
                </c:pt>
                <c:pt idx="57">
                  <c:v>69.663013580996136</c:v>
                </c:pt>
                <c:pt idx="58">
                  <c:v>62.20458472397361</c:v>
                </c:pt>
                <c:pt idx="59">
                  <c:v>67.719447520317999</c:v>
                </c:pt>
                <c:pt idx="60">
                  <c:v>65.317790843677059</c:v>
                </c:pt>
                <c:pt idx="61">
                  <c:v>61.041149719908816</c:v>
                </c:pt>
                <c:pt idx="62">
                  <c:v>35.931834767362503</c:v>
                </c:pt>
                <c:pt idx="63">
                  <c:v>46.113622630430839</c:v>
                </c:pt>
                <c:pt idx="64">
                  <c:v>37.153112638923957</c:v>
                </c:pt>
                <c:pt idx="65">
                  <c:v>25.341264865696544</c:v>
                </c:pt>
                <c:pt idx="66">
                  <c:v>38.626003546747611</c:v>
                </c:pt>
                <c:pt idx="67">
                  <c:v>40.676794909140668</c:v>
                </c:pt>
                <c:pt idx="68">
                  <c:v>32.515223035387564</c:v>
                </c:pt>
                <c:pt idx="69">
                  <c:v>33.213936483456052</c:v>
                </c:pt>
                <c:pt idx="70">
                  <c:v>38.161396051428653</c:v>
                </c:pt>
                <c:pt idx="71">
                  <c:v>41.419009629478865</c:v>
                </c:pt>
                <c:pt idx="72">
                  <c:v>22.11988971142631</c:v>
                </c:pt>
                <c:pt idx="73">
                  <c:v>19.621420760079999</c:v>
                </c:pt>
                <c:pt idx="74">
                  <c:v>0.45516675046558541</c:v>
                </c:pt>
                <c:pt idx="75">
                  <c:v>7.8278012012502618</c:v>
                </c:pt>
                <c:pt idx="76">
                  <c:v>10.413165827194327</c:v>
                </c:pt>
                <c:pt idx="77">
                  <c:v>0.86083865848322194</c:v>
                </c:pt>
                <c:pt idx="78">
                  <c:v>36.501725370690963</c:v>
                </c:pt>
                <c:pt idx="79">
                  <c:v>31.669686885024362</c:v>
                </c:pt>
                <c:pt idx="80">
                  <c:v>29.802866571962738</c:v>
                </c:pt>
                <c:pt idx="81">
                  <c:v>32.64358857468963</c:v>
                </c:pt>
                <c:pt idx="82">
                  <c:v>24.820620365808566</c:v>
                </c:pt>
                <c:pt idx="83">
                  <c:v>32.438454385243176</c:v>
                </c:pt>
                <c:pt idx="84">
                  <c:v>44.223502776773671</c:v>
                </c:pt>
                <c:pt idx="85">
                  <c:v>-12.445544792907048</c:v>
                </c:pt>
                <c:pt idx="86">
                  <c:v>7.7237754514720702</c:v>
                </c:pt>
                <c:pt idx="87">
                  <c:v>34.444371487911241</c:v>
                </c:pt>
                <c:pt idx="88">
                  <c:v>31.593853105511549</c:v>
                </c:pt>
                <c:pt idx="89">
                  <c:v>30.879050549489584</c:v>
                </c:pt>
                <c:pt idx="90">
                  <c:v>33.934981722686608</c:v>
                </c:pt>
                <c:pt idx="91">
                  <c:v>37.217147843021436</c:v>
                </c:pt>
                <c:pt idx="92">
                  <c:v>31.886663661349957</c:v>
                </c:pt>
                <c:pt idx="93">
                  <c:v>43.581418091237722</c:v>
                </c:pt>
                <c:pt idx="94">
                  <c:v>51.615635716277808</c:v>
                </c:pt>
                <c:pt idx="95">
                  <c:v>6.3221291493107401</c:v>
                </c:pt>
                <c:pt idx="96">
                  <c:v>4.9397456884210378</c:v>
                </c:pt>
                <c:pt idx="97">
                  <c:v>9.7783389145065236</c:v>
                </c:pt>
                <c:pt idx="98">
                  <c:v>3.5560215715952914</c:v>
                </c:pt>
                <c:pt idx="99">
                  <c:v>8.2749917264970385</c:v>
                </c:pt>
                <c:pt idx="100">
                  <c:v>4.2242217438901442</c:v>
                </c:pt>
                <c:pt idx="101">
                  <c:v>16.847659971274354</c:v>
                </c:pt>
                <c:pt idx="102">
                  <c:v>1.7926171889677267</c:v>
                </c:pt>
                <c:pt idx="103">
                  <c:v>-20.23871536923788</c:v>
                </c:pt>
                <c:pt idx="104">
                  <c:v>-15.380334826632037</c:v>
                </c:pt>
                <c:pt idx="105">
                  <c:v>22.451739917404012</c:v>
                </c:pt>
                <c:pt idx="106">
                  <c:v>11.779902425207212</c:v>
                </c:pt>
                <c:pt idx="107">
                  <c:v>-15.580932714883478</c:v>
                </c:pt>
                <c:pt idx="108">
                  <c:v>-20.638044053319369</c:v>
                </c:pt>
                <c:pt idx="109">
                  <c:v>-6.5044118590609763</c:v>
                </c:pt>
                <c:pt idx="110">
                  <c:v>2.5157688430626663</c:v>
                </c:pt>
                <c:pt idx="111">
                  <c:v>1.8187199145906774</c:v>
                </c:pt>
                <c:pt idx="112">
                  <c:v>2.1865185656942678</c:v>
                </c:pt>
                <c:pt idx="113">
                  <c:v>-0.25055374745264203</c:v>
                </c:pt>
                <c:pt idx="114">
                  <c:v>0.27118015621496738</c:v>
                </c:pt>
                <c:pt idx="115">
                  <c:v>1.9294204442026341</c:v>
                </c:pt>
                <c:pt idx="116">
                  <c:v>5.1156835755321595</c:v>
                </c:pt>
                <c:pt idx="117">
                  <c:v>-1.1743575072857837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7EF-9B41-96A7B77D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54104"/>
        <c:axId val="670954432"/>
      </c:scatterChart>
      <c:valAx>
        <c:axId val="6709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432"/>
        <c:crosses val="autoZero"/>
        <c:crossBetween val="midCat"/>
      </c:valAx>
      <c:valAx>
        <c:axId val="6709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212</xdr:row>
      <xdr:rowOff>142875</xdr:rowOff>
    </xdr:from>
    <xdr:to>
      <xdr:col>28</xdr:col>
      <xdr:colOff>1062038</xdr:colOff>
      <xdr:row>227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1323975</xdr:colOff>
      <xdr:row>213</xdr:row>
      <xdr:rowOff>47625</xdr:rowOff>
    </xdr:from>
    <xdr:to>
      <xdr:col>33</xdr:col>
      <xdr:colOff>552450</xdr:colOff>
      <xdr:row>227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8" headerRowDxfId="9" dataDxfId="8" totalsRowDxfId="7">
  <autoFilter ref="C1:D18" xr:uid="{00000000-0009-0000-0100-000005000000}"/>
  <tableColumns count="2">
    <tableColumn id="1" xr3:uid="{00000000-0010-0000-0000-000001000000}" name="Type 1 " totalsRowLabel="Total" dataDxfId="6" totalsRowDxfId="5"/>
    <tableColumn id="2" xr3:uid="{00000000-0010-0000-0000-000002000000}" name="Type 2" totalsRowFunction="count" dataDxfId="4" totalsRow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20" totalsRowShown="0">
  <autoFilter ref="D1:D20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47" displayName="Table47" ref="E1:E18" totalsRowShown="0">
  <autoFilter ref="E1:E18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2">
  <autoFilter ref="A19:B20" xr:uid="{00000000-0009-0000-0100-000007000000}"/>
  <tableColumns count="2">
    <tableColumn id="1" xr3:uid="{00000000-0010-0000-0500-000001000000}" name="Type 1 " dataDxfId="1"/>
    <tableColumn id="2" xr3:uid="{00000000-0010-0000-0500-000002000000}" name="Type 2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F1:F3" totalsRowShown="0">
  <autoFilter ref="F1:F3" xr:uid="{00000000-0009-0000-0100-000009000000}"/>
  <tableColumns count="1">
    <tableColumn id="1" xr3:uid="{00000000-0010-0000-0600-000001000000}" name="Apati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6" totalsRowShown="0">
  <autoFilter ref="A1:A6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7"/>
  <sheetViews>
    <sheetView tabSelected="1" zoomScaleNormal="100" workbookViewId="0">
      <pane xSplit="5" ySplit="1" topLeftCell="AK112" activePane="bottomRight" state="frozen"/>
      <selection pane="topRight" activeCell="F1" sqref="F1"/>
      <selection pane="bottomLeft" activeCell="A2" sqref="A2"/>
      <selection pane="bottomRight" activeCell="AL136" sqref="AL136"/>
    </sheetView>
  </sheetViews>
  <sheetFormatPr baseColWidth="10" defaultColWidth="9.1640625" defaultRowHeight="15" x14ac:dyDescent="0.2"/>
  <cols>
    <col min="1" max="1" width="9.5" style="86" bestFit="1" customWidth="1"/>
    <col min="2" max="2" width="7" style="86" customWidth="1"/>
    <col min="3" max="3" width="13.5" style="74" customWidth="1"/>
    <col min="4" max="4" width="16.5" style="74" customWidth="1"/>
    <col min="5" max="5" width="52.6640625" style="126" customWidth="1"/>
    <col min="6" max="7" width="17" style="51" bestFit="1" customWidth="1"/>
    <col min="8" max="8" width="16.33203125" style="51" bestFit="1" customWidth="1"/>
    <col min="9" max="10" width="18.1640625" style="51" bestFit="1" customWidth="1"/>
    <col min="11" max="11" width="16.33203125" style="51" bestFit="1" customWidth="1"/>
    <col min="12" max="12" width="17" style="51" bestFit="1" customWidth="1"/>
    <col min="13" max="13" width="16.33203125" style="51" bestFit="1" customWidth="1"/>
    <col min="14" max="14" width="18.1640625" style="51" bestFit="1" customWidth="1"/>
    <col min="15" max="15" width="16.33203125" style="51" bestFit="1" customWidth="1"/>
    <col min="16" max="16" width="18.1640625" style="51" bestFit="1" customWidth="1"/>
    <col min="17" max="17" width="16.33203125" style="51" bestFit="1" customWidth="1"/>
    <col min="18" max="18" width="18.1640625" style="51" bestFit="1" customWidth="1"/>
    <col min="19" max="19" width="16.33203125" style="51" bestFit="1" customWidth="1"/>
    <col min="20" max="20" width="18.5" style="51" bestFit="1" customWidth="1"/>
    <col min="21" max="21" width="16.33203125" style="51" bestFit="1" customWidth="1"/>
    <col min="22" max="22" width="21.5" style="51" bestFit="1" customWidth="1"/>
    <col min="23" max="23" width="13.6640625" style="118" bestFit="1" customWidth="1"/>
    <col min="24" max="24" width="14.6640625" style="51" customWidth="1"/>
    <col min="25" max="25" width="14.5" style="51" customWidth="1"/>
    <col min="26" max="27" width="15.33203125" style="74" bestFit="1" customWidth="1"/>
    <col min="28" max="28" width="23.6640625" style="74" bestFit="1" customWidth="1"/>
    <col min="29" max="29" width="24.6640625" style="74" bestFit="1" customWidth="1"/>
    <col min="30" max="31" width="12.1640625" style="74" bestFit="1" customWidth="1"/>
    <col min="32" max="32" width="11.83203125" style="74" bestFit="1" customWidth="1"/>
    <col min="33" max="33" width="14.33203125" style="74" bestFit="1" customWidth="1"/>
    <col min="34" max="34" width="8.5" style="97" customWidth="1"/>
    <col min="35" max="35" width="7.6640625" style="97" bestFit="1" customWidth="1"/>
    <col min="36" max="36" width="13.5" style="48" customWidth="1"/>
    <col min="37" max="37" width="9.5" style="74" bestFit="1" customWidth="1"/>
    <col min="38" max="38" width="7.1640625" style="74" bestFit="1" customWidth="1"/>
    <col min="39" max="39" width="10" style="74" bestFit="1" customWidth="1"/>
    <col min="40" max="40" width="11.83203125" style="74" bestFit="1" customWidth="1"/>
    <col min="41" max="41" width="14.5" style="74" bestFit="1" customWidth="1"/>
    <col min="42" max="16384" width="9.1640625" style="74"/>
  </cols>
  <sheetData>
    <row r="1" spans="1:42" s="23" customFormat="1" x14ac:dyDescent="0.2">
      <c r="A1" s="84" t="s">
        <v>0</v>
      </c>
      <c r="B1" s="84" t="s">
        <v>79</v>
      </c>
      <c r="C1" s="74" t="s">
        <v>65</v>
      </c>
      <c r="D1" s="74" t="s">
        <v>57</v>
      </c>
      <c r="E1" s="106" t="s">
        <v>1</v>
      </c>
      <c r="F1" s="107" t="s">
        <v>2</v>
      </c>
      <c r="G1" s="107" t="s">
        <v>3</v>
      </c>
      <c r="H1" s="107" t="s">
        <v>4</v>
      </c>
      <c r="I1" s="107" t="s">
        <v>5</v>
      </c>
      <c r="J1" s="107" t="s">
        <v>6</v>
      </c>
      <c r="K1" s="107" t="s">
        <v>7</v>
      </c>
      <c r="L1" s="107" t="s">
        <v>8</v>
      </c>
      <c r="M1" s="107" t="s">
        <v>9</v>
      </c>
      <c r="N1" s="107" t="s">
        <v>10</v>
      </c>
      <c r="O1" s="107" t="s">
        <v>11</v>
      </c>
      <c r="P1" s="107" t="s">
        <v>12</v>
      </c>
      <c r="Q1" s="107" t="s">
        <v>13</v>
      </c>
      <c r="R1" s="107" t="s">
        <v>14</v>
      </c>
      <c r="S1" s="107" t="s">
        <v>15</v>
      </c>
      <c r="T1" s="107" t="s">
        <v>16</v>
      </c>
      <c r="U1" s="107" t="s">
        <v>17</v>
      </c>
      <c r="V1" s="107" t="s">
        <v>18</v>
      </c>
      <c r="W1" s="108" t="s">
        <v>19</v>
      </c>
      <c r="X1" s="107" t="s">
        <v>20</v>
      </c>
      <c r="Y1" s="107" t="s">
        <v>21</v>
      </c>
      <c r="Z1" s="5" t="s">
        <v>42</v>
      </c>
      <c r="AA1" s="5" t="s">
        <v>43</v>
      </c>
      <c r="AB1" s="5" t="s">
        <v>36</v>
      </c>
      <c r="AC1" s="5" t="s">
        <v>93</v>
      </c>
      <c r="AD1" s="23" t="s">
        <v>31</v>
      </c>
      <c r="AE1" s="23" t="s">
        <v>32</v>
      </c>
      <c r="AF1" s="23" t="s">
        <v>33</v>
      </c>
      <c r="AG1" s="23" t="s">
        <v>34</v>
      </c>
      <c r="AH1" s="96" t="s">
        <v>73</v>
      </c>
      <c r="AI1" s="96" t="s">
        <v>74</v>
      </c>
      <c r="AJ1" s="78" t="s">
        <v>81</v>
      </c>
      <c r="AK1" s="23" t="s">
        <v>115</v>
      </c>
      <c r="AL1" s="23" t="s">
        <v>116</v>
      </c>
      <c r="AM1" s="23" t="s">
        <v>117</v>
      </c>
      <c r="AN1" s="23" t="s">
        <v>118</v>
      </c>
    </row>
    <row r="2" spans="1:42" s="23" customFormat="1" x14ac:dyDescent="0.2">
      <c r="A2" s="86" t="s">
        <v>98</v>
      </c>
      <c r="B2" s="84"/>
      <c r="C2" s="109"/>
      <c r="D2" s="74"/>
      <c r="E2" s="106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  <c r="X2" s="107"/>
      <c r="Y2" s="107"/>
      <c r="Z2" s="110"/>
      <c r="AA2" s="110"/>
      <c r="AB2" s="51"/>
      <c r="AC2" s="51"/>
      <c r="AD2" s="51"/>
      <c r="AE2" s="51"/>
      <c r="AF2" s="111"/>
      <c r="AG2" s="111"/>
      <c r="AH2" s="96"/>
      <c r="AI2" s="96"/>
      <c r="AJ2" s="78"/>
      <c r="AK2" s="94">
        <v>16</v>
      </c>
      <c r="AL2" s="94">
        <v>0</v>
      </c>
      <c r="AM2" s="94">
        <v>0</v>
      </c>
      <c r="AN2" s="94">
        <v>0</v>
      </c>
    </row>
    <row r="3" spans="1:42" x14ac:dyDescent="0.2">
      <c r="A3" s="74">
        <v>2447</v>
      </c>
      <c r="B3" s="74" t="s">
        <v>112</v>
      </c>
      <c r="C3" s="74" t="s">
        <v>62</v>
      </c>
      <c r="D3" s="74" t="s">
        <v>66</v>
      </c>
      <c r="E3" s="74" t="s">
        <v>122</v>
      </c>
      <c r="F3" s="74">
        <v>-0.41190936566623298</v>
      </c>
      <c r="G3" s="74">
        <v>-0.41199459568826102</v>
      </c>
      <c r="H3" s="74">
        <v>4.3662500184289601E-3</v>
      </c>
      <c r="I3" s="74">
        <v>-0.71777437283526102</v>
      </c>
      <c r="J3" s="74">
        <v>-0.71803232661802396</v>
      </c>
      <c r="K3" s="74">
        <v>3.4350602050549801E-3</v>
      </c>
      <c r="L3" s="74">
        <v>-3.2873527233944801E-2</v>
      </c>
      <c r="M3" s="74">
        <v>4.0231336150230697E-3</v>
      </c>
      <c r="N3" s="74">
        <v>-10.602701539806199</v>
      </c>
      <c r="O3" s="74">
        <v>4.32173613622505E-3</v>
      </c>
      <c r="P3" s="74">
        <v>-20.599602443237501</v>
      </c>
      <c r="Q3" s="74">
        <v>3.36671587283695E-3</v>
      </c>
      <c r="R3" s="74">
        <v>-34.0447268833896</v>
      </c>
      <c r="S3" s="74">
        <v>9.5633158184234804E-2</v>
      </c>
      <c r="T3" s="74">
        <v>911.90403417826406</v>
      </c>
      <c r="U3" s="74">
        <v>0.78864877744691997</v>
      </c>
      <c r="V3" s="112">
        <v>44097.606620370374</v>
      </c>
      <c r="W3" s="74">
        <v>2.4</v>
      </c>
      <c r="X3" s="74">
        <v>0.118115405016691</v>
      </c>
      <c r="Y3" s="74">
        <v>0.111200891678244</v>
      </c>
      <c r="Z3" s="110">
        <f>((((N3/1000)+1)/((SMOW!$Z$4/1000)+1))-1)*1000</f>
        <v>-0.10197281773760558</v>
      </c>
      <c r="AA3" s="110">
        <f>((((P3/1000)+1)/((SMOW!$AA$4/1000)+1))-1)*1000</f>
        <v>-0.16904090924274584</v>
      </c>
      <c r="AB3" s="110">
        <f>Z3*SMOW!$AN$6</f>
        <v>-0.11036946778182651</v>
      </c>
      <c r="AC3" s="110">
        <f>AA3*SMOW!$AN$12</f>
        <v>-0.18279104626223347</v>
      </c>
      <c r="AD3" s="110">
        <f>LN((AB3/1000)+1)*1000</f>
        <v>-0.11037555893976643</v>
      </c>
      <c r="AE3" s="110">
        <f>LN((AC3/1000)+1)*1000</f>
        <v>-0.18280775458170256</v>
      </c>
      <c r="AF3" s="51">
        <f>(AD3-SMOW!AN$14*AE3)</f>
        <v>-1.385306452062747E-2</v>
      </c>
      <c r="AG3" s="55">
        <f>AF3*1000</f>
        <v>-13.85306452062747</v>
      </c>
      <c r="AH3" s="74"/>
      <c r="AI3" s="55"/>
      <c r="AK3" s="94">
        <v>16</v>
      </c>
      <c r="AL3" s="94">
        <v>0</v>
      </c>
      <c r="AM3" s="94">
        <v>0</v>
      </c>
      <c r="AN3" s="94">
        <v>1</v>
      </c>
    </row>
    <row r="4" spans="1:42" x14ac:dyDescent="0.2">
      <c r="A4" s="74">
        <v>2448</v>
      </c>
      <c r="B4" s="74" t="s">
        <v>112</v>
      </c>
      <c r="C4" s="74" t="s">
        <v>62</v>
      </c>
      <c r="D4" s="74" t="s">
        <v>66</v>
      </c>
      <c r="E4" s="74" t="s">
        <v>123</v>
      </c>
      <c r="F4" s="74">
        <v>-2.4049353112072702</v>
      </c>
      <c r="G4" s="74">
        <v>-2.4078321400976899</v>
      </c>
      <c r="H4" s="74">
        <v>4.08576489588134E-3</v>
      </c>
      <c r="I4" s="74">
        <v>-4.51432451679094</v>
      </c>
      <c r="J4" s="74">
        <v>-4.5245449114694001</v>
      </c>
      <c r="K4" s="74">
        <v>1.76872392639662E-3</v>
      </c>
      <c r="L4" s="74">
        <v>-1.88724268418409E-2</v>
      </c>
      <c r="M4" s="74">
        <v>4.2361869462337696E-3</v>
      </c>
      <c r="N4" s="74">
        <v>-12.575408602600501</v>
      </c>
      <c r="O4" s="74">
        <v>4.0441105571420903E-3</v>
      </c>
      <c r="P4" s="74">
        <v>-24.320616011752399</v>
      </c>
      <c r="Q4" s="74">
        <v>1.7335332023882301E-3</v>
      </c>
      <c r="R4" s="74">
        <v>-35.552535772614</v>
      </c>
      <c r="S4" s="74">
        <v>0.115899320884852</v>
      </c>
      <c r="T4" s="74">
        <v>1329.1195384938801</v>
      </c>
      <c r="U4" s="74">
        <v>0.42851685330047301</v>
      </c>
      <c r="V4" s="112">
        <v>44097.690601851849</v>
      </c>
      <c r="W4" s="74">
        <v>2.4</v>
      </c>
      <c r="X4" s="74">
        <v>0.110374461119937</v>
      </c>
      <c r="Y4" s="74">
        <v>0.11847769953619799</v>
      </c>
      <c r="Z4" s="110">
        <f>((((N4/1000)+1)/((SMOW!$Z$4/1000)+1))-1)*1000</f>
        <v>-2.09561672940628</v>
      </c>
      <c r="AA4" s="110">
        <f>((((P4/1000)+1)/((SMOW!$AA$4/1000)+1))-1)*1000</f>
        <v>-3.9676758437178217</v>
      </c>
      <c r="AB4" s="110">
        <f>Z4*SMOW!$AN$6</f>
        <v>-2.268174090220977</v>
      </c>
      <c r="AC4" s="110">
        <f>AA4*SMOW!$AN$12</f>
        <v>-4.2904147993021633</v>
      </c>
      <c r="AD4" s="110">
        <f t="shared" ref="AD4:AD13" si="0">LN((AB4/1000)+1)*1000</f>
        <v>-2.2707502933280224</v>
      </c>
      <c r="AE4" s="110">
        <f t="shared" ref="AE4:AE13" si="1">LN((AC4/1000)+1)*1000</f>
        <v>-4.2996450393772028</v>
      </c>
      <c r="AF4" s="51">
        <f>(AD4-SMOW!AN$14*AE4)</f>
        <v>-5.3771253685930276E-4</v>
      </c>
      <c r="AG4" s="55">
        <f t="shared" ref="AG4:AG12" si="2">AF4*1000</f>
        <v>-0.53771253685930276</v>
      </c>
      <c r="AH4" s="74"/>
      <c r="AI4" s="55"/>
      <c r="AK4" s="94">
        <v>16</v>
      </c>
      <c r="AL4" s="94">
        <v>0</v>
      </c>
      <c r="AM4" s="94">
        <v>0</v>
      </c>
      <c r="AN4" s="94">
        <v>1</v>
      </c>
    </row>
    <row r="5" spans="1:42" x14ac:dyDescent="0.2">
      <c r="A5" s="74">
        <v>2459</v>
      </c>
      <c r="B5" s="74" t="s">
        <v>120</v>
      </c>
      <c r="C5" s="74" t="s">
        <v>62</v>
      </c>
      <c r="D5" s="74" t="s">
        <v>66</v>
      </c>
      <c r="E5" s="74" t="s">
        <v>124</v>
      </c>
      <c r="F5" s="74">
        <v>-3.1476720679433399</v>
      </c>
      <c r="G5" s="74">
        <v>-3.1526369892508002</v>
      </c>
      <c r="H5" s="74">
        <v>5.4433258465311401E-3</v>
      </c>
      <c r="I5" s="74">
        <v>-5.93042535115673</v>
      </c>
      <c r="J5" s="74">
        <v>-5.9480805141100301</v>
      </c>
      <c r="K5" s="74">
        <v>4.2448697257742697E-3</v>
      </c>
      <c r="L5" s="74">
        <v>-1.20504778007035E-2</v>
      </c>
      <c r="M5" s="74">
        <v>4.4063090529595202E-3</v>
      </c>
      <c r="N5" s="74">
        <v>-13.310573164350499</v>
      </c>
      <c r="O5" s="74">
        <v>5.3878311853213E-3</v>
      </c>
      <c r="P5" s="74">
        <v>-25.708541949580201</v>
      </c>
      <c r="Q5" s="74">
        <v>4.16041333507356E-3</v>
      </c>
      <c r="R5" s="74">
        <v>-38.920183600258099</v>
      </c>
      <c r="S5" s="74">
        <v>0.180154297257579</v>
      </c>
      <c r="T5" s="74">
        <v>320.17309760108498</v>
      </c>
      <c r="U5" s="74">
        <v>0.40195523812075501</v>
      </c>
      <c r="V5" s="112">
        <v>44102.476701388892</v>
      </c>
      <c r="W5" s="74">
        <v>2.4</v>
      </c>
      <c r="X5" s="74">
        <v>0.13335849891187099</v>
      </c>
      <c r="Y5" s="74">
        <v>0.12486365139855</v>
      </c>
      <c r="Z5" s="110">
        <f>((((N5/1000)+1)/((SMOW!$Z$4/1000)+1))-1)*1000</f>
        <v>-2.8385837822697546</v>
      </c>
      <c r="AA5" s="110">
        <f>((((P5/1000)+1)/((SMOW!$AA$4/1000)+1))-1)*1000</f>
        <v>-5.3845542981548755</v>
      </c>
      <c r="AB5" s="110">
        <f>Z5*SMOW!$AN$6</f>
        <v>-3.0723185673793596</v>
      </c>
      <c r="AC5" s="110">
        <f>AA5*SMOW!$AN$12</f>
        <v>-5.8225450763645465</v>
      </c>
      <c r="AD5" s="110">
        <f t="shared" si="0"/>
        <v>-3.0770478270814023</v>
      </c>
      <c r="AE5" s="110">
        <f t="shared" si="1"/>
        <v>-5.8395621793311729</v>
      </c>
      <c r="AF5" s="51">
        <f>(AD5-SMOW!AN$14*AE5)</f>
        <v>6.2410036054569851E-3</v>
      </c>
      <c r="AG5" s="55">
        <f t="shared" si="2"/>
        <v>6.2410036054569851</v>
      </c>
      <c r="AH5" s="55">
        <f>AVERAGE(AG5:AG8)</f>
        <v>12.765016612291568</v>
      </c>
      <c r="AI5" s="55">
        <f>STDEV(AG5:AG8)</f>
        <v>9.4182586146094067</v>
      </c>
      <c r="AJ5" s="48" t="s">
        <v>126</v>
      </c>
      <c r="AK5" s="94">
        <v>16</v>
      </c>
      <c r="AL5" s="94">
        <v>2</v>
      </c>
      <c r="AM5" s="94">
        <v>0</v>
      </c>
      <c r="AN5" s="94">
        <v>0</v>
      </c>
    </row>
    <row r="6" spans="1:42" x14ac:dyDescent="0.2">
      <c r="A6" s="74">
        <v>2460</v>
      </c>
      <c r="B6" s="74" t="s">
        <v>120</v>
      </c>
      <c r="C6" s="74" t="s">
        <v>62</v>
      </c>
      <c r="D6" s="74" t="s">
        <v>66</v>
      </c>
      <c r="E6" s="74" t="s">
        <v>125</v>
      </c>
      <c r="F6" s="74">
        <v>-3.25992704587838</v>
      </c>
      <c r="G6" s="74">
        <v>-3.2652524903528701</v>
      </c>
      <c r="H6" s="74">
        <v>3.9491584355267496E-3</v>
      </c>
      <c r="I6" s="74">
        <v>-6.1546023413102802</v>
      </c>
      <c r="J6" s="74">
        <v>-6.1736200155266703</v>
      </c>
      <c r="K6" s="74">
        <v>1.39496196882473E-3</v>
      </c>
      <c r="L6" s="74">
        <v>-5.5811221547832001E-3</v>
      </c>
      <c r="M6" s="74">
        <v>3.7755984761758598E-3</v>
      </c>
      <c r="N6" s="74">
        <v>-13.421683703729901</v>
      </c>
      <c r="O6" s="74">
        <v>3.9088967985017598E-3</v>
      </c>
      <c r="P6" s="74">
        <v>-25.928258689905199</v>
      </c>
      <c r="Q6" s="74">
        <v>1.36720765345972E-3</v>
      </c>
      <c r="R6" s="74">
        <v>-39.052775165834802</v>
      </c>
      <c r="S6" s="74">
        <v>0.15608692750783801</v>
      </c>
      <c r="T6" s="74">
        <v>411.42571048994</v>
      </c>
      <c r="U6" s="74">
        <v>0.15752077105645801</v>
      </c>
      <c r="V6" s="112">
        <v>44102.553263888891</v>
      </c>
      <c r="W6" s="74">
        <v>2.4</v>
      </c>
      <c r="X6" s="74">
        <v>7.31124329966297E-2</v>
      </c>
      <c r="Y6" s="74">
        <v>7.7752678225987901E-2</v>
      </c>
      <c r="Z6" s="110">
        <f>((((N6/1000)+1)/((SMOW!$Z$4/1000)+1))-1)*1000</f>
        <v>-2.9508735664621755</v>
      </c>
      <c r="AA6" s="110">
        <f>((((P6/1000)+1)/((SMOW!$AA$4/1000)+1))-1)*1000</f>
        <v>-5.6088543900840726</v>
      </c>
      <c r="AB6" s="110">
        <f>Z6*SMOW!$AN$6</f>
        <v>-3.1938545217014611</v>
      </c>
      <c r="AC6" s="110">
        <f>AA6*SMOW!$AN$12</f>
        <v>-6.0650902014713699</v>
      </c>
      <c r="AD6" s="110">
        <f t="shared" si="0"/>
        <v>-3.1989657609924023</v>
      </c>
      <c r="AE6" s="110">
        <f t="shared" si="1"/>
        <v>-6.0835575697466373</v>
      </c>
      <c r="AF6" s="51">
        <f>(AD6-SMOW!AN$14*AE6)</f>
        <v>1.3152635833822313E-2</v>
      </c>
      <c r="AG6" s="55">
        <f t="shared" si="2"/>
        <v>13.152635833822313</v>
      </c>
      <c r="AH6" s="55"/>
      <c r="AI6" s="55"/>
      <c r="AK6" s="94">
        <v>16</v>
      </c>
      <c r="AL6" s="94">
        <v>0</v>
      </c>
      <c r="AM6" s="94">
        <v>0</v>
      </c>
      <c r="AN6" s="94">
        <v>0</v>
      </c>
    </row>
    <row r="7" spans="1:42" x14ac:dyDescent="0.2">
      <c r="A7" s="74">
        <v>2462</v>
      </c>
      <c r="B7" s="74" t="s">
        <v>120</v>
      </c>
      <c r="C7" s="74" t="s">
        <v>62</v>
      </c>
      <c r="D7" s="74" t="s">
        <v>66</v>
      </c>
      <c r="E7" s="74" t="s">
        <v>127</v>
      </c>
      <c r="F7" s="74">
        <v>-3.34548268458096</v>
      </c>
      <c r="G7" s="74">
        <v>-3.3510916042030798</v>
      </c>
      <c r="H7" s="74">
        <v>3.77568813327503E-3</v>
      </c>
      <c r="I7" s="74">
        <v>-6.3385331802028704</v>
      </c>
      <c r="J7" s="74">
        <v>-6.3587070267043604</v>
      </c>
      <c r="K7" s="74">
        <v>1.6180014842293901E-3</v>
      </c>
      <c r="L7" s="74">
        <v>6.3057058968181796E-3</v>
      </c>
      <c r="M7" s="74">
        <v>3.69351646285841E-3</v>
      </c>
      <c r="N7" s="74">
        <v>-13.506367103415799</v>
      </c>
      <c r="O7" s="74">
        <v>3.7371950245225099E-3</v>
      </c>
      <c r="P7" s="74">
        <v>-26.108530020781</v>
      </c>
      <c r="Q7" s="74">
        <v>1.58580955035626E-3</v>
      </c>
      <c r="R7" s="74">
        <v>-39.234225063148102</v>
      </c>
      <c r="S7" s="74">
        <v>0.12738161621520599</v>
      </c>
      <c r="T7" s="74">
        <v>528.40197789689205</v>
      </c>
      <c r="U7" s="74">
        <v>0.13965523715846501</v>
      </c>
      <c r="V7" s="112">
        <v>44102.709027777775</v>
      </c>
      <c r="W7" s="74">
        <v>2.4</v>
      </c>
      <c r="X7" s="74">
        <v>2.0526106378189201E-2</v>
      </c>
      <c r="Y7" s="74">
        <v>2.6996832546609801E-2</v>
      </c>
      <c r="Z7" s="110">
        <f>((((N7/1000)+1)/((SMOW!$Z$4/1000)+1))-1)*1000</f>
        <v>-3.0364557329111141</v>
      </c>
      <c r="AA7" s="110">
        <f>((((P7/1000)+1)/((SMOW!$AA$4/1000)+1))-1)*1000</f>
        <v>-5.7928862304792439</v>
      </c>
      <c r="AB7" s="110">
        <f>Z7*SMOW!$AN$6</f>
        <v>-3.2864836984972858</v>
      </c>
      <c r="AC7" s="110">
        <f>AA7*SMOW!$AN$12</f>
        <v>-6.2640915722170218</v>
      </c>
      <c r="AD7" s="110">
        <f t="shared" si="0"/>
        <v>-3.2918960476992001</v>
      </c>
      <c r="AE7" s="110">
        <f t="shared" si="1"/>
        <v>-6.2837933125926861</v>
      </c>
      <c r="AF7" s="51">
        <f>(AD7-SMOW!AN$14*AE7)</f>
        <v>2.5946821349738247E-2</v>
      </c>
      <c r="AG7" s="55">
        <f t="shared" si="2"/>
        <v>25.946821349738247</v>
      </c>
      <c r="AH7" s="55"/>
      <c r="AI7" s="55"/>
      <c r="AJ7" s="105"/>
      <c r="AK7" s="94">
        <v>16</v>
      </c>
      <c r="AL7" s="94">
        <v>0</v>
      </c>
      <c r="AM7" s="94">
        <v>0</v>
      </c>
      <c r="AN7" s="94">
        <v>0</v>
      </c>
      <c r="AO7" s="94"/>
      <c r="AP7" s="94"/>
    </row>
    <row r="8" spans="1:42" x14ac:dyDescent="0.2">
      <c r="A8" s="74">
        <v>2463</v>
      </c>
      <c r="B8" s="74" t="s">
        <v>120</v>
      </c>
      <c r="C8" s="74" t="s">
        <v>62</v>
      </c>
      <c r="D8" s="74" t="s">
        <v>66</v>
      </c>
      <c r="E8" s="74" t="s">
        <v>128</v>
      </c>
      <c r="F8" s="74">
        <v>-3.4731889997320202</v>
      </c>
      <c r="G8" s="74">
        <v>-3.47923479802447</v>
      </c>
      <c r="H8" s="74">
        <v>3.74338126168368E-3</v>
      </c>
      <c r="I8" s="74">
        <v>-6.54465143371658</v>
      </c>
      <c r="J8" s="74">
        <v>-6.5661616014572397</v>
      </c>
      <c r="K8" s="74">
        <v>1.31754361264263E-3</v>
      </c>
      <c r="L8" s="74">
        <v>-1.23014724550471E-2</v>
      </c>
      <c r="M8" s="74">
        <v>4.0212838574358502E-3</v>
      </c>
      <c r="N8" s="74">
        <v>-13.6327714537583</v>
      </c>
      <c r="O8" s="74">
        <v>3.70521752121422E-3</v>
      </c>
      <c r="P8" s="74">
        <v>-26.310547323058501</v>
      </c>
      <c r="Q8" s="74">
        <v>1.29132962133059E-3</v>
      </c>
      <c r="R8" s="74">
        <v>-39.643757289339099</v>
      </c>
      <c r="S8" s="74">
        <v>9.2073345036016899E-2</v>
      </c>
      <c r="T8" s="74">
        <v>374.91915109461598</v>
      </c>
      <c r="U8" s="74">
        <v>0.105658256456756</v>
      </c>
      <c r="V8" s="112">
        <v>44102.788032407407</v>
      </c>
      <c r="W8" s="74">
        <v>2.4</v>
      </c>
      <c r="X8" s="74">
        <v>9.3748511633801098E-3</v>
      </c>
      <c r="Y8" s="74">
        <v>1.4960815104343E-2</v>
      </c>
      <c r="Z8" s="110">
        <f>((((N8/1000)+1)/((SMOW!$Z$4/1000)+1))-1)*1000</f>
        <v>-3.1642016452271271</v>
      </c>
      <c r="AA8" s="110">
        <f>((((P8/1000)+1)/((SMOW!$AA$4/1000)+1))-1)*1000</f>
        <v>-5.9991176692175685</v>
      </c>
      <c r="AB8" s="110">
        <f>Z8*SMOW!$AN$6</f>
        <v>-3.4247484700945767</v>
      </c>
      <c r="AC8" s="110">
        <f>AA8*SMOW!$AN$12</f>
        <v>-6.4870983025287368</v>
      </c>
      <c r="AD8" s="110">
        <f t="shared" si="0"/>
        <v>-3.4306263451356971</v>
      </c>
      <c r="AE8" s="110">
        <f t="shared" si="1"/>
        <v>-6.5082309674163747</v>
      </c>
      <c r="AF8" s="51">
        <f>(AD8-SMOW!AN$14*AE8)</f>
        <v>5.71960566014873E-3</v>
      </c>
      <c r="AG8" s="55">
        <f t="shared" si="2"/>
        <v>5.71960566014873</v>
      </c>
      <c r="AH8" s="55"/>
      <c r="AI8" s="55"/>
      <c r="AK8" s="94">
        <v>16</v>
      </c>
      <c r="AL8" s="94">
        <v>0</v>
      </c>
      <c r="AM8" s="94">
        <v>0</v>
      </c>
      <c r="AN8" s="94">
        <v>0</v>
      </c>
    </row>
    <row r="9" spans="1:42" x14ac:dyDescent="0.2">
      <c r="A9" s="74">
        <v>2464</v>
      </c>
      <c r="B9" s="74" t="s">
        <v>112</v>
      </c>
      <c r="C9" s="74" t="s">
        <v>62</v>
      </c>
      <c r="D9" s="74" t="s">
        <v>24</v>
      </c>
      <c r="E9" s="74" t="s">
        <v>129</v>
      </c>
      <c r="F9" s="74">
        <v>-27.509889680056101</v>
      </c>
      <c r="G9" s="74">
        <v>-27.895373128538299</v>
      </c>
      <c r="H9" s="74">
        <v>3.4853801919566899E-3</v>
      </c>
      <c r="I9" s="74">
        <v>-51.433381551723997</v>
      </c>
      <c r="J9" s="74">
        <v>-52.8032570009428</v>
      </c>
      <c r="K9" s="74">
        <v>4.8421991740266101E-3</v>
      </c>
      <c r="L9" s="74">
        <v>-1.5253432040538899E-2</v>
      </c>
      <c r="M9" s="74">
        <v>3.3819156442448199E-3</v>
      </c>
      <c r="N9" s="74">
        <v>-37.424418172875399</v>
      </c>
      <c r="O9" s="74">
        <v>3.4498467702221499E-3</v>
      </c>
      <c r="P9" s="74">
        <v>-70.306166374325201</v>
      </c>
      <c r="Q9" s="74">
        <v>4.7458582515207603E-3</v>
      </c>
      <c r="R9" s="74">
        <v>-100.18979301653501</v>
      </c>
      <c r="S9" s="74">
        <v>0.14268431166812201</v>
      </c>
      <c r="T9" s="74">
        <v>447.965501202035</v>
      </c>
      <c r="U9" s="74">
        <v>0.24454442728940001</v>
      </c>
      <c r="V9" s="112">
        <v>44103.376516203702</v>
      </c>
      <c r="W9" s="74">
        <v>2.4</v>
      </c>
      <c r="X9" s="74">
        <v>8.9575919794495099E-2</v>
      </c>
      <c r="Y9" s="74">
        <v>8.5719077478708397E-2</v>
      </c>
      <c r="Z9" s="110">
        <f>((((N9/1000)+1)/((SMOW!$Z$4/1000)+1))-1)*1000</f>
        <v>-27.208355247511861</v>
      </c>
      <c r="AA9" s="110">
        <f>((((P9/1000)+1)/((SMOW!$AA$4/1000)+1))-1)*1000</f>
        <v>-50.912497428459716</v>
      </c>
      <c r="AB9" s="110">
        <f>Z9*SMOW!$AN$6</f>
        <v>-29.448746778910603</v>
      </c>
      <c r="AC9" s="110">
        <f>AA9*SMOW!$AN$12</f>
        <v>-55.053825221723905</v>
      </c>
      <c r="AD9" s="110">
        <f t="shared" si="0"/>
        <v>-29.891066617516987</v>
      </c>
      <c r="AE9" s="110">
        <f t="shared" si="1"/>
        <v>-56.627311017143555</v>
      </c>
      <c r="AF9" s="51">
        <f>(AD9-SMOW!AN$14*AE9)</f>
        <v>8.1535995348112067E-3</v>
      </c>
      <c r="AG9" s="55">
        <f t="shared" si="2"/>
        <v>8.1535995348112067</v>
      </c>
      <c r="AH9" s="55">
        <f>AVERAGE(AG9:AG12)</f>
        <v>9.4620791030859408</v>
      </c>
      <c r="AI9" s="55">
        <f>STDEV(AG9:AG12)</f>
        <v>5.4591034221209611</v>
      </c>
      <c r="AK9" s="94">
        <v>16</v>
      </c>
      <c r="AL9" s="94">
        <v>2</v>
      </c>
      <c r="AM9" s="94">
        <v>0</v>
      </c>
      <c r="AN9" s="94">
        <v>0</v>
      </c>
    </row>
    <row r="10" spans="1:42" x14ac:dyDescent="0.2">
      <c r="A10" s="74">
        <v>2465</v>
      </c>
      <c r="B10" s="74" t="s">
        <v>112</v>
      </c>
      <c r="C10" s="74" t="s">
        <v>62</v>
      </c>
      <c r="D10" s="74" t="s">
        <v>24</v>
      </c>
      <c r="E10" s="74" t="s">
        <v>130</v>
      </c>
      <c r="F10" s="74">
        <v>-27.6733072514869</v>
      </c>
      <c r="G10" s="74">
        <v>-28.063427562738202</v>
      </c>
      <c r="H10" s="74">
        <v>3.2777387812755999E-3</v>
      </c>
      <c r="I10" s="74">
        <v>-51.750202903230502</v>
      </c>
      <c r="J10" s="74">
        <v>-53.137312422143502</v>
      </c>
      <c r="K10" s="74">
        <v>1.22374648646851E-3</v>
      </c>
      <c r="L10" s="74">
        <v>-6.9266038463971398E-3</v>
      </c>
      <c r="M10" s="74">
        <v>3.2778939661125702E-3</v>
      </c>
      <c r="N10" s="74">
        <v>-37.586169703540399</v>
      </c>
      <c r="O10" s="74">
        <v>3.24432226197718E-3</v>
      </c>
      <c r="P10" s="74">
        <v>-70.616684213692494</v>
      </c>
      <c r="Q10" s="74">
        <v>1.1993986930013501E-3</v>
      </c>
      <c r="R10" s="74">
        <v>-101.54283018484</v>
      </c>
      <c r="S10" s="74">
        <v>0.13872887842186599</v>
      </c>
      <c r="T10" s="74">
        <v>453.97359800353098</v>
      </c>
      <c r="U10" s="74">
        <v>7.3810281273682402E-2</v>
      </c>
      <c r="V10" s="112">
        <v>44103.453611111108</v>
      </c>
      <c r="W10" s="74">
        <v>2.4</v>
      </c>
      <c r="X10" s="74">
        <v>3.2860186869029299E-2</v>
      </c>
      <c r="Y10" s="74">
        <v>2.9129863152977602E-2</v>
      </c>
      <c r="Z10" s="110">
        <f>((((N10/1000)+1)/((SMOW!$Z$4/1000)+1))-1)*1000</f>
        <v>-27.371823488892222</v>
      </c>
      <c r="AA10" s="110">
        <f>((((P10/1000)+1)/((SMOW!$AA$4/1000)+1))-1)*1000</f>
        <v>-51.229492755318738</v>
      </c>
      <c r="AB10" s="110">
        <f>Z10*SMOW!$AN$6</f>
        <v>-29.625675329093522</v>
      </c>
      <c r="AC10" s="110">
        <f>AA10*SMOW!$AN$12</f>
        <v>-55.396605603800474</v>
      </c>
      <c r="AD10" s="110">
        <f t="shared" si="0"/>
        <v>-30.073380203043687</v>
      </c>
      <c r="AE10" s="110">
        <f t="shared" si="1"/>
        <v>-56.990128051879012</v>
      </c>
      <c r="AF10" s="51">
        <f>(AD10-SMOW!AN$14*AE10)</f>
        <v>1.7407408348432796E-2</v>
      </c>
      <c r="AG10" s="55">
        <f t="shared" si="2"/>
        <v>17.407408348432796</v>
      </c>
      <c r="AH10" s="74"/>
      <c r="AI10" s="55"/>
      <c r="AK10" s="94">
        <v>16</v>
      </c>
      <c r="AL10" s="94">
        <v>0</v>
      </c>
      <c r="AM10" s="94">
        <v>0</v>
      </c>
      <c r="AN10" s="94">
        <v>0</v>
      </c>
    </row>
    <row r="11" spans="1:42" x14ac:dyDescent="0.2">
      <c r="A11" s="74">
        <v>2466</v>
      </c>
      <c r="B11" s="74" t="s">
        <v>112</v>
      </c>
      <c r="C11" s="74" t="s">
        <v>62</v>
      </c>
      <c r="D11" s="74" t="s">
        <v>24</v>
      </c>
      <c r="E11" s="74" t="s">
        <v>131</v>
      </c>
      <c r="F11" s="74">
        <v>-27.742981627792201</v>
      </c>
      <c r="G11" s="74">
        <v>-28.135087777620999</v>
      </c>
      <c r="H11" s="74">
        <v>4.9043157030582603E-3</v>
      </c>
      <c r="I11" s="74">
        <v>-51.8619821568495</v>
      </c>
      <c r="J11" s="74">
        <v>-53.255199019446202</v>
      </c>
      <c r="K11" s="74">
        <v>2.5177783918738602E-3</v>
      </c>
      <c r="L11" s="74">
        <v>-1.6342695353372402E-2</v>
      </c>
      <c r="M11" s="74">
        <v>4.7936669051114799E-3</v>
      </c>
      <c r="N11" s="74">
        <v>-37.655133750165497</v>
      </c>
      <c r="O11" s="74">
        <v>4.8543162457271704E-3</v>
      </c>
      <c r="P11" s="74">
        <v>-70.726239495098994</v>
      </c>
      <c r="Q11" s="74">
        <v>2.4676843985834301E-3</v>
      </c>
      <c r="R11" s="74">
        <v>-102.016835361044</v>
      </c>
      <c r="S11" s="74">
        <v>0.138960648733364</v>
      </c>
      <c r="T11" s="74">
        <v>413.33272260987201</v>
      </c>
      <c r="U11" s="74">
        <v>9.0468486947523102E-2</v>
      </c>
      <c r="V11" s="112">
        <v>44103.528819444444</v>
      </c>
      <c r="W11" s="74">
        <v>2.4</v>
      </c>
      <c r="X11" s="74">
        <v>6.5420731887015403E-3</v>
      </c>
      <c r="Y11" s="74">
        <v>3.7826875152657999E-3</v>
      </c>
      <c r="Z11" s="110">
        <f>((((N11/1000)+1)/((SMOW!$Z$4/1000)+1))-1)*1000</f>
        <v>-27.441519468731855</v>
      </c>
      <c r="AA11" s="110">
        <f>((((P11/1000)+1)/((SMOW!$AA$4/1000)+1))-1)*1000</f>
        <v>-51.341333390012565</v>
      </c>
      <c r="AB11" s="110">
        <f>Z11*SMOW!$AN$6</f>
        <v>-29.70111021823454</v>
      </c>
      <c r="AC11" s="110">
        <f>AA11*SMOW!$AN$12</f>
        <v>-55.517543586930699</v>
      </c>
      <c r="AD11" s="110">
        <f t="shared" si="0"/>
        <v>-30.151121152542217</v>
      </c>
      <c r="AE11" s="110">
        <f t="shared" si="1"/>
        <v>-57.118166683097073</v>
      </c>
      <c r="AF11" s="51">
        <f>(AD11-SMOW!AN$14*AE11)</f>
        <v>7.2708561330401267E-3</v>
      </c>
      <c r="AG11" s="55">
        <f t="shared" si="2"/>
        <v>7.2708561330401267</v>
      </c>
      <c r="AH11" s="74"/>
      <c r="AI11" s="55"/>
      <c r="AK11" s="94">
        <v>16</v>
      </c>
      <c r="AL11" s="94">
        <v>0</v>
      </c>
      <c r="AM11" s="94">
        <v>0</v>
      </c>
      <c r="AN11" s="94">
        <v>0</v>
      </c>
    </row>
    <row r="12" spans="1:42" x14ac:dyDescent="0.2">
      <c r="A12" s="74">
        <v>2467</v>
      </c>
      <c r="B12" s="74" t="s">
        <v>112</v>
      </c>
      <c r="C12" s="74" t="s">
        <v>62</v>
      </c>
      <c r="D12" s="74" t="s">
        <v>24</v>
      </c>
      <c r="E12" s="74" t="s">
        <v>132</v>
      </c>
      <c r="F12" s="74">
        <v>-27.8871993513273</v>
      </c>
      <c r="G12" s="74">
        <v>-28.283431461008799</v>
      </c>
      <c r="H12" s="74">
        <v>3.52291676952714E-3</v>
      </c>
      <c r="I12" s="74">
        <v>-52.124291455239501</v>
      </c>
      <c r="J12" s="74">
        <v>-53.531894493661</v>
      </c>
      <c r="K12" s="74">
        <v>1.37432324570842E-3</v>
      </c>
      <c r="L12" s="74">
        <v>-1.85911683557748E-2</v>
      </c>
      <c r="M12" s="74">
        <v>3.7232904696935902E-3</v>
      </c>
      <c r="N12" s="74">
        <v>-37.7978811752225</v>
      </c>
      <c r="O12" s="74">
        <v>3.4870006627023202E-3</v>
      </c>
      <c r="P12" s="74">
        <v>-70.983329859099797</v>
      </c>
      <c r="Q12" s="74">
        <v>1.34697956062847E-3</v>
      </c>
      <c r="R12" s="74">
        <v>-102.025790767627</v>
      </c>
      <c r="S12" s="74">
        <v>0.12642493938596999</v>
      </c>
      <c r="T12" s="74">
        <v>349.51180206994599</v>
      </c>
      <c r="U12" s="74">
        <v>7.4237786879444004E-2</v>
      </c>
      <c r="V12" s="112">
        <v>44103.605810185189</v>
      </c>
      <c r="W12" s="74">
        <v>2.4</v>
      </c>
      <c r="X12" s="74">
        <v>3.38768722202996E-2</v>
      </c>
      <c r="Y12" s="74">
        <v>2.80350375242755E-2</v>
      </c>
      <c r="Z12" s="110">
        <f>((((N12/1000)+1)/((SMOW!$Z$4/1000)+1))-1)*1000</f>
        <v>-27.585781909029606</v>
      </c>
      <c r="AA12" s="110">
        <f>((((P12/1000)+1)/((SMOW!$AA$4/1000)+1))-1)*1000</f>
        <v>-51.60378672968158</v>
      </c>
      <c r="AB12" s="110">
        <f>Z12*SMOW!$AN$6</f>
        <v>-29.857251522454856</v>
      </c>
      <c r="AC12" s="110">
        <f>AA12*SMOW!$AN$12</f>
        <v>-55.801345423823477</v>
      </c>
      <c r="AD12" s="110">
        <f t="shared" si="0"/>
        <v>-30.312054933263845</v>
      </c>
      <c r="AE12" s="110">
        <f t="shared" si="1"/>
        <v>-57.418695806174057</v>
      </c>
      <c r="AF12" s="51">
        <f>(AD12-SMOW!AN$14*AE12)</f>
        <v>5.0164523960596341E-3</v>
      </c>
      <c r="AG12" s="55">
        <f t="shared" si="2"/>
        <v>5.0164523960596341</v>
      </c>
      <c r="AH12" s="74"/>
      <c r="AI12" s="55"/>
      <c r="AK12" s="94">
        <v>16</v>
      </c>
      <c r="AL12" s="94">
        <v>0</v>
      </c>
      <c r="AM12" s="94">
        <v>0</v>
      </c>
      <c r="AN12" s="94">
        <v>0</v>
      </c>
    </row>
    <row r="13" spans="1:42" s="80" customFormat="1" x14ac:dyDescent="0.2">
      <c r="A13" s="80">
        <v>2468</v>
      </c>
      <c r="B13" s="80" t="s">
        <v>112</v>
      </c>
      <c r="C13" s="80" t="s">
        <v>62</v>
      </c>
      <c r="D13" s="80" t="s">
        <v>22</v>
      </c>
      <c r="E13" s="80" t="s">
        <v>133</v>
      </c>
      <c r="F13" s="80">
        <v>-0.54282551450224004</v>
      </c>
      <c r="G13" s="80">
        <v>-0.54297308407718103</v>
      </c>
      <c r="H13" s="80">
        <v>3.0906352629230301E-3</v>
      </c>
      <c r="I13" s="80">
        <v>-0.95681201644413105</v>
      </c>
      <c r="J13" s="80">
        <v>-0.95727007645558104</v>
      </c>
      <c r="K13" s="80">
        <v>1.0897262031340301E-3</v>
      </c>
      <c r="L13" s="80">
        <v>-3.7534483708633701E-2</v>
      </c>
      <c r="M13" s="80">
        <v>3.08175391514283E-3</v>
      </c>
      <c r="N13" s="80">
        <v>-10.7322829996063</v>
      </c>
      <c r="O13" s="80">
        <v>3.0591262624186698E-3</v>
      </c>
      <c r="P13" s="80">
        <v>-20.833884167836999</v>
      </c>
      <c r="Q13" s="80">
        <v>1.0680448918286599E-3</v>
      </c>
      <c r="R13" s="80">
        <v>-32.849421891748598</v>
      </c>
      <c r="S13" s="80">
        <v>0.157389457338934</v>
      </c>
      <c r="T13" s="80">
        <v>536.82253250803001</v>
      </c>
      <c r="U13" s="80">
        <v>9.3660071307620496E-2</v>
      </c>
      <c r="V13" s="81">
        <v>44103.686273148145</v>
      </c>
      <c r="W13" s="80">
        <v>2.4</v>
      </c>
      <c r="X13" s="80">
        <v>3.4266777031380798E-3</v>
      </c>
      <c r="Y13" s="80">
        <v>1.70769337942819E-3</v>
      </c>
      <c r="Z13" s="110">
        <f>((((N13/1000)+1)/((SMOW!$Z$4/1000)+1))-1)*1000</f>
        <v>-0.23292955899323342</v>
      </c>
      <c r="AA13" s="110">
        <f>((((P13/1000)+1)/((SMOW!$AA$4/1000)+1))-1)*1000</f>
        <v>-0.40820981502232012</v>
      </c>
      <c r="AB13" s="110">
        <f>Z13*SMOW!$AN$6</f>
        <v>-0.2521094545302342</v>
      </c>
      <c r="AC13" s="110">
        <f>AA13*SMOW!$AN$12</f>
        <v>-0.44141444527662332</v>
      </c>
      <c r="AD13" s="110">
        <f t="shared" si="0"/>
        <v>-0.25214123946107891</v>
      </c>
      <c r="AE13" s="110">
        <f t="shared" si="1"/>
        <v>-0.44151189731180635</v>
      </c>
      <c r="AF13" s="51">
        <f>(AD13-SMOW!AN$14*AE13)</f>
        <v>-1.9022957680445152E-2</v>
      </c>
      <c r="AG13" s="55">
        <f>AF13*1000</f>
        <v>-19.022957680445153</v>
      </c>
      <c r="AH13" s="55">
        <f>AVERAGE(AG13:AG16)</f>
        <v>-16.983122092812938</v>
      </c>
      <c r="AI13" s="55">
        <f>STDEV(AG13:AG16)</f>
        <v>11.176580069051063</v>
      </c>
      <c r="AK13" s="94">
        <v>16</v>
      </c>
      <c r="AL13" s="94">
        <v>2</v>
      </c>
      <c r="AM13" s="94">
        <v>0</v>
      </c>
      <c r="AN13" s="94">
        <v>0</v>
      </c>
      <c r="AP13" s="74"/>
    </row>
    <row r="14" spans="1:42" x14ac:dyDescent="0.2">
      <c r="A14" s="80">
        <v>2469</v>
      </c>
      <c r="B14" s="80" t="s">
        <v>112</v>
      </c>
      <c r="C14" s="80" t="s">
        <v>62</v>
      </c>
      <c r="D14" s="80" t="s">
        <v>22</v>
      </c>
      <c r="E14" s="80" t="s">
        <v>134</v>
      </c>
      <c r="F14" s="80">
        <v>-0.50399718455329801</v>
      </c>
      <c r="G14" s="80">
        <v>-0.50412453900838305</v>
      </c>
      <c r="H14" s="80">
        <v>3.9540742900960203E-3</v>
      </c>
      <c r="I14" s="80">
        <v>-0.90313021121928805</v>
      </c>
      <c r="J14" s="80">
        <v>-0.90353830436448701</v>
      </c>
      <c r="K14" s="80">
        <v>1.13903932751064E-3</v>
      </c>
      <c r="L14" s="80">
        <v>-2.7056314303933401E-2</v>
      </c>
      <c r="M14" s="80">
        <v>3.9110136217732497E-3</v>
      </c>
      <c r="N14" s="80">
        <v>-10.693850524154501</v>
      </c>
      <c r="O14" s="80">
        <v>3.9137625359755004E-3</v>
      </c>
      <c r="P14" s="80">
        <v>-20.781270421659599</v>
      </c>
      <c r="Q14" s="80">
        <v>1.1163768769101899E-3</v>
      </c>
      <c r="R14" s="80">
        <v>-32.049201407258003</v>
      </c>
      <c r="S14" s="80">
        <v>0.14617777464118401</v>
      </c>
      <c r="T14" s="80">
        <v>603.88818982313398</v>
      </c>
      <c r="U14" s="80">
        <v>9.9716413644701907E-2</v>
      </c>
      <c r="V14" s="81">
        <v>44103.764282407406</v>
      </c>
      <c r="W14" s="80">
        <v>2.4</v>
      </c>
      <c r="X14" s="80">
        <v>3.9397370172163798E-2</v>
      </c>
      <c r="Y14" s="80">
        <v>4.6016550176540098E-2</v>
      </c>
      <c r="Z14" s="110">
        <f>((((N14/1000)+1)/((SMOW!$Z$4/1000)+1))-1)*1000</f>
        <v>-0.19408918976671075</v>
      </c>
      <c r="AA14" s="110">
        <f>((((P14/1000)+1)/((SMOW!$AA$4/1000)+1))-1)*1000</f>
        <v>-0.35449853163582734</v>
      </c>
      <c r="AB14" s="110">
        <f>Z14*SMOW!$AN$6</f>
        <v>-0.210070889988342</v>
      </c>
      <c r="AC14" s="110">
        <f>AA14*SMOW!$AN$12</f>
        <v>-0.38333417506105327</v>
      </c>
      <c r="AD14" s="110">
        <f t="shared" ref="AD14" si="3">LN((AB14/1000)+1)*1000</f>
        <v>-0.21009295796839192</v>
      </c>
      <c r="AE14" s="110">
        <f t="shared" ref="AE14" si="4">LN((AC14/1000)+1)*1000</f>
        <v>-0.38340766638773272</v>
      </c>
      <c r="AF14" s="51">
        <f>(AD14-SMOW!AN$14*AE14)</f>
        <v>-7.6537101156690379E-3</v>
      </c>
      <c r="AG14" s="55">
        <f t="shared" ref="AG14:AG16" si="5">AF14*1000</f>
        <v>-7.6537101156690381</v>
      </c>
      <c r="AK14" s="94">
        <v>16</v>
      </c>
      <c r="AL14" s="94">
        <v>0</v>
      </c>
      <c r="AM14" s="94">
        <v>0</v>
      </c>
      <c r="AN14" s="94">
        <v>0</v>
      </c>
    </row>
    <row r="15" spans="1:42" x14ac:dyDescent="0.2">
      <c r="A15" s="80">
        <v>2470</v>
      </c>
      <c r="B15" s="80" t="s">
        <v>120</v>
      </c>
      <c r="C15" s="80" t="s">
        <v>62</v>
      </c>
      <c r="D15" s="80" t="s">
        <v>22</v>
      </c>
      <c r="E15" s="80" t="s">
        <v>135</v>
      </c>
      <c r="F15" s="80">
        <v>-0.64146116708746204</v>
      </c>
      <c r="G15" s="80">
        <v>-0.641667247901615</v>
      </c>
      <c r="H15" s="80">
        <v>3.6250400579608002E-3</v>
      </c>
      <c r="I15" s="80">
        <v>-1.1607277454717599</v>
      </c>
      <c r="J15" s="80">
        <v>-1.16140196270931</v>
      </c>
      <c r="K15" s="80">
        <v>1.61620812397251E-3</v>
      </c>
      <c r="L15" s="80">
        <v>-2.8447011591097401E-2</v>
      </c>
      <c r="M15" s="80">
        <v>3.9650763841586802E-3</v>
      </c>
      <c r="N15" s="80">
        <v>-10.8299130625432</v>
      </c>
      <c r="O15" s="80">
        <v>3.5880828050689601E-3</v>
      </c>
      <c r="P15" s="80">
        <v>-21.033742767295699</v>
      </c>
      <c r="Q15" s="80">
        <v>1.58405187099227E-3</v>
      </c>
      <c r="R15" s="80">
        <v>-33.299918392668097</v>
      </c>
      <c r="S15" s="80">
        <v>0.151935752941741</v>
      </c>
      <c r="T15" s="80">
        <v>563.44124958398595</v>
      </c>
      <c r="U15" s="80">
        <v>0.30258168724533402</v>
      </c>
      <c r="V15" s="81">
        <v>44104.437164351853</v>
      </c>
      <c r="W15" s="80">
        <v>2.4</v>
      </c>
      <c r="X15" s="80">
        <v>2.5886403777332E-2</v>
      </c>
      <c r="Y15" s="80">
        <v>2.8747722903806099E-2</v>
      </c>
      <c r="Z15" s="110">
        <f>((((N15/1000)+1)/((SMOW!$Z$4/1000)+1))-1)*1000</f>
        <v>-0.33159579496966352</v>
      </c>
      <c r="AA15" s="110">
        <f>((((P15/1000)+1)/((SMOW!$AA$4/1000)+1))-1)*1000</f>
        <v>-0.61223751980765684</v>
      </c>
      <c r="AB15" s="110">
        <f>Z15*SMOW!$AN$6</f>
        <v>-0.35890006985652589</v>
      </c>
      <c r="AC15" s="110">
        <f>AA15*SMOW!$AN$12</f>
        <v>-0.66203818535979042</v>
      </c>
      <c r="AD15" s="110">
        <f t="shared" ref="AD15" si="6">LN((AB15/1000)+1)*1000</f>
        <v>-0.35896448990060958</v>
      </c>
      <c r="AE15" s="110">
        <f t="shared" ref="AE15" si="7">LN((AC15/1000)+1)*1000</f>
        <v>-0.66225742940988086</v>
      </c>
      <c r="AF15" s="51">
        <f>(AD15-SMOW!AN$14*AE15)</f>
        <v>-9.2925671721924563E-3</v>
      </c>
      <c r="AG15" s="55">
        <f t="shared" si="5"/>
        <v>-9.2925671721924559</v>
      </c>
      <c r="AH15" s="74"/>
      <c r="AI15" s="55"/>
      <c r="AK15" s="94">
        <v>16</v>
      </c>
      <c r="AL15" s="94">
        <v>0</v>
      </c>
      <c r="AM15" s="94">
        <v>0</v>
      </c>
      <c r="AN15" s="94">
        <v>0</v>
      </c>
    </row>
    <row r="16" spans="1:42" x14ac:dyDescent="0.2">
      <c r="A16" s="80">
        <v>2471</v>
      </c>
      <c r="B16" s="80" t="s">
        <v>120</v>
      </c>
      <c r="C16" s="80" t="s">
        <v>62</v>
      </c>
      <c r="D16" s="80" t="s">
        <v>22</v>
      </c>
      <c r="E16" s="80" t="s">
        <v>136</v>
      </c>
      <c r="F16" s="80">
        <v>-0.37822953262179398</v>
      </c>
      <c r="G16" s="80">
        <v>-0.378301826002851</v>
      </c>
      <c r="H16" s="80">
        <v>6.8282399054986004E-3</v>
      </c>
      <c r="I16" s="80">
        <v>-0.64930660408891006</v>
      </c>
      <c r="J16" s="80">
        <v>-0.64951754498706804</v>
      </c>
      <c r="K16" s="80">
        <v>1.7678879793195401E-3</v>
      </c>
      <c r="L16" s="80">
        <v>-3.5356562249679202E-2</v>
      </c>
      <c r="M16" s="80">
        <v>6.5332370788227798E-3</v>
      </c>
      <c r="N16" s="80">
        <v>-10.575712364480999</v>
      </c>
      <c r="O16" s="80">
        <v>1.1912388417742101E-2</v>
      </c>
      <c r="P16" s="80">
        <v>-20.517887961158198</v>
      </c>
      <c r="Q16" s="80">
        <v>1.0351531593931E-2</v>
      </c>
      <c r="R16" s="80">
        <v>-33.297180108921197</v>
      </c>
      <c r="S16" s="80">
        <v>0.15477844472257599</v>
      </c>
      <c r="T16" s="80">
        <v>430.62947405450598</v>
      </c>
      <c r="U16" s="80">
        <v>0.14495708497423901</v>
      </c>
      <c r="V16" s="81">
        <v>44104.513819444444</v>
      </c>
      <c r="W16" s="80">
        <v>2.4</v>
      </c>
      <c r="X16" s="80">
        <v>1.79618386513841E-2</v>
      </c>
      <c r="Y16" s="80">
        <v>8.0339367220208305E-3</v>
      </c>
      <c r="Z16" s="110">
        <f>((((N16/1000)+1)/((SMOW!$Z$4/1000)+1))-1)*1000</f>
        <v>-7.4697199333395581E-2</v>
      </c>
      <c r="AA16" s="110">
        <f>((((P16/1000)+1)/((SMOW!$AA$4/1000)+1))-1)*1000</f>
        <v>-8.5621840603566923E-2</v>
      </c>
      <c r="AB16" s="110">
        <f>Z16*SMOW!$AN$6</f>
        <v>-8.0847919260541759E-2</v>
      </c>
      <c r="AC16" s="110">
        <f>AA16*SMOW!$AN$12</f>
        <v>-9.2586498126019864E-2</v>
      </c>
      <c r="AD16" s="110">
        <f t="shared" ref="AD16" si="8">LN((AB16/1000)+1)*1000</f>
        <v>-8.0851187629737697E-2</v>
      </c>
      <c r="AE16" s="110">
        <f t="shared" ref="AE16" si="9">LN((AC16/1000)+1)*1000</f>
        <v>-9.2590784520440519E-2</v>
      </c>
      <c r="AF16" s="51">
        <f>(AD16-SMOW!AN$14*AE16)</f>
        <v>-3.1963253402945098E-2</v>
      </c>
      <c r="AG16" s="55">
        <f t="shared" si="5"/>
        <v>-31.963253402945099</v>
      </c>
      <c r="AH16" s="74"/>
      <c r="AI16" s="55"/>
      <c r="AK16" s="94">
        <v>16</v>
      </c>
      <c r="AL16" s="94">
        <v>0</v>
      </c>
      <c r="AM16" s="94">
        <v>0</v>
      </c>
      <c r="AN16" s="94">
        <v>0</v>
      </c>
    </row>
    <row r="17" spans="1:42" s="80" customFormat="1" x14ac:dyDescent="0.2">
      <c r="A17" s="80">
        <v>2474</v>
      </c>
      <c r="B17" s="80" t="s">
        <v>112</v>
      </c>
      <c r="C17" s="80" t="s">
        <v>64</v>
      </c>
      <c r="D17" s="80" t="s">
        <v>100</v>
      </c>
      <c r="E17" s="80" t="s">
        <v>137</v>
      </c>
      <c r="F17" s="80">
        <v>14.2369392995175</v>
      </c>
      <c r="G17" s="80">
        <v>14.136545364407599</v>
      </c>
      <c r="H17" s="80">
        <v>4.9084944181893896E-3</v>
      </c>
      <c r="I17" s="80">
        <v>27.5103317912012</v>
      </c>
      <c r="J17" s="80">
        <v>27.138722560036499</v>
      </c>
      <c r="K17" s="80">
        <v>1.62720569499379E-3</v>
      </c>
      <c r="L17" s="80">
        <v>-0.192700147291721</v>
      </c>
      <c r="M17" s="80">
        <v>4.7760021806705103E-3</v>
      </c>
      <c r="N17" s="80">
        <v>3.89680223648178</v>
      </c>
      <c r="O17" s="80">
        <v>4.8584523588908104E-3</v>
      </c>
      <c r="P17" s="80">
        <v>7.0668742440470904</v>
      </c>
      <c r="Q17" s="80">
        <v>1.59483063314199E-3</v>
      </c>
      <c r="R17" s="80">
        <v>8.8497217978485505</v>
      </c>
      <c r="S17" s="80">
        <v>0.15040906650036401</v>
      </c>
      <c r="T17" s="80">
        <v>605.88605623781802</v>
      </c>
      <c r="U17" s="80">
        <v>0.157553835899163</v>
      </c>
      <c r="V17" s="81">
        <v>44105.711898148147</v>
      </c>
      <c r="W17" s="80">
        <v>2.4</v>
      </c>
      <c r="X17" s="80">
        <v>7.2740546582601401E-2</v>
      </c>
      <c r="Y17" s="80">
        <v>8.2855634949322798E-2</v>
      </c>
      <c r="Z17" s="110">
        <f>((((N17/1000)+1)/((SMOW!$Z$4/1000)+1))-1)*1000</f>
        <v>14.551417931959687</v>
      </c>
      <c r="AA17" s="110">
        <f>((((P17/1000)+1)/((SMOW!$AA$4/1000)+1))-1)*1000</f>
        <v>28.074566087360253</v>
      </c>
      <c r="AB17" s="110">
        <f>Z17*SMOW!$AN$6</f>
        <v>15.749611398931108</v>
      </c>
      <c r="AC17" s="110">
        <f>AA17*SMOW!$AN$12</f>
        <v>30.358209332023112</v>
      </c>
      <c r="AD17" s="110">
        <f t="shared" ref="AD17" si="10">LN((AB17/1000)+1)*1000</f>
        <v>15.626873310121146</v>
      </c>
      <c r="AE17" s="110">
        <f t="shared" ref="AE17" si="11">LN((AC17/1000)+1)*1000</f>
        <v>29.906517831978974</v>
      </c>
      <c r="AF17" s="51">
        <f>(AD17-SMOW!AN$14*AE17)</f>
        <v>-0.16376810516375251</v>
      </c>
      <c r="AG17" s="55">
        <f t="shared" ref="AG17" si="12">AF17*1000</f>
        <v>-163.76810516375252</v>
      </c>
      <c r="AK17" s="94">
        <v>16</v>
      </c>
      <c r="AL17" s="94">
        <v>0</v>
      </c>
      <c r="AM17" s="94">
        <v>0</v>
      </c>
      <c r="AN17" s="94">
        <v>0</v>
      </c>
      <c r="AP17" s="74"/>
    </row>
    <row r="18" spans="1:42" s="80" customFormat="1" x14ac:dyDescent="0.2">
      <c r="A18" s="80">
        <v>2475</v>
      </c>
      <c r="B18" s="80" t="s">
        <v>112</v>
      </c>
      <c r="C18" s="80" t="s">
        <v>64</v>
      </c>
      <c r="D18" s="80" t="s">
        <v>100</v>
      </c>
      <c r="E18" s="80" t="s">
        <v>157</v>
      </c>
      <c r="F18" s="80">
        <v>16.573556376486899</v>
      </c>
      <c r="G18" s="80">
        <v>16.4377136403841</v>
      </c>
      <c r="H18" s="80">
        <v>3.4514879621691599E-3</v>
      </c>
      <c r="I18" s="80">
        <v>32.006670082886799</v>
      </c>
      <c r="J18" s="80">
        <v>31.505130250852599</v>
      </c>
      <c r="K18" s="80">
        <v>1.58923447179052E-3</v>
      </c>
      <c r="L18" s="80">
        <v>-0.19699513206608499</v>
      </c>
      <c r="M18" s="80">
        <v>3.7296384461132101E-3</v>
      </c>
      <c r="N18" s="80">
        <v>6.2095975220101796</v>
      </c>
      <c r="O18" s="80">
        <v>3.4163000714332401E-3</v>
      </c>
      <c r="P18" s="80">
        <v>11.4737528990364</v>
      </c>
      <c r="Q18" s="80">
        <v>1.5576148895333601E-3</v>
      </c>
      <c r="R18" s="80">
        <v>15.084875315535401</v>
      </c>
      <c r="S18" s="80">
        <v>0.12777134032997101</v>
      </c>
      <c r="T18" s="80">
        <v>589.72118737523704</v>
      </c>
      <c r="U18" s="80">
        <v>7.5380963298973896E-2</v>
      </c>
      <c r="V18" s="81">
        <v>44105.815208333333</v>
      </c>
      <c r="W18" s="80">
        <v>2.4</v>
      </c>
      <c r="X18" s="80">
        <v>1.24395830852364E-2</v>
      </c>
      <c r="Y18" s="80">
        <v>1.6546637607073499E-2</v>
      </c>
      <c r="Z18" s="110">
        <f>((((N18/1000)+1)/((SMOW!$Z$4/1000)+1))-1)*1000</f>
        <v>16.888759510388596</v>
      </c>
      <c r="AA18" s="110">
        <f>((((P18/1000)+1)/((SMOW!$AA$4/1000)+1))-1)*1000</f>
        <v>32.573373442560396</v>
      </c>
      <c r="AB18" s="110">
        <f>Z18*SMOW!$AN$6</f>
        <v>18.279414455852994</v>
      </c>
      <c r="AC18" s="110">
        <f>AA18*SMOW!$AN$12</f>
        <v>35.222958977970457</v>
      </c>
      <c r="AD18" s="110">
        <f t="shared" ref="AD18" si="13">LN((AB18/1000)+1)*1000</f>
        <v>18.114354392453677</v>
      </c>
      <c r="AE18" s="110">
        <f t="shared" ref="AE18" si="14">LN((AC18/1000)+1)*1000</f>
        <v>34.616822820313061</v>
      </c>
      <c r="AF18" s="51">
        <f>(AD18-SMOW!AN$14*AE18)</f>
        <v>-0.1633280566716202</v>
      </c>
      <c r="AG18" s="55">
        <f t="shared" ref="AG18" si="15">AF18*1000</f>
        <v>-163.3280566716202</v>
      </c>
      <c r="AK18" s="94">
        <v>16</v>
      </c>
      <c r="AL18" s="94">
        <v>0</v>
      </c>
      <c r="AM18" s="94">
        <v>0</v>
      </c>
      <c r="AN18" s="94">
        <v>0</v>
      </c>
      <c r="AP18" s="74"/>
    </row>
    <row r="19" spans="1:42" s="80" customFormat="1" x14ac:dyDescent="0.2">
      <c r="A19" s="80">
        <v>2476</v>
      </c>
      <c r="B19" s="80" t="s">
        <v>112</v>
      </c>
      <c r="C19" s="80" t="s">
        <v>64</v>
      </c>
      <c r="D19" s="80" t="s">
        <v>114</v>
      </c>
      <c r="E19" s="80" t="s">
        <v>138</v>
      </c>
      <c r="F19" s="80">
        <v>14.8440424022612</v>
      </c>
      <c r="G19" s="80">
        <v>14.7349475578533</v>
      </c>
      <c r="H19" s="80">
        <v>4.1395219725904502E-3</v>
      </c>
      <c r="I19" s="80">
        <v>28.689931823394701</v>
      </c>
      <c r="J19" s="80">
        <v>28.286081781385899</v>
      </c>
      <c r="K19" s="80">
        <v>1.5442302892494501E-3</v>
      </c>
      <c r="L19" s="80">
        <v>-0.200103622718483</v>
      </c>
      <c r="M19" s="80">
        <v>4.2960610084332301E-3</v>
      </c>
      <c r="N19" s="80">
        <v>4.4977159282008099</v>
      </c>
      <c r="O19" s="80">
        <v>4.0973195809098596E-3</v>
      </c>
      <c r="P19" s="80">
        <v>8.2230048254383199</v>
      </c>
      <c r="Q19" s="80">
        <v>1.51350611511326E-3</v>
      </c>
      <c r="R19" s="80">
        <v>8.8973565860106394</v>
      </c>
      <c r="S19" s="80">
        <v>0.15187982158297</v>
      </c>
      <c r="T19" s="80">
        <v>386.51561251946299</v>
      </c>
      <c r="U19" s="80">
        <v>0.31643278047136902</v>
      </c>
      <c r="V19" s="81">
        <v>44110.430821759262</v>
      </c>
      <c r="W19" s="80">
        <v>2.4</v>
      </c>
      <c r="X19" s="80">
        <v>2.6940432495456201E-4</v>
      </c>
      <c r="Y19" s="103">
        <v>1.2837652788923801E-6</v>
      </c>
      <c r="Z19" s="110">
        <f>((((N19/1000)+1)/((SMOW!$Z$4/1000)+1))-1)*1000</f>
        <v>15.158709275681748</v>
      </c>
      <c r="AA19" s="110">
        <f>((((P19/1000)+1)/((SMOW!$AA$4/1000)+1))-1)*1000</f>
        <v>29.254813870503995</v>
      </c>
      <c r="AB19" s="110">
        <f>Z19*SMOW!$AN$6</f>
        <v>16.406908352003299</v>
      </c>
      <c r="AC19" s="110">
        <f>AA19*SMOW!$AN$12</f>
        <v>31.634460909797824</v>
      </c>
      <c r="AD19" s="110">
        <f t="shared" ref="AD19" si="16">LN((AB19/1000)+1)*1000</f>
        <v>16.273769323893404</v>
      </c>
      <c r="AE19" s="110">
        <f t="shared" ref="AE19" si="17">LN((AC19/1000)+1)*1000</f>
        <v>31.144399769354802</v>
      </c>
      <c r="AF19" s="51">
        <f>(AD19-SMOW!AN$14*AE19)</f>
        <v>-0.1704737543259327</v>
      </c>
      <c r="AG19" s="55">
        <f t="shared" ref="AG19" si="18">AF19*1000</f>
        <v>-170.4737543259327</v>
      </c>
      <c r="AH19" s="55">
        <f>AVERAGE(AG19:AG20)</f>
        <v>-163.46556935492629</v>
      </c>
      <c r="AI19" s="55">
        <f>STDEV(AG19:AG20)</f>
        <v>9.9110702336165666</v>
      </c>
      <c r="AK19" s="94">
        <v>16</v>
      </c>
      <c r="AL19" s="94">
        <v>0</v>
      </c>
      <c r="AM19" s="94">
        <v>0</v>
      </c>
      <c r="AN19" s="94">
        <v>0</v>
      </c>
      <c r="AP19" s="74"/>
    </row>
    <row r="20" spans="1:42" s="80" customFormat="1" x14ac:dyDescent="0.2">
      <c r="A20" s="80">
        <v>2477</v>
      </c>
      <c r="B20" s="80" t="s">
        <v>112</v>
      </c>
      <c r="C20" s="80" t="s">
        <v>64</v>
      </c>
      <c r="D20" s="80" t="s">
        <v>114</v>
      </c>
      <c r="E20" s="80" t="s">
        <v>139</v>
      </c>
      <c r="F20" s="80">
        <v>16.968220765418302</v>
      </c>
      <c r="G20" s="80">
        <v>16.825868160081399</v>
      </c>
      <c r="H20" s="80">
        <v>4.6050322782898298E-3</v>
      </c>
      <c r="I20" s="80">
        <v>32.754780953661403</v>
      </c>
      <c r="J20" s="80">
        <v>32.229776600194199</v>
      </c>
      <c r="K20" s="80">
        <v>1.2042888430045899E-3</v>
      </c>
      <c r="L20" s="80">
        <v>-0.19145388482110101</v>
      </c>
      <c r="M20" s="80">
        <v>4.69051074397303E-3</v>
      </c>
      <c r="N20" s="80">
        <v>6.6002383108169296</v>
      </c>
      <c r="O20" s="80">
        <v>4.5580840129570603E-3</v>
      </c>
      <c r="P20" s="80">
        <v>12.206979274391299</v>
      </c>
      <c r="Q20" s="80">
        <v>1.1803281809328299E-3</v>
      </c>
      <c r="R20" s="80">
        <v>14.7421024484835</v>
      </c>
      <c r="S20" s="80">
        <v>0.13572035712003699</v>
      </c>
      <c r="T20" s="80">
        <v>529.40681909155001</v>
      </c>
      <c r="U20" s="80">
        <v>8.7395930639210598E-2</v>
      </c>
      <c r="V20" s="81">
        <v>44110.527569444443</v>
      </c>
      <c r="W20" s="80">
        <v>2.4</v>
      </c>
      <c r="X20" s="80">
        <v>3.6172082308971802E-4</v>
      </c>
      <c r="Y20" s="103">
        <v>3.56003274580748E-5</v>
      </c>
      <c r="Z20" s="110">
        <f>((((N20/1000)+1)/((SMOW!$Z$4/1000)+1))-1)*1000</f>
        <v>17.283546270644436</v>
      </c>
      <c r="AA20" s="110">
        <f>((((P20/1000)+1)/((SMOW!$AA$4/1000)+1))-1)*1000</f>
        <v>33.32189512167227</v>
      </c>
      <c r="AB20" s="110">
        <f>Z20*SMOW!$AN$6</f>
        <v>18.706708764115302</v>
      </c>
      <c r="AC20" s="110">
        <f>AA20*SMOW!$AN$12</f>
        <v>36.032366957895263</v>
      </c>
      <c r="AD20" s="110">
        <f t="shared" ref="AD20" si="19">LN((AB20/1000)+1)*1000</f>
        <v>18.533890205347959</v>
      </c>
      <c r="AE20" s="110">
        <f t="shared" ref="AE20" si="20">LN((AC20/1000)+1)*1000</f>
        <v>35.398385586613408</v>
      </c>
      <c r="AF20" s="51">
        <f>(AD20-SMOW!AN$14*AE20)</f>
        <v>-0.15645738438391987</v>
      </c>
      <c r="AG20" s="55">
        <f t="shared" ref="AG20" si="21">AF20*1000</f>
        <v>-156.45738438391987</v>
      </c>
      <c r="AK20" s="94">
        <v>16</v>
      </c>
      <c r="AL20" s="94">
        <v>0</v>
      </c>
      <c r="AM20" s="94">
        <v>0</v>
      </c>
      <c r="AN20" s="94">
        <v>0</v>
      </c>
      <c r="AP20" s="74"/>
    </row>
    <row r="21" spans="1:42" s="80" customFormat="1" x14ac:dyDescent="0.2">
      <c r="A21" s="80">
        <v>2478</v>
      </c>
      <c r="B21" s="80" t="s">
        <v>112</v>
      </c>
      <c r="C21" s="80" t="s">
        <v>64</v>
      </c>
      <c r="D21" s="80" t="s">
        <v>50</v>
      </c>
      <c r="E21" s="80" t="s">
        <v>140</v>
      </c>
      <c r="F21" s="80">
        <v>11.9415666969604</v>
      </c>
      <c r="G21" s="80">
        <v>11.8708284947975</v>
      </c>
      <c r="H21" s="80">
        <v>3.8714485837229601E-3</v>
      </c>
      <c r="I21" s="80">
        <v>23.0387178456843</v>
      </c>
      <c r="J21" s="80">
        <v>22.777333571269999</v>
      </c>
      <c r="K21" s="80">
        <v>1.43770338831824E-3</v>
      </c>
      <c r="L21" s="80">
        <v>-0.15560363083312001</v>
      </c>
      <c r="M21" s="80">
        <v>3.9804431937266599E-3</v>
      </c>
      <c r="N21" s="80">
        <v>1.624830938296</v>
      </c>
      <c r="O21" s="80">
        <v>3.8319791979822201E-3</v>
      </c>
      <c r="P21" s="80">
        <v>2.68422801694039</v>
      </c>
      <c r="Q21" s="80">
        <v>1.40909868501532E-3</v>
      </c>
      <c r="R21" s="80">
        <v>2.0575237509403799</v>
      </c>
      <c r="S21" s="80">
        <v>0.139898512034422</v>
      </c>
      <c r="T21" s="80">
        <v>563.564592878231</v>
      </c>
      <c r="U21" s="80">
        <v>0.120753352997873</v>
      </c>
      <c r="V21" s="81">
        <v>44110.629293981481</v>
      </c>
      <c r="W21" s="80">
        <v>2.4</v>
      </c>
      <c r="X21" s="80">
        <v>1.17398702146448E-4</v>
      </c>
      <c r="Y21" s="80">
        <v>7.1161574995170596E-4</v>
      </c>
      <c r="Z21" s="110">
        <f>((((N21/1000)+1)/((SMOW!$Z$4/1000)+1))-1)*1000</f>
        <v>12.255333616380648</v>
      </c>
      <c r="AA21" s="110">
        <f>((((P21/1000)+1)/((SMOW!$AA$4/1000)+1))-1)*1000</f>
        <v>23.600496655149517</v>
      </c>
      <c r="AB21" s="110">
        <f>Z21*SMOW!$AN$6</f>
        <v>13.26446281213078</v>
      </c>
      <c r="AC21" s="110">
        <f>AA21*SMOW!$AN$12</f>
        <v>25.520209842862339</v>
      </c>
      <c r="AD21" s="110">
        <f t="shared" ref="AD21" si="22">LN((AB21/1000)+1)*1000</f>
        <v>13.177260110206808</v>
      </c>
      <c r="AE21" s="110">
        <f t="shared" ref="AE21" si="23">LN((AC21/1000)+1)*1000</f>
        <v>25.200005642657331</v>
      </c>
      <c r="AF21" s="51">
        <f>(AD21-SMOW!AN$14*AE21)</f>
        <v>-0.12834286911626336</v>
      </c>
      <c r="AG21" s="55">
        <f t="shared" ref="AG21" si="24">AF21*1000</f>
        <v>-128.34286911626336</v>
      </c>
      <c r="AJ21" s="80" t="s">
        <v>144</v>
      </c>
      <c r="AK21" s="94">
        <v>16</v>
      </c>
      <c r="AL21" s="94">
        <v>0</v>
      </c>
      <c r="AM21" s="94">
        <v>0</v>
      </c>
      <c r="AN21" s="94">
        <v>1</v>
      </c>
      <c r="AP21" s="74"/>
    </row>
    <row r="22" spans="1:42" s="80" customFormat="1" x14ac:dyDescent="0.2">
      <c r="A22" s="80">
        <v>2479</v>
      </c>
      <c r="B22" s="80" t="s">
        <v>112</v>
      </c>
      <c r="C22" s="80" t="s">
        <v>64</v>
      </c>
      <c r="D22" s="80" t="s">
        <v>50</v>
      </c>
      <c r="E22" s="80" t="s">
        <v>141</v>
      </c>
      <c r="F22" s="80">
        <v>11.4083854866888</v>
      </c>
      <c r="G22" s="80">
        <v>11.3438002793268</v>
      </c>
      <c r="H22" s="80">
        <v>4.0951331485902702E-3</v>
      </c>
      <c r="I22" s="80">
        <v>22.017030071334901</v>
      </c>
      <c r="J22" s="80">
        <v>21.7781550658353</v>
      </c>
      <c r="K22" s="80">
        <v>1.66461620807012E-3</v>
      </c>
      <c r="L22" s="80">
        <v>-0.15506559543428</v>
      </c>
      <c r="M22" s="80">
        <v>3.8457894576241301E-3</v>
      </c>
      <c r="N22" s="80">
        <v>1.0970855059772699</v>
      </c>
      <c r="O22" s="80">
        <v>4.0533833005920797E-3</v>
      </c>
      <c r="P22" s="80">
        <v>1.68286785390073</v>
      </c>
      <c r="Q22" s="80">
        <v>1.6314968225715799E-3</v>
      </c>
      <c r="R22" s="80">
        <v>0.156063496368442</v>
      </c>
      <c r="S22" s="80">
        <v>0.151825423487955</v>
      </c>
      <c r="T22" s="80">
        <v>506.072803969387</v>
      </c>
      <c r="U22" s="80">
        <v>7.8146575852590702E-2</v>
      </c>
      <c r="V22" s="81">
        <v>44110.727916666663</v>
      </c>
      <c r="W22" s="80">
        <v>2.4</v>
      </c>
      <c r="X22" s="80">
        <v>1.3990275232320199E-2</v>
      </c>
      <c r="Y22" s="80">
        <v>1.0089918540960001E-2</v>
      </c>
      <c r="Z22" s="110">
        <f>((((N22/1000)+1)/((SMOW!$Z$4/1000)+1))-1)*1000</f>
        <v>11.721987085668406</v>
      </c>
      <c r="AA22" s="110">
        <f>((((P22/1000)+1)/((SMOW!$AA$4/1000)+1))-1)*1000</f>
        <v>22.578247843831221</v>
      </c>
      <c r="AB22" s="110">
        <f>Z22*SMOW!$AN$6</f>
        <v>12.687199438969273</v>
      </c>
      <c r="AC22" s="110">
        <f>AA22*SMOW!$AN$12</f>
        <v>24.414809199915815</v>
      </c>
      <c r="AD22" s="110">
        <f t="shared" ref="AD22" si="25">LN((AB22/1000)+1)*1000</f>
        <v>12.607391243599841</v>
      </c>
      <c r="AE22" s="110">
        <f t="shared" ref="AE22" si="26">LN((AC22/1000)+1)*1000</f>
        <v>24.121531700976792</v>
      </c>
      <c r="AF22" s="51">
        <f>(AD22-SMOW!AN$14*AE22)</f>
        <v>-0.12877749451590681</v>
      </c>
      <c r="AG22" s="55">
        <f t="shared" ref="AG22" si="27">AF22*1000</f>
        <v>-128.77749451590682</v>
      </c>
      <c r="AH22" s="55">
        <f>AVERAGE(AG22:AG23)</f>
        <v>-128.96378346055039</v>
      </c>
      <c r="AI22" s="55">
        <f>STDEV(AG22:AG23)</f>
        <v>0.26345235203509965</v>
      </c>
      <c r="AK22" s="94">
        <v>16</v>
      </c>
      <c r="AL22" s="94">
        <v>0</v>
      </c>
      <c r="AM22" s="94">
        <v>0</v>
      </c>
      <c r="AN22" s="94">
        <v>0</v>
      </c>
      <c r="AP22" s="74"/>
    </row>
    <row r="23" spans="1:42" x14ac:dyDescent="0.2">
      <c r="A23" s="80">
        <v>2480</v>
      </c>
      <c r="B23" s="80" t="s">
        <v>112</v>
      </c>
      <c r="C23" s="80" t="s">
        <v>64</v>
      </c>
      <c r="D23" s="80" t="s">
        <v>50</v>
      </c>
      <c r="E23" s="80" t="s">
        <v>142</v>
      </c>
      <c r="F23" s="80">
        <v>11.4768045774918</v>
      </c>
      <c r="G23" s="80">
        <v>11.4114454440305</v>
      </c>
      <c r="H23" s="80">
        <v>3.3258671509790601E-3</v>
      </c>
      <c r="I23" s="80">
        <v>22.1488747024163</v>
      </c>
      <c r="J23" s="80">
        <v>21.9071511024868</v>
      </c>
      <c r="K23" s="80">
        <v>1.3379816082560001E-3</v>
      </c>
      <c r="L23" s="80">
        <v>-0.15553033808248501</v>
      </c>
      <c r="M23" s="80">
        <v>3.3545134334621298E-3</v>
      </c>
      <c r="N23" s="80">
        <v>1.1648070647251301</v>
      </c>
      <c r="O23" s="80">
        <v>3.2919599633546501E-3</v>
      </c>
      <c r="P23" s="80">
        <v>1.8120892898326499</v>
      </c>
      <c r="Q23" s="80">
        <v>1.31136098035235E-3</v>
      </c>
      <c r="R23" s="80">
        <v>0.40404742259395898</v>
      </c>
      <c r="S23" s="80">
        <v>0.17127287481435199</v>
      </c>
      <c r="T23" s="80">
        <v>540.38128988165602</v>
      </c>
      <c r="U23" s="80">
        <v>9.6979364877295998E-2</v>
      </c>
      <c r="V23" s="81">
        <v>44110.826018518521</v>
      </c>
      <c r="W23" s="80">
        <v>2.4</v>
      </c>
      <c r="X23" s="80">
        <v>4.2108136005558298E-3</v>
      </c>
      <c r="Y23" s="80">
        <v>6.4637896414480303E-3</v>
      </c>
      <c r="Z23" s="110">
        <f>((((N23/1000)+1)/((SMOW!$Z$4/1000)+1))-1)*1000</f>
        <v>11.790427390786506</v>
      </c>
      <c r="AA23" s="110">
        <f>((((P23/1000)+1)/((SMOW!$AA$4/1000)+1))-1)*1000</f>
        <v>22.71016487444011</v>
      </c>
      <c r="AB23" s="110">
        <f>Z23*SMOW!$AN$6</f>
        <v>12.761275258568057</v>
      </c>
      <c r="AC23" s="110">
        <f>AA23*SMOW!$AN$12</f>
        <v>24.557456634509172</v>
      </c>
      <c r="AD23" s="110">
        <f t="shared" ref="AD23" si="28">LN((AB23/1000)+1)*1000</f>
        <v>12.680536347567807</v>
      </c>
      <c r="AE23" s="110">
        <f t="shared" ref="AE23" si="29">LN((AC23/1000)+1)*1000</f>
        <v>24.26076973479735</v>
      </c>
      <c r="AF23" s="51">
        <f>(AD23-SMOW!AN$14*AE23)</f>
        <v>-0.12915007240519394</v>
      </c>
      <c r="AG23" s="55">
        <f t="shared" ref="AG23" si="30">AF23*1000</f>
        <v>-129.15007240519395</v>
      </c>
      <c r="AK23" s="94">
        <v>16</v>
      </c>
      <c r="AL23" s="94">
        <v>0</v>
      </c>
      <c r="AM23" s="94">
        <v>0</v>
      </c>
      <c r="AN23" s="94">
        <v>0</v>
      </c>
    </row>
    <row r="24" spans="1:42" x14ac:dyDescent="0.2">
      <c r="A24" s="80">
        <v>2481</v>
      </c>
      <c r="B24" s="80" t="s">
        <v>120</v>
      </c>
      <c r="C24" s="80" t="s">
        <v>48</v>
      </c>
      <c r="D24" s="80" t="s">
        <v>111</v>
      </c>
      <c r="E24" s="80" t="s">
        <v>143</v>
      </c>
      <c r="F24" s="80">
        <v>10.7911668171761</v>
      </c>
      <c r="G24" s="80">
        <v>10.7333572773423</v>
      </c>
      <c r="H24" s="80">
        <v>4.6497126631480801E-3</v>
      </c>
      <c r="I24" s="80">
        <v>20.8001710908474</v>
      </c>
      <c r="J24" s="80">
        <v>20.586801168083799</v>
      </c>
      <c r="K24" s="80">
        <v>1.5500320205063601E-3</v>
      </c>
      <c r="L24" s="80">
        <v>-0.136473739405987</v>
      </c>
      <c r="M24" s="80">
        <v>4.6263946369679201E-3</v>
      </c>
      <c r="N24" s="80">
        <v>0.48615937560740902</v>
      </c>
      <c r="O24" s="80">
        <v>4.6023088816681598E-3</v>
      </c>
      <c r="P24" s="80">
        <v>0.49021963231153398</v>
      </c>
      <c r="Q24" s="80">
        <v>1.5191924144907099E-3</v>
      </c>
      <c r="R24" s="80">
        <v>-2.0600615624079701</v>
      </c>
      <c r="S24" s="80">
        <v>0.14408281030263401</v>
      </c>
      <c r="T24" s="80">
        <v>408.62455116784201</v>
      </c>
      <c r="U24" s="80">
        <v>0.11778390446487</v>
      </c>
      <c r="V24" s="81">
        <v>44111.538460648146</v>
      </c>
      <c r="W24" s="80">
        <v>2.4</v>
      </c>
      <c r="X24" s="80">
        <v>6.9385593064477998E-3</v>
      </c>
      <c r="Y24" s="80">
        <v>1.1003332429779101E-2</v>
      </c>
      <c r="Z24" s="110">
        <f>((((N24/1000)+1)/((SMOW!$Z$4/1000)+1))-1)*1000</f>
        <v>11.104577038701713</v>
      </c>
      <c r="AA24" s="110">
        <f>((((P24/1000)+1)/((SMOW!$AA$4/1000)+1))-1)*1000</f>
        <v>21.360720652475962</v>
      </c>
      <c r="AB24" s="110">
        <f>Z24*SMOW!$AN$6</f>
        <v>12.018950587964575</v>
      </c>
      <c r="AC24" s="110">
        <f>AA24*SMOW!$AN$12</f>
        <v>23.09824582979719</v>
      </c>
      <c r="AD24" s="110">
        <f t="shared" ref="AD24" si="31">LN((AB24/1000)+1)*1000</f>
        <v>11.947296567382173</v>
      </c>
      <c r="AE24" s="110">
        <f t="shared" ref="AE24" si="32">LN((AC24/1000)+1)*1000</f>
        <v>22.835519337507915</v>
      </c>
      <c r="AF24" s="51">
        <f>(AD24-SMOW!AN$14*AE24)</f>
        <v>-0.10985764282200705</v>
      </c>
      <c r="AG24" s="55">
        <f t="shared" ref="AG24" si="33">AF24*1000</f>
        <v>-109.85764282200705</v>
      </c>
      <c r="AH24" s="55">
        <f>AVERAGE(AG24:AG25)</f>
        <v>-121.26806939597934</v>
      </c>
      <c r="AI24" s="55">
        <f>STDEV(AG24:AG25)</f>
        <v>16.136780013373979</v>
      </c>
      <c r="AJ24" s="48" t="s">
        <v>146</v>
      </c>
      <c r="AK24" s="94">
        <v>16</v>
      </c>
      <c r="AL24" s="94">
        <v>0</v>
      </c>
      <c r="AM24" s="94">
        <v>0</v>
      </c>
      <c r="AN24" s="94">
        <v>0</v>
      </c>
      <c r="AO24" s="94"/>
    </row>
    <row r="25" spans="1:42" x14ac:dyDescent="0.2">
      <c r="A25" s="80">
        <v>2482</v>
      </c>
      <c r="B25" s="80" t="s">
        <v>120</v>
      </c>
      <c r="C25" s="80" t="s">
        <v>48</v>
      </c>
      <c r="D25" s="80" t="s">
        <v>111</v>
      </c>
      <c r="E25" s="80" t="s">
        <v>145</v>
      </c>
      <c r="F25" s="80">
        <v>12.0762517636272</v>
      </c>
      <c r="G25" s="80">
        <v>12.003915075674399</v>
      </c>
      <c r="H25" s="80">
        <v>5.3437748403940199E-3</v>
      </c>
      <c r="I25" s="80">
        <v>23.304867553410901</v>
      </c>
      <c r="J25" s="80">
        <v>23.037455798015099</v>
      </c>
      <c r="K25" s="80">
        <v>1.1122586661128E-3</v>
      </c>
      <c r="L25" s="80">
        <v>-0.15986158567758499</v>
      </c>
      <c r="M25" s="80">
        <v>5.2775933594265403E-3</v>
      </c>
      <c r="N25" s="80">
        <v>1.75814289184126</v>
      </c>
      <c r="O25" s="80">
        <v>5.2892951008561102E-3</v>
      </c>
      <c r="P25" s="80">
        <v>2.9450823810751099</v>
      </c>
      <c r="Q25" s="80">
        <v>1.0901290464696599E-3</v>
      </c>
      <c r="R25" s="80">
        <v>1.81082798154881</v>
      </c>
      <c r="S25" s="80">
        <v>0.13538748961750399</v>
      </c>
      <c r="T25" s="80">
        <v>651.06958751600996</v>
      </c>
      <c r="U25" s="80">
        <v>0.117901783741891</v>
      </c>
      <c r="V25" s="81">
        <v>44111.660833333335</v>
      </c>
      <c r="W25" s="80">
        <v>2.4</v>
      </c>
      <c r="X25" s="80">
        <v>7.2576015354376994E-2</v>
      </c>
      <c r="Y25" s="80">
        <v>5.5792878847810902E-2</v>
      </c>
      <c r="Z25" s="110">
        <f>((((N25/1000)+1)/((SMOW!$Z$4/1000)+1))-1)*1000</f>
        <v>12.390060444073869</v>
      </c>
      <c r="AA25" s="110">
        <f>((((P25/1000)+1)/((SMOW!$AA$4/1000)+1))-1)*1000</f>
        <v>23.866792513030035</v>
      </c>
      <c r="AB25" s="110">
        <f>Z25*SMOW!$AN$6</f>
        <v>13.410283321932688</v>
      </c>
      <c r="AC25" s="110">
        <f>AA25*SMOW!$AN$12</f>
        <v>25.808166756341656</v>
      </c>
      <c r="AD25" s="110">
        <f t="shared" ref="AD25" si="34">LN((AB25/1000)+1)*1000</f>
        <v>13.321161355664897</v>
      </c>
      <c r="AE25" s="110">
        <f t="shared" ref="AE25" si="35">LN((AC25/1000)+1)*1000</f>
        <v>25.48075729476297</v>
      </c>
      <c r="AF25" s="51">
        <f>(AD25-SMOW!AN$14*AE25)</f>
        <v>-0.13267849596995163</v>
      </c>
      <c r="AG25" s="55">
        <f t="shared" ref="AG25" si="36">AF25*1000</f>
        <v>-132.67849596995163</v>
      </c>
      <c r="AH25" s="55"/>
      <c r="AI25" s="55"/>
      <c r="AJ25" s="48" t="s">
        <v>146</v>
      </c>
      <c r="AK25" s="94">
        <v>16</v>
      </c>
      <c r="AL25" s="94">
        <v>0</v>
      </c>
      <c r="AM25" s="94">
        <v>0</v>
      </c>
      <c r="AN25" s="94">
        <v>0</v>
      </c>
    </row>
    <row r="26" spans="1:42" s="80" customFormat="1" x14ac:dyDescent="0.2">
      <c r="A26" s="80">
        <v>2483</v>
      </c>
      <c r="B26" s="80" t="s">
        <v>120</v>
      </c>
      <c r="C26" s="80" t="s">
        <v>48</v>
      </c>
      <c r="D26" s="80" t="s">
        <v>111</v>
      </c>
      <c r="E26" s="80" t="s">
        <v>148</v>
      </c>
      <c r="F26" s="80">
        <v>13.2174336626654</v>
      </c>
      <c r="G26" s="80">
        <v>13.130844958914601</v>
      </c>
      <c r="H26" s="80">
        <v>5.5010798032234503E-3</v>
      </c>
      <c r="I26" s="80">
        <v>25.4842491402852</v>
      </c>
      <c r="J26" s="80">
        <v>25.164939182888201</v>
      </c>
      <c r="K26" s="80">
        <v>1.25797985562393E-3</v>
      </c>
      <c r="L26" s="80">
        <v>-0.156242929650413</v>
      </c>
      <c r="M26" s="80">
        <v>5.3480325669062303E-3</v>
      </c>
      <c r="N26" s="80">
        <v>2.8876904510199499</v>
      </c>
      <c r="O26" s="80">
        <v>5.4449963409126702E-3</v>
      </c>
      <c r="P26" s="80">
        <v>5.08110275437146</v>
      </c>
      <c r="Q26" s="80">
        <v>1.23295095130949E-3</v>
      </c>
      <c r="R26" s="80">
        <v>4.8264017807377702</v>
      </c>
      <c r="S26" s="80">
        <v>0.13097844577510401</v>
      </c>
      <c r="T26" s="80">
        <v>450.06821588443898</v>
      </c>
      <c r="U26" s="80">
        <v>6.8343382849199302E-2</v>
      </c>
      <c r="V26" s="81">
        <v>44111.769872685189</v>
      </c>
      <c r="W26" s="80">
        <v>2.4</v>
      </c>
      <c r="X26" s="80">
        <v>3.6626994140552101E-2</v>
      </c>
      <c r="Y26" s="80">
        <v>5.1642484702746898E-2</v>
      </c>
      <c r="Z26" s="110">
        <f>((((N26/1000)+1)/((SMOW!$Z$4/1000)+1))-1)*1000</f>
        <v>13.531596182840389</v>
      </c>
      <c r="AA26" s="110">
        <f>((((P26/1000)+1)/((SMOW!$AA$4/1000)+1))-1)*1000</f>
        <v>26.04737085851383</v>
      </c>
      <c r="AB26" s="110">
        <f>Z26*SMOW!$AN$6</f>
        <v>14.645815444481185</v>
      </c>
      <c r="AC26" s="110">
        <f>AA26*SMOW!$AN$12</f>
        <v>28.166117852400721</v>
      </c>
      <c r="AD26" s="110">
        <f t="shared" ref="AD26" si="37">LN((AB26/1000)+1)*1000</f>
        <v>14.539601295423545</v>
      </c>
      <c r="AE26" s="110">
        <f t="shared" ref="AE26" si="38">LN((AC26/1000)+1)*1000</f>
        <v>27.776747219826717</v>
      </c>
      <c r="AF26" s="51">
        <f>(AD26-SMOW!AN$14*AE26)</f>
        <v>-0.12652123664496351</v>
      </c>
      <c r="AG26" s="114">
        <f t="shared" ref="AG26" si="39">AF26*1000</f>
        <v>-126.52123664496351</v>
      </c>
      <c r="AH26" s="55">
        <f>AVERAGE(AG26:AG27)</f>
        <v>-135.262076603623</v>
      </c>
      <c r="AI26" s="55">
        <f>STDEV(AG26:AG27)</f>
        <v>12.361414416068927</v>
      </c>
      <c r="AK26" s="94">
        <v>16</v>
      </c>
      <c r="AL26" s="94">
        <v>0</v>
      </c>
      <c r="AM26" s="94">
        <v>0</v>
      </c>
      <c r="AN26" s="94">
        <v>0</v>
      </c>
      <c r="AP26" s="68"/>
    </row>
    <row r="27" spans="1:42" s="80" customFormat="1" x14ac:dyDescent="0.2">
      <c r="A27" s="80">
        <v>2484</v>
      </c>
      <c r="B27" s="80" t="s">
        <v>112</v>
      </c>
      <c r="C27" s="80" t="s">
        <v>48</v>
      </c>
      <c r="D27" s="80" t="s">
        <v>111</v>
      </c>
      <c r="E27" s="80" t="s">
        <v>147</v>
      </c>
      <c r="F27" s="80">
        <v>12.2953128682268</v>
      </c>
      <c r="G27" s="80">
        <v>12.220338273349901</v>
      </c>
      <c r="H27" s="80">
        <v>7.8006770448626897E-3</v>
      </c>
      <c r="I27" s="80">
        <v>23.745507920629901</v>
      </c>
      <c r="J27" s="80">
        <v>23.467968273515801</v>
      </c>
      <c r="K27" s="80">
        <v>1.3613721050402599E-3</v>
      </c>
      <c r="L27" s="80">
        <v>-0.170748975066423</v>
      </c>
      <c r="M27" s="80">
        <v>7.6740853578082203E-3</v>
      </c>
      <c r="N27" s="80">
        <v>1.9749706703225101</v>
      </c>
      <c r="O27" s="80">
        <v>7.7211492080196302E-3</v>
      </c>
      <c r="P27" s="80">
        <v>3.3769557195235498</v>
      </c>
      <c r="Q27" s="80">
        <v>1.3342860972651201E-3</v>
      </c>
      <c r="R27" s="80">
        <v>2.2978110801486902</v>
      </c>
      <c r="S27" s="80">
        <v>0.13687095395467899</v>
      </c>
      <c r="T27" s="80">
        <v>354.93095642653998</v>
      </c>
      <c r="U27" s="80">
        <v>7.79602333683726E-2</v>
      </c>
      <c r="V27" s="81">
        <v>44112.515960648147</v>
      </c>
      <c r="W27" s="80">
        <v>2.4</v>
      </c>
      <c r="X27" s="80">
        <v>0.17359235145332699</v>
      </c>
      <c r="Y27" s="80">
        <v>0.19201695681589401</v>
      </c>
      <c r="Z27" s="110">
        <f>((((N27/1000)+1)/((SMOW!$Z$4/1000)+1))-1)*1000</f>
        <v>12.609189471694204</v>
      </c>
      <c r="AA27" s="110">
        <f>((((P27/1000)+1)/((SMOW!$AA$4/1000)+1))-1)*1000</f>
        <v>24.307674848042193</v>
      </c>
      <c r="AB27" s="110">
        <f>Z27*SMOW!$AN$6</f>
        <v>13.647455881155659</v>
      </c>
      <c r="AC27" s="110">
        <f>AA27*SMOW!$AN$12</f>
        <v>26.284911371928654</v>
      </c>
      <c r="AD27" s="110">
        <f t="shared" ref="AD27" si="40">LN((AB27/1000)+1)*1000</f>
        <v>13.55516806965073</v>
      </c>
      <c r="AE27" s="110">
        <f t="shared" ref="AE27" si="41">LN((AC27/1000)+1)*1000</f>
        <v>25.945399595100401</v>
      </c>
      <c r="AF27" s="51">
        <f>(AD27-SMOW!AN$14*AE27)</f>
        <v>-0.14400291656228248</v>
      </c>
      <c r="AG27" s="114">
        <f t="shared" ref="AG27" si="42">AF27*1000</f>
        <v>-144.00291656228248</v>
      </c>
      <c r="AK27" s="94">
        <v>16</v>
      </c>
      <c r="AL27" s="94">
        <v>0</v>
      </c>
      <c r="AM27" s="94">
        <v>0</v>
      </c>
      <c r="AN27" s="94">
        <v>0</v>
      </c>
      <c r="AP27" s="68"/>
    </row>
    <row r="28" spans="1:42" s="80" customFormat="1" x14ac:dyDescent="0.2">
      <c r="A28" s="80">
        <v>2485</v>
      </c>
      <c r="B28" s="80" t="s">
        <v>112</v>
      </c>
      <c r="C28" s="80" t="s">
        <v>48</v>
      </c>
      <c r="D28" s="80" t="s">
        <v>111</v>
      </c>
      <c r="E28" s="80" t="s">
        <v>149</v>
      </c>
      <c r="F28" s="80">
        <v>12.740956649727</v>
      </c>
      <c r="G28" s="80">
        <v>12.6604729372081</v>
      </c>
      <c r="H28" s="80">
        <v>5.7309241503965998E-3</v>
      </c>
      <c r="I28" s="80">
        <v>24.600684458451099</v>
      </c>
      <c r="J28" s="80">
        <v>24.302960511317799</v>
      </c>
      <c r="K28" s="80">
        <v>1.40100932386366E-3</v>
      </c>
      <c r="L28" s="80">
        <v>-0.17149021276766799</v>
      </c>
      <c r="M28" s="80">
        <v>5.79217776113191E-3</v>
      </c>
      <c r="N28" s="80">
        <v>2.4160711172196798</v>
      </c>
      <c r="O28" s="80">
        <v>5.6724974268996401E-3</v>
      </c>
      <c r="P28" s="80">
        <v>4.2151175717446598</v>
      </c>
      <c r="Q28" s="80">
        <v>1.37313468966229E-3</v>
      </c>
      <c r="R28" s="80">
        <v>3.45474869325718</v>
      </c>
      <c r="S28" s="80">
        <v>0.143627555405725</v>
      </c>
      <c r="T28" s="80">
        <v>425.10106062056502</v>
      </c>
      <c r="U28" s="80">
        <v>0.17445516408112</v>
      </c>
      <c r="V28" s="81">
        <v>44112.603645833333</v>
      </c>
      <c r="W28" s="80">
        <v>2.4</v>
      </c>
      <c r="X28" s="80">
        <v>8.7590315962387502E-4</v>
      </c>
      <c r="Y28" s="103">
        <v>2.1993987733571099E-5</v>
      </c>
      <c r="Z28" s="110">
        <f>((((N28/1000)+1)/((SMOW!$Z$4/1000)+1))-1)*1000</f>
        <v>13.054971431406548</v>
      </c>
      <c r="AA28" s="110">
        <f>((((P28/1000)+1)/((SMOW!$AA$4/1000)+1))-1)*1000</f>
        <v>25.163320986914648</v>
      </c>
      <c r="AB28" s="110">
        <f>Z28*SMOW!$AN$6</f>
        <v>14.129944437731524</v>
      </c>
      <c r="AC28" s="110">
        <f>AA28*SMOW!$AN$12</f>
        <v>27.21015753663152</v>
      </c>
      <c r="AD28" s="110">
        <f t="shared" ref="AD28" si="43">LN((AB28/1000)+1)*1000</f>
        <v>14.03104729150761</v>
      </c>
      <c r="AE28" s="110">
        <f t="shared" ref="AE28" si="44">LN((AC28/1000)+1)*1000</f>
        <v>26.84654247226106</v>
      </c>
      <c r="AF28" s="51">
        <f>(AD28-SMOW!AN$14*AE28)</f>
        <v>-0.14392713384622979</v>
      </c>
      <c r="AG28" s="55">
        <f t="shared" ref="AG28" si="45">AF28*1000</f>
        <v>-143.92713384622979</v>
      </c>
      <c r="AH28" s="55">
        <f>AVERAGE(AG28:AG29)</f>
        <v>-143.40088516627338</v>
      </c>
      <c r="AI28" s="55">
        <f>STDEV(AG28:AG29)</f>
        <v>0.74422802037531366</v>
      </c>
      <c r="AK28" s="94">
        <v>16</v>
      </c>
      <c r="AL28" s="94">
        <v>0</v>
      </c>
      <c r="AM28" s="94">
        <v>0</v>
      </c>
      <c r="AN28" s="94">
        <v>0</v>
      </c>
      <c r="AP28" s="74"/>
    </row>
    <row r="29" spans="1:42" x14ac:dyDescent="0.2">
      <c r="A29" s="80">
        <v>2486</v>
      </c>
      <c r="B29" s="80" t="s">
        <v>112</v>
      </c>
      <c r="C29" s="80" t="s">
        <v>48</v>
      </c>
      <c r="D29" s="80" t="s">
        <v>111</v>
      </c>
      <c r="E29" s="80" t="s">
        <v>150</v>
      </c>
      <c r="F29" s="80">
        <v>12.867431353764999</v>
      </c>
      <c r="G29" s="80">
        <v>12.785348987999299</v>
      </c>
      <c r="H29" s="80">
        <v>4.2556735648617604E-3</v>
      </c>
      <c r="I29" s="80">
        <v>24.8415973775626</v>
      </c>
      <c r="J29" s="80">
        <v>24.538061473440301</v>
      </c>
      <c r="K29" s="80">
        <v>1.2856100556003099E-3</v>
      </c>
      <c r="L29" s="80">
        <v>-0.17074746997717699</v>
      </c>
      <c r="M29" s="80">
        <v>4.2764542436408799E-3</v>
      </c>
      <c r="N29" s="80">
        <v>2.5412564127140298</v>
      </c>
      <c r="O29" s="80">
        <v>4.2122870086715204E-3</v>
      </c>
      <c r="P29" s="80">
        <v>4.4512372611610802</v>
      </c>
      <c r="Q29" s="80">
        <v>1.26003141781845E-3</v>
      </c>
      <c r="R29" s="80">
        <v>3.7341868134236398</v>
      </c>
      <c r="S29" s="80">
        <v>0.128363370942844</v>
      </c>
      <c r="T29" s="80">
        <v>462.27495523850803</v>
      </c>
      <c r="U29" s="80">
        <v>0.11843681390489599</v>
      </c>
      <c r="V29" s="81">
        <v>44112.712175925924</v>
      </c>
      <c r="W29" s="80">
        <v>2.4</v>
      </c>
      <c r="X29" s="80">
        <v>6.9972195927483494E-2</v>
      </c>
      <c r="Y29" s="80">
        <v>8.3816285001685004E-2</v>
      </c>
      <c r="Z29" s="110">
        <f>((((N29/1000)+1)/((SMOW!$Z$4/1000)+1))-1)*1000</f>
        <v>13.181485350730826</v>
      </c>
      <c r="AA29" s="110">
        <f>((((P29/1000)+1)/((SMOW!$AA$4/1000)+1))-1)*1000</f>
        <v>25.404366197962602</v>
      </c>
      <c r="AB29" s="110">
        <f>Z29*SMOW!$AN$6</f>
        <v>14.266875771518372</v>
      </c>
      <c r="AC29" s="110">
        <f>AA29*SMOW!$AN$12</f>
        <v>27.470809863463746</v>
      </c>
      <c r="AD29" s="110">
        <f t="shared" ref="AD29" si="46">LN((AB29/1000)+1)*1000</f>
        <v>14.166061636462612</v>
      </c>
      <c r="AE29" s="110">
        <f t="shared" ref="AE29" si="47">LN((AC29/1000)+1)*1000</f>
        <v>27.100258092706301</v>
      </c>
      <c r="AF29" s="51">
        <f>(AD29-SMOW!AN$14*AE29)</f>
        <v>-0.14287463648631693</v>
      </c>
      <c r="AG29" s="55">
        <f t="shared" ref="AG29" si="48">AF29*1000</f>
        <v>-142.87463648631694</v>
      </c>
      <c r="AH29" s="110"/>
      <c r="AI29" s="110"/>
      <c r="AK29" s="94">
        <v>16</v>
      </c>
      <c r="AL29" s="94">
        <v>0</v>
      </c>
      <c r="AM29" s="94">
        <v>0</v>
      </c>
      <c r="AN29" s="94">
        <v>0</v>
      </c>
    </row>
    <row r="30" spans="1:42" x14ac:dyDescent="0.2">
      <c r="A30" s="80">
        <v>2488</v>
      </c>
      <c r="B30" s="80" t="s">
        <v>120</v>
      </c>
      <c r="C30" s="80" t="s">
        <v>48</v>
      </c>
      <c r="D30" s="80" t="s">
        <v>111</v>
      </c>
      <c r="E30" s="80" t="s">
        <v>151</v>
      </c>
      <c r="F30" s="80">
        <v>12.019793938528601</v>
      </c>
      <c r="G30" s="80">
        <v>11.9481296622433</v>
      </c>
      <c r="H30" s="80">
        <v>3.5470369934867802E-3</v>
      </c>
      <c r="I30" s="80">
        <v>23.2120258674288</v>
      </c>
      <c r="J30" s="80">
        <v>22.946724358124701</v>
      </c>
      <c r="K30" s="80">
        <v>1.6161190094971E-3</v>
      </c>
      <c r="L30" s="80">
        <v>-0.16774079884655499</v>
      </c>
      <c r="M30" s="80">
        <v>3.3965542416464498E-3</v>
      </c>
      <c r="N30" s="80">
        <v>1.7022606537945499</v>
      </c>
      <c r="O30" s="80">
        <v>3.5108749811815099E-3</v>
      </c>
      <c r="P30" s="80">
        <v>2.8540878833958701</v>
      </c>
      <c r="Q30" s="80">
        <v>1.5839645295472101E-3</v>
      </c>
      <c r="R30" s="80">
        <v>3.8025502816636898</v>
      </c>
      <c r="S30" s="80">
        <v>0.126937945821057</v>
      </c>
      <c r="T30" s="80">
        <v>770.30937218302199</v>
      </c>
      <c r="U30" s="80">
        <v>0.10966455199913</v>
      </c>
      <c r="V30" s="81">
        <v>44113.650659722225</v>
      </c>
      <c r="W30" s="80">
        <v>2.4</v>
      </c>
      <c r="X30" s="80">
        <v>9.1418529724532696E-2</v>
      </c>
      <c r="Y30" s="80">
        <v>7.9472741244089998E-2</v>
      </c>
      <c r="Z30" s="110">
        <f>((((N30/1000)+1)/((SMOW!$Z$4/1000)+1))-1)*1000</f>
        <v>12.333585113421197</v>
      </c>
      <c r="AA30" s="110">
        <f>((((P30/1000)+1)/((SMOW!$AA$4/1000)+1))-1)*1000</f>
        <v>23.773899845114464</v>
      </c>
      <c r="AB30" s="110">
        <f>Z30*SMOW!$AN$6</f>
        <v>13.349157697229671</v>
      </c>
      <c r="AC30" s="110">
        <f>AA30*SMOW!$AN$12</f>
        <v>25.707718006778947</v>
      </c>
      <c r="AD30" s="110">
        <f t="shared" ref="AD30" si="49">LN((AB30/1000)+1)*1000</f>
        <v>13.260842776671872</v>
      </c>
      <c r="AE30" s="110">
        <f t="shared" ref="AE30" si="50">LN((AC30/1000)+1)*1000</f>
        <v>25.382830926861899</v>
      </c>
      <c r="AF30" s="51">
        <f>(AD30-SMOW!AN$14*AE30)</f>
        <v>-0.14129195271121198</v>
      </c>
      <c r="AG30" s="55">
        <f t="shared" ref="AG30" si="51">AF30*1000</f>
        <v>-141.29195271121199</v>
      </c>
      <c r="AH30" s="55">
        <f>AVERAGE(AG30:AG31)</f>
        <v>-138.8629705250537</v>
      </c>
      <c r="AI30" s="55">
        <f>STDEV(AG30:AG31)</f>
        <v>3.4350995504277089</v>
      </c>
      <c r="AK30" s="94">
        <v>16</v>
      </c>
      <c r="AL30" s="94">
        <v>0</v>
      </c>
      <c r="AM30" s="94">
        <v>0</v>
      </c>
      <c r="AN30" s="94">
        <v>0</v>
      </c>
    </row>
    <row r="31" spans="1:42" s="80" customFormat="1" x14ac:dyDescent="0.2">
      <c r="A31" s="80">
        <v>2489</v>
      </c>
      <c r="B31" s="80" t="s">
        <v>120</v>
      </c>
      <c r="C31" s="80" t="s">
        <v>48</v>
      </c>
      <c r="D31" s="80" t="s">
        <v>111</v>
      </c>
      <c r="E31" s="80" t="s">
        <v>156</v>
      </c>
      <c r="F31" s="80">
        <v>13.156832427295701</v>
      </c>
      <c r="G31" s="80">
        <v>13.071032707879199</v>
      </c>
      <c r="H31" s="80">
        <v>4.2652867196857703E-3</v>
      </c>
      <c r="I31" s="80">
        <v>25.3857074053773</v>
      </c>
      <c r="J31" s="80">
        <v>25.068841688679999</v>
      </c>
      <c r="K31" s="80">
        <v>1.1913448906930601E-3</v>
      </c>
      <c r="L31" s="80">
        <v>-0.16531570374381799</v>
      </c>
      <c r="M31" s="80">
        <v>4.0570002443934099E-3</v>
      </c>
      <c r="N31" s="80">
        <v>2.8277070447349701</v>
      </c>
      <c r="O31" s="80">
        <v>4.2218021574628103E-3</v>
      </c>
      <c r="P31" s="80">
        <v>4.9845216165611097</v>
      </c>
      <c r="Q31" s="80">
        <v>1.16764176290538E-3</v>
      </c>
      <c r="R31" s="80">
        <v>6.7728261526051998</v>
      </c>
      <c r="S31" s="80">
        <v>0.15998671733728501</v>
      </c>
      <c r="T31" s="80">
        <v>643.47210473866198</v>
      </c>
      <c r="U31" s="80">
        <v>8.7473490312567806E-2</v>
      </c>
      <c r="V31" s="81">
        <v>44113.745486111111</v>
      </c>
      <c r="W31" s="80">
        <v>2.4</v>
      </c>
      <c r="X31" s="80">
        <v>1.1094819799104001E-2</v>
      </c>
      <c r="Y31" s="80">
        <v>1.58493883432765E-2</v>
      </c>
      <c r="Z31" s="110">
        <f>((((N31/1000)+1)/((SMOW!$Z$4/1000)+1))-1)*1000</f>
        <v>13.470976157192949</v>
      </c>
      <c r="AA31" s="110">
        <f>((((P31/1000)+1)/((SMOW!$AA$4/1000)+1))-1)*1000</f>
        <v>25.948775011618075</v>
      </c>
      <c r="AB31" s="110">
        <f>Z31*SMOW!$AN$6</f>
        <v>14.580203842133933</v>
      </c>
      <c r="AC31" s="110">
        <f>AA31*SMOW!$AN$12</f>
        <v>28.059502015489279</v>
      </c>
      <c r="AD31" s="110">
        <f t="shared" ref="AD31" si="52">LN((AB31/1000)+1)*1000</f>
        <v>14.474934667116319</v>
      </c>
      <c r="AE31" s="110">
        <f t="shared" ref="AE31" si="53">LN((AC31/1000)+1)*1000</f>
        <v>27.673046695937906</v>
      </c>
      <c r="AF31" s="51">
        <f>(AD31-SMOW!AN$14*AE31)</f>
        <v>-0.13643398833889542</v>
      </c>
      <c r="AG31" s="55">
        <f t="shared" ref="AG31" si="54">AF31*1000</f>
        <v>-136.4339883388954</v>
      </c>
      <c r="AK31" s="94">
        <v>16</v>
      </c>
      <c r="AL31" s="94">
        <v>0</v>
      </c>
      <c r="AM31" s="94">
        <v>0</v>
      </c>
      <c r="AN31" s="94">
        <v>0</v>
      </c>
      <c r="AP31" s="74"/>
    </row>
    <row r="32" spans="1:42" x14ac:dyDescent="0.2">
      <c r="A32" s="80">
        <v>2490</v>
      </c>
      <c r="B32" s="80" t="s">
        <v>120</v>
      </c>
      <c r="C32" s="80" t="s">
        <v>48</v>
      </c>
      <c r="D32" s="80" t="s">
        <v>111</v>
      </c>
      <c r="E32" s="80" t="s">
        <v>152</v>
      </c>
      <c r="F32" s="80">
        <v>11.187314980168299</v>
      </c>
      <c r="G32" s="80">
        <v>11.1251992778102</v>
      </c>
      <c r="H32" s="80">
        <v>5.2854748185843601E-3</v>
      </c>
      <c r="I32" s="80">
        <v>21.6266606338488</v>
      </c>
      <c r="J32" s="80">
        <v>21.396122303781901</v>
      </c>
      <c r="K32" s="80">
        <v>1.30540098452779E-3</v>
      </c>
      <c r="L32" s="80">
        <v>-0.171953298586628</v>
      </c>
      <c r="M32" s="80">
        <v>5.21961578930918E-3</v>
      </c>
      <c r="N32" s="80">
        <v>0.87826881141080404</v>
      </c>
      <c r="O32" s="80">
        <v>5.2315894472794297E-3</v>
      </c>
      <c r="P32" s="80">
        <v>1.30026524928827</v>
      </c>
      <c r="Q32" s="80">
        <v>1.2794285842661799E-3</v>
      </c>
      <c r="R32" s="80">
        <v>-7.1957868905353495E-2</v>
      </c>
      <c r="S32" s="80">
        <v>0.149448188845174</v>
      </c>
      <c r="T32" s="80">
        <v>522.25090100531997</v>
      </c>
      <c r="U32" s="80">
        <v>0.38432479840377098</v>
      </c>
      <c r="V32" s="81">
        <v>44116.519074074073</v>
      </c>
      <c r="W32" s="80">
        <v>2.4</v>
      </c>
      <c r="X32" s="80">
        <v>8.7366817178174093E-3</v>
      </c>
      <c r="Y32" s="80">
        <v>6.7757738095953002E-3</v>
      </c>
      <c r="Z32" s="110">
        <f>((((N32/1000)+1)/((SMOW!$Z$4/1000)+1))-1)*1000</f>
        <v>11.500848033083377</v>
      </c>
      <c r="AA32" s="110">
        <f>((((P32/1000)+1)/((SMOW!$AA$4/1000)+1))-1)*1000</f>
        <v>22.187664043707535</v>
      </c>
      <c r="AB32" s="110">
        <f>Z32*SMOW!$AN$6</f>
        <v>12.447851345221482</v>
      </c>
      <c r="AC32" s="110">
        <f>AA32*SMOW!$AN$12</f>
        <v>23.992454506028299</v>
      </c>
      <c r="AD32" s="110">
        <f t="shared" ref="AD32" si="55">LN((AB32/1000)+1)*1000</f>
        <v>12.371013827911467</v>
      </c>
      <c r="AE32" s="110">
        <f t="shared" ref="AE32" si="56">LN((AC32/1000)+1)*1000</f>
        <v>23.709157943710775</v>
      </c>
      <c r="AF32" s="51">
        <f>(AD32-SMOW!AN$14*AE32)</f>
        <v>-0.14742156636782333</v>
      </c>
      <c r="AG32" s="55">
        <f t="shared" ref="AG32" si="57">AF32*1000</f>
        <v>-147.42156636782335</v>
      </c>
      <c r="AH32" s="55">
        <f>AVERAGE(AG32:AG33)</f>
        <v>-144.4077779308941</v>
      </c>
      <c r="AI32" s="55">
        <f>STDEV(AG32:AG33)</f>
        <v>4.2621404816285517</v>
      </c>
      <c r="AK32" s="94">
        <v>16</v>
      </c>
      <c r="AL32" s="94">
        <v>0</v>
      </c>
      <c r="AM32" s="94">
        <v>0</v>
      </c>
      <c r="AN32" s="94">
        <v>0</v>
      </c>
    </row>
    <row r="33" spans="1:42" s="68" customFormat="1" x14ac:dyDescent="0.2">
      <c r="A33" s="80">
        <v>2491</v>
      </c>
      <c r="B33" s="80" t="s">
        <v>120</v>
      </c>
      <c r="C33" s="80" t="s">
        <v>48</v>
      </c>
      <c r="D33" s="80" t="s">
        <v>111</v>
      </c>
      <c r="E33" s="80" t="s">
        <v>153</v>
      </c>
      <c r="F33" s="80">
        <v>12.8734890682528</v>
      </c>
      <c r="G33" s="80">
        <v>12.791329603542801</v>
      </c>
      <c r="H33" s="80">
        <v>4.9637424689838797E-3</v>
      </c>
      <c r="I33" s="80">
        <v>24.8505645633958</v>
      </c>
      <c r="J33" s="80">
        <v>24.5468112610858</v>
      </c>
      <c r="K33" s="80">
        <v>1.29083161731929E-3</v>
      </c>
      <c r="L33" s="80">
        <v>-0.169386742310524</v>
      </c>
      <c r="M33" s="80">
        <v>5.0894539858242502E-3</v>
      </c>
      <c r="N33" s="80">
        <v>2.5472523688535902</v>
      </c>
      <c r="O33" s="80">
        <v>4.9131371562723802E-3</v>
      </c>
      <c r="P33" s="80">
        <v>4.4600260348875702</v>
      </c>
      <c r="Q33" s="80">
        <v>1.26514909078007E-3</v>
      </c>
      <c r="R33" s="80">
        <v>5.1289648852293803</v>
      </c>
      <c r="S33" s="80">
        <v>0.123368078869039</v>
      </c>
      <c r="T33" s="80">
        <v>418.75030748729898</v>
      </c>
      <c r="U33" s="80">
        <v>0.121811954093154</v>
      </c>
      <c r="V33" s="81">
        <v>44116.641724537039</v>
      </c>
      <c r="W33" s="80">
        <v>2.4</v>
      </c>
      <c r="X33" s="80">
        <v>2.1691442715741398E-2</v>
      </c>
      <c r="Y33" s="80">
        <v>1.40130090932223E-2</v>
      </c>
      <c r="Z33" s="110">
        <f>((((N33/1000)+1)/((SMOW!$Z$4/1000)+1))-1)*1000</f>
        <v>13.187544943499496</v>
      </c>
      <c r="AA33" s="110">
        <f>((((P33/1000)+1)/((SMOW!$AA$4/1000)+1))-1)*1000</f>
        <v>25.413338307924917</v>
      </c>
      <c r="AB33" s="110">
        <f>Z33*SMOW!$AN$6</f>
        <v>14.273434323529495</v>
      </c>
      <c r="AC33" s="110">
        <f>AA33*SMOW!$AN$12</f>
        <v>27.480511783398619</v>
      </c>
      <c r="AD33" s="110">
        <f t="shared" ref="AD33" si="58">LN((AB33/1000)+1)*1000</f>
        <v>14.172527913695205</v>
      </c>
      <c r="AE33" s="110">
        <f t="shared" ref="AE33" si="59">LN((AC33/1000)+1)*1000</f>
        <v>27.109700574221911</v>
      </c>
      <c r="AF33" s="51">
        <f>(AD33-SMOW!AN$14*AE33)</f>
        <v>-0.14139398949396487</v>
      </c>
      <c r="AG33" s="55">
        <f t="shared" ref="AG33" si="60">AF33*1000</f>
        <v>-141.39398949396485</v>
      </c>
      <c r="AH33" s="102"/>
      <c r="AI33" s="102"/>
      <c r="AJ33" s="48"/>
      <c r="AK33" s="94">
        <v>16</v>
      </c>
      <c r="AL33" s="94">
        <v>0</v>
      </c>
      <c r="AM33" s="94">
        <v>0</v>
      </c>
      <c r="AN33" s="94">
        <v>0</v>
      </c>
      <c r="AP33" s="74"/>
    </row>
    <row r="34" spans="1:42" x14ac:dyDescent="0.2">
      <c r="A34" s="80">
        <v>2492</v>
      </c>
      <c r="B34" s="80" t="s">
        <v>120</v>
      </c>
      <c r="C34" s="80" t="s">
        <v>48</v>
      </c>
      <c r="D34" s="80" t="s">
        <v>110</v>
      </c>
      <c r="E34" s="80" t="s">
        <v>154</v>
      </c>
      <c r="F34" s="80">
        <v>12.9214029834926</v>
      </c>
      <c r="G34" s="80">
        <v>12.838633121029099</v>
      </c>
      <c r="H34" s="80">
        <v>6.3553434937313399E-3</v>
      </c>
      <c r="I34" s="80">
        <v>24.962365708971902</v>
      </c>
      <c r="J34" s="80">
        <v>24.655895488247602</v>
      </c>
      <c r="K34" s="80">
        <v>1.5839623738943E-3</v>
      </c>
      <c r="L34" s="80">
        <v>-0.179679696765629</v>
      </c>
      <c r="M34" s="80">
        <v>6.4541191349467199E-3</v>
      </c>
      <c r="N34" s="80">
        <v>2.5946778021306498</v>
      </c>
      <c r="O34" s="80">
        <v>6.2905508202830496E-3</v>
      </c>
      <c r="P34" s="80">
        <v>4.5696027726864097</v>
      </c>
      <c r="Q34" s="80">
        <v>1.55244768586783E-3</v>
      </c>
      <c r="R34" s="80">
        <v>5.6502339594068598</v>
      </c>
      <c r="S34" s="80">
        <v>0.123345437834726</v>
      </c>
      <c r="T34" s="80">
        <v>548.42091388880897</v>
      </c>
      <c r="U34" s="80">
        <v>8.1391071792671493E-2</v>
      </c>
      <c r="V34" s="81">
        <v>44116.739814814813</v>
      </c>
      <c r="W34" s="80">
        <v>2.4</v>
      </c>
      <c r="X34" s="80">
        <v>6.5943588460561104E-3</v>
      </c>
      <c r="Y34" s="80">
        <v>2.8258583382660099E-3</v>
      </c>
      <c r="Z34" s="110">
        <f>((((N34/1000)+1)/((SMOW!$Z$4/1000)+1))-1)*1000</f>
        <v>13.235473715132118</v>
      </c>
      <c r="AA34" s="110">
        <f>((((P34/1000)+1)/((SMOW!$AA$4/1000)+1))-1)*1000</f>
        <v>25.525200846597372</v>
      </c>
      <c r="AB34" s="110">
        <f>Z34*SMOW!$AN$6</f>
        <v>14.325309648090407</v>
      </c>
      <c r="AC34" s="110">
        <f>AA34*SMOW!$AN$12</f>
        <v>27.601473452222375</v>
      </c>
      <c r="AD34" s="110">
        <f t="shared" ref="AD34" si="61">LN((AB34/1000)+1)*1000</f>
        <v>14.223671911221896</v>
      </c>
      <c r="AE34" s="110">
        <f t="shared" ref="AE34" si="62">LN((AC34/1000)+1)*1000</f>
        <v>27.227420129774732</v>
      </c>
      <c r="AF34" s="51">
        <f>(AD34-SMOW!AN$14*AE34)</f>
        <v>-0.15240591729916275</v>
      </c>
      <c r="AG34" s="55">
        <f t="shared" ref="AG34" si="63">AF34*1000</f>
        <v>-152.40591729916275</v>
      </c>
      <c r="AH34" s="55">
        <f>AVERAGE(AG34:AG35)</f>
        <v>-143.31851899538961</v>
      </c>
      <c r="AI34" s="55">
        <f>STDEV(AG34:AG35)</f>
        <v>12.851521927882237</v>
      </c>
      <c r="AK34" s="94">
        <v>16</v>
      </c>
      <c r="AL34" s="94">
        <v>0</v>
      </c>
      <c r="AM34" s="94">
        <v>0</v>
      </c>
      <c r="AN34" s="94">
        <v>0</v>
      </c>
    </row>
    <row r="35" spans="1:42" s="80" customFormat="1" x14ac:dyDescent="0.2">
      <c r="A35" s="80">
        <v>2493</v>
      </c>
      <c r="B35" s="80" t="s">
        <v>120</v>
      </c>
      <c r="C35" s="80" t="s">
        <v>48</v>
      </c>
      <c r="D35" s="80" t="s">
        <v>110</v>
      </c>
      <c r="E35" s="80" t="s">
        <v>155</v>
      </c>
      <c r="F35" s="80">
        <v>13.4226866990963</v>
      </c>
      <c r="G35" s="80">
        <v>13.333400033960199</v>
      </c>
      <c r="H35" s="80">
        <v>5.0916131802921302E-3</v>
      </c>
      <c r="I35" s="80">
        <v>25.892356805603601</v>
      </c>
      <c r="J35" s="80">
        <v>25.562825809791899</v>
      </c>
      <c r="K35" s="80">
        <v>1.4808834143472901E-3</v>
      </c>
      <c r="L35" s="80">
        <v>-0.163771993609855</v>
      </c>
      <c r="M35" s="80">
        <v>5.0368153975168502E-3</v>
      </c>
      <c r="N35" s="80">
        <v>3.09085093447128</v>
      </c>
      <c r="O35" s="80">
        <v>5.0397042267588902E-3</v>
      </c>
      <c r="P35" s="80">
        <v>5.4810906651020703</v>
      </c>
      <c r="Q35" s="80">
        <v>1.45141959653859E-3</v>
      </c>
      <c r="R35" s="80">
        <v>6.8148405745052001</v>
      </c>
      <c r="S35" s="80">
        <v>0.15566291157474299</v>
      </c>
      <c r="T35" s="80">
        <v>654.63833951070001</v>
      </c>
      <c r="U35" s="80">
        <v>0.120286449153802</v>
      </c>
      <c r="V35" s="81">
        <v>44116.837581018517</v>
      </c>
      <c r="W35" s="80">
        <v>2.4</v>
      </c>
      <c r="X35" s="103">
        <v>1.1441791643667801E-10</v>
      </c>
      <c r="Y35" s="80">
        <v>4.3106687797929601E-4</v>
      </c>
      <c r="Z35" s="110">
        <f>((((N35/1000)+1)/((SMOW!$Z$4/1000)+1))-1)*1000</f>
        <v>13.736912860903505</v>
      </c>
      <c r="AA35" s="110">
        <f>((((P35/1000)+1)/((SMOW!$AA$4/1000)+1))-1)*1000</f>
        <v>26.455702627020461</v>
      </c>
      <c r="AB35" s="110">
        <f>Z35*SMOW!$AN$6</f>
        <v>14.868038317079144</v>
      </c>
      <c r="AC35" s="110">
        <f>AA35*SMOW!$AN$12</f>
        <v>28.607664171110184</v>
      </c>
      <c r="AD35" s="110">
        <f t="shared" ref="AD35" si="64">LN((AB35/1000)+1)*1000</f>
        <v>14.758592531254825</v>
      </c>
      <c r="AE35" s="110">
        <f t="shared" ref="AE35" si="65">LN((AC35/1000)+1)*1000</f>
        <v>28.206105401413716</v>
      </c>
      <c r="AF35" s="51">
        <f>(AD35-SMOW!AN$14*AE35)</f>
        <v>-0.13423112069161647</v>
      </c>
      <c r="AG35" s="55">
        <f t="shared" ref="AG35" si="66">AF35*1000</f>
        <v>-134.23112069161647</v>
      </c>
      <c r="AK35" s="94">
        <v>16</v>
      </c>
      <c r="AL35" s="94">
        <v>0</v>
      </c>
      <c r="AM35" s="94">
        <v>0</v>
      </c>
      <c r="AN35" s="94">
        <v>0</v>
      </c>
      <c r="AP35" s="74"/>
    </row>
    <row r="36" spans="1:42" s="80" customFormat="1" x14ac:dyDescent="0.2">
      <c r="A36" s="80">
        <v>2494</v>
      </c>
      <c r="B36" s="80" t="s">
        <v>112</v>
      </c>
      <c r="C36" s="80" t="s">
        <v>48</v>
      </c>
      <c r="D36" s="80" t="s">
        <v>111</v>
      </c>
      <c r="E36" s="80" t="s">
        <v>158</v>
      </c>
      <c r="F36" s="80">
        <v>12.39760958502</v>
      </c>
      <c r="G36" s="80">
        <v>12.321387693450699</v>
      </c>
      <c r="H36" s="80">
        <v>6.7064676054061903E-3</v>
      </c>
      <c r="I36" s="80">
        <v>23.9137133538587</v>
      </c>
      <c r="J36" s="80">
        <v>23.632258720418601</v>
      </c>
      <c r="K36" s="80">
        <v>1.53086320137182E-3</v>
      </c>
      <c r="L36" s="80">
        <v>-0.15644491093028801</v>
      </c>
      <c r="M36" s="80">
        <v>6.6533672417616197E-3</v>
      </c>
      <c r="N36" s="80">
        <v>2.0762244729486499</v>
      </c>
      <c r="O36" s="80">
        <v>6.6380952245949799E-3</v>
      </c>
      <c r="P36" s="80">
        <v>3.5418145191205701</v>
      </c>
      <c r="Q36" s="80">
        <v>1.50040498026995E-3</v>
      </c>
      <c r="R36" s="80">
        <v>3.6232147752316002</v>
      </c>
      <c r="S36" s="80">
        <v>0.15537573593418699</v>
      </c>
      <c r="T36" s="80">
        <v>718.41126344245004</v>
      </c>
      <c r="U36" s="80">
        <v>0.175427103590092</v>
      </c>
      <c r="V36" s="81">
        <v>44117.424722222226</v>
      </c>
      <c r="W36" s="80">
        <v>2.4</v>
      </c>
      <c r="X36" s="80">
        <v>3.81829052551498E-2</v>
      </c>
      <c r="Y36" s="80">
        <v>4.8267331407767497E-2</v>
      </c>
      <c r="Z36" s="110">
        <f>((((N36/1000)+1)/((SMOW!$Z$4/1000)+1))-1)*1000</f>
        <v>12.711517907043834</v>
      </c>
      <c r="AA36" s="110">
        <f>((((P36/1000)+1)/((SMOW!$AA$4/1000)+1))-1)*1000</f>
        <v>24.475972647519217</v>
      </c>
      <c r="AB36" s="110">
        <f>Z36*SMOW!$AN$6</f>
        <v>13.758210248829867</v>
      </c>
      <c r="AC36" s="110">
        <f>AA36*SMOW!$AN$12</f>
        <v>26.466898862340575</v>
      </c>
      <c r="AD36" s="110">
        <f t="shared" ref="AD36" si="67">LN((AB36/1000)+1)*1000</f>
        <v>13.664425303794449</v>
      </c>
      <c r="AE36" s="110">
        <f t="shared" ref="AE36" si="68">LN((AC36/1000)+1)*1000</f>
        <v>26.122710354230236</v>
      </c>
      <c r="AF36" s="51">
        <f>(AD36-SMOW!AN$14*AE36)</f>
        <v>-0.12836576323911686</v>
      </c>
      <c r="AG36" s="55">
        <f t="shared" ref="AG36" si="69">AF36*1000</f>
        <v>-128.36576323911686</v>
      </c>
      <c r="AH36" s="55">
        <f>AVERAGE(AG36:AG37)</f>
        <v>-133.73331373577633</v>
      </c>
      <c r="AI36" s="55">
        <f>STDEV(AG36:AG37)</f>
        <v>7.5908627090982934</v>
      </c>
      <c r="AK36" s="94">
        <v>16</v>
      </c>
      <c r="AL36" s="94">
        <v>0</v>
      </c>
      <c r="AM36" s="94">
        <v>0</v>
      </c>
      <c r="AN36" s="94">
        <v>0</v>
      </c>
      <c r="AP36" s="74"/>
    </row>
    <row r="37" spans="1:42" s="80" customFormat="1" x14ac:dyDescent="0.2">
      <c r="A37" s="80">
        <v>2495</v>
      </c>
      <c r="B37" s="80" t="s">
        <v>112</v>
      </c>
      <c r="C37" s="80" t="s">
        <v>48</v>
      </c>
      <c r="D37" s="80" t="s">
        <v>111</v>
      </c>
      <c r="E37" s="80" t="s">
        <v>159</v>
      </c>
      <c r="F37" s="80">
        <v>13.4548726929062</v>
      </c>
      <c r="G37" s="80">
        <v>13.3651590098954</v>
      </c>
      <c r="H37" s="80">
        <v>6.0952662890399502E-3</v>
      </c>
      <c r="I37" s="80">
        <v>25.962952721007401</v>
      </c>
      <c r="J37" s="80">
        <v>25.6316376071332</v>
      </c>
      <c r="K37" s="80">
        <v>1.2822975888201399E-3</v>
      </c>
      <c r="L37" s="80">
        <v>-0.16834564667099799</v>
      </c>
      <c r="M37" s="80">
        <v>5.97162504030302E-3</v>
      </c>
      <c r="N37" s="80">
        <v>3.1227087923450698</v>
      </c>
      <c r="O37" s="80">
        <v>6.0331251005057603E-3</v>
      </c>
      <c r="P37" s="80">
        <v>5.5502819964789101</v>
      </c>
      <c r="Q37" s="80">
        <v>1.25678485623987E-3</v>
      </c>
      <c r="R37" s="80">
        <v>6.7172224331426298</v>
      </c>
      <c r="S37" s="80">
        <v>0.141136915031079</v>
      </c>
      <c r="T37" s="80">
        <v>690.87648898222199</v>
      </c>
      <c r="U37" s="80">
        <v>0.120030979642591</v>
      </c>
      <c r="V37" s="81">
        <v>44117.523310185185</v>
      </c>
      <c r="W37" s="80">
        <v>2.4</v>
      </c>
      <c r="X37" s="80">
        <v>8.9901236805833597E-3</v>
      </c>
      <c r="Y37" s="80">
        <v>4.8928147963656198E-3</v>
      </c>
      <c r="Z37" s="110">
        <f>((((N37/1000)+1)/((SMOW!$Z$4/1000)+1))-1)*1000</f>
        <v>13.769108834439825</v>
      </c>
      <c r="AA37" s="110">
        <f>((((P37/1000)+1)/((SMOW!$AA$4/1000)+1))-1)*1000</f>
        <v>26.526337308590886</v>
      </c>
      <c r="AB37" s="110">
        <f>Z37*SMOW!$AN$6</f>
        <v>14.902885372821636</v>
      </c>
      <c r="AC37" s="110">
        <f>AA37*SMOW!$AN$12</f>
        <v>28.684044423704051</v>
      </c>
      <c r="AD37" s="110">
        <f t="shared" ref="AD37" si="70">LN((AB37/1000)+1)*1000</f>
        <v>14.792928480537814</v>
      </c>
      <c r="AE37" s="110">
        <f t="shared" ref="AE37" si="71">LN((AC37/1000)+1)*1000</f>
        <v>28.28035860751941</v>
      </c>
      <c r="AF37" s="51">
        <f>(AD37-SMOW!AN$14*AE37)</f>
        <v>-0.13910086423243584</v>
      </c>
      <c r="AG37" s="55">
        <f t="shared" ref="AG37" si="72">AF37*1000</f>
        <v>-139.10086423243584</v>
      </c>
      <c r="AK37" s="94">
        <v>16</v>
      </c>
      <c r="AL37" s="94">
        <v>0</v>
      </c>
      <c r="AM37" s="94">
        <v>0</v>
      </c>
      <c r="AN37" s="94">
        <v>0</v>
      </c>
      <c r="AP37" s="74"/>
    </row>
    <row r="38" spans="1:42" s="80" customFormat="1" x14ac:dyDescent="0.2">
      <c r="A38" s="80">
        <v>2496</v>
      </c>
      <c r="B38" s="80" t="s">
        <v>112</v>
      </c>
      <c r="C38" s="80" t="s">
        <v>48</v>
      </c>
      <c r="D38" s="80" t="s">
        <v>110</v>
      </c>
      <c r="E38" s="80" t="s">
        <v>160</v>
      </c>
      <c r="F38" s="80">
        <v>14.413122168623</v>
      </c>
      <c r="G38" s="80">
        <v>14.310239837045099</v>
      </c>
      <c r="H38" s="80">
        <v>5.9544995589575402E-3</v>
      </c>
      <c r="I38" s="80">
        <v>27.821459003167998</v>
      </c>
      <c r="J38" s="80">
        <v>27.4414738972504</v>
      </c>
      <c r="K38" s="80">
        <v>1.4622527645361499E-3</v>
      </c>
      <c r="L38" s="80">
        <v>-0.17885838070308099</v>
      </c>
      <c r="M38" s="80">
        <v>5.7912503162044901E-3</v>
      </c>
      <c r="N38" s="80">
        <v>4.0711889227189904</v>
      </c>
      <c r="O38" s="80">
        <v>5.8937934860544697E-3</v>
      </c>
      <c r="P38" s="80">
        <v>7.37181123509556</v>
      </c>
      <c r="Q38" s="80">
        <v>1.43315962416606E-3</v>
      </c>
      <c r="R38" s="80">
        <v>9.3758668612969291</v>
      </c>
      <c r="S38" s="80">
        <v>0.120366879470665</v>
      </c>
      <c r="T38" s="80">
        <v>594.42657859926601</v>
      </c>
      <c r="U38" s="80">
        <v>7.5283925711923605E-2</v>
      </c>
      <c r="V38" s="81">
        <v>44117.621874999997</v>
      </c>
      <c r="W38" s="80">
        <v>2.4</v>
      </c>
      <c r="X38" s="80">
        <v>2.8455213286063701E-2</v>
      </c>
      <c r="Y38" s="80">
        <v>3.62524968856495E-2</v>
      </c>
      <c r="Z38" s="110">
        <f>((((N38/1000)+1)/((SMOW!$Z$4/1000)+1))-1)*1000</f>
        <v>14.727655429077169</v>
      </c>
      <c r="AA38" s="110">
        <f>((((P38/1000)+1)/((SMOW!$AA$4/1000)+1))-1)*1000</f>
        <v>28.385864147870254</v>
      </c>
      <c r="AB38" s="110">
        <f>Z38*SMOW!$AN$6</f>
        <v>15.940360651443765</v>
      </c>
      <c r="AC38" s="110">
        <f>AA38*SMOW!$AN$12</f>
        <v>30.694829020327759</v>
      </c>
      <c r="AD38" s="110">
        <f t="shared" ref="AD38" si="73">LN((AB38/1000)+1)*1000</f>
        <v>15.814647287152276</v>
      </c>
      <c r="AE38" s="110">
        <f t="shared" ref="AE38" si="74">LN((AC38/1000)+1)*1000</f>
        <v>30.233166088994956</v>
      </c>
      <c r="AF38" s="51">
        <f>(AD38-SMOW!AN$14*AE38)</f>
        <v>-0.14846440783706072</v>
      </c>
      <c r="AG38" s="55">
        <f t="shared" ref="AG38" si="75">AF38*1000</f>
        <v>-148.46440783706072</v>
      </c>
      <c r="AH38" s="55">
        <f>AVERAGE(AG38:AG39)</f>
        <v>-150.89232182030531</v>
      </c>
      <c r="AI38" s="55">
        <f>STDEV(AG38:AG39)</f>
        <v>3.4335888833797874</v>
      </c>
      <c r="AK38" s="94">
        <v>16</v>
      </c>
      <c r="AL38" s="94">
        <v>0</v>
      </c>
      <c r="AM38" s="94">
        <v>0</v>
      </c>
      <c r="AN38" s="94">
        <v>0</v>
      </c>
      <c r="AP38" s="74"/>
    </row>
    <row r="39" spans="1:42" s="80" customFormat="1" x14ac:dyDescent="0.2">
      <c r="A39" s="80">
        <v>2497</v>
      </c>
      <c r="B39" s="80" t="s">
        <v>112</v>
      </c>
      <c r="C39" s="80" t="s">
        <v>48</v>
      </c>
      <c r="D39" s="80" t="s">
        <v>110</v>
      </c>
      <c r="E39" s="80" t="s">
        <v>161</v>
      </c>
      <c r="F39" s="80">
        <v>14.3897663128273</v>
      </c>
      <c r="G39" s="80">
        <v>14.2872156979836</v>
      </c>
      <c r="H39" s="80">
        <v>5.3975499343666402E-3</v>
      </c>
      <c r="I39" s="80">
        <v>27.785312455874099</v>
      </c>
      <c r="J39" s="80">
        <v>27.406305160715299</v>
      </c>
      <c r="K39" s="80">
        <v>1.4663624525986601E-3</v>
      </c>
      <c r="L39" s="80">
        <v>-0.183313426874091</v>
      </c>
      <c r="M39" s="80">
        <v>5.2021615166356399E-3</v>
      </c>
      <c r="N39" s="80">
        <v>4.0480711796766498</v>
      </c>
      <c r="O39" s="80">
        <v>5.3425219581957999E-3</v>
      </c>
      <c r="P39" s="80">
        <v>7.3363838634461498</v>
      </c>
      <c r="Q39" s="80">
        <v>1.4371875454244E-3</v>
      </c>
      <c r="R39" s="80">
        <v>9.3798815826375197</v>
      </c>
      <c r="S39" s="80">
        <v>0.13229648826830401</v>
      </c>
      <c r="T39" s="80">
        <v>758.01781881852605</v>
      </c>
      <c r="U39" s="80">
        <v>0.13078619727145599</v>
      </c>
      <c r="V39" s="81">
        <v>44117.722673611112</v>
      </c>
      <c r="W39" s="80">
        <v>2.4</v>
      </c>
      <c r="X39" s="80">
        <v>9.5545175240704605E-2</v>
      </c>
      <c r="Y39" s="80">
        <v>0.142151877286081</v>
      </c>
      <c r="Z39" s="110">
        <f>((((N39/1000)+1)/((SMOW!$Z$4/1000)+1))-1)*1000</f>
        <v>14.704292331465307</v>
      </c>
      <c r="AA39" s="110">
        <f>((((P39/1000)+1)/((SMOW!$AA$4/1000)+1))-1)*1000</f>
        <v>28.349697751509197</v>
      </c>
      <c r="AB39" s="110">
        <f>Z39*SMOW!$AN$6</f>
        <v>15.915073788666362</v>
      </c>
      <c r="AC39" s="110">
        <f>AA39*SMOW!$AN$12</f>
        <v>30.655720774519175</v>
      </c>
      <c r="AD39" s="110">
        <f t="shared" ref="AD39" si="76">LN((AB39/1000)+1)*1000</f>
        <v>15.789756871869828</v>
      </c>
      <c r="AE39" s="110">
        <f t="shared" ref="AE39" si="77">LN((AC39/1000)+1)*1000</f>
        <v>30.195221794835941</v>
      </c>
      <c r="AF39" s="51">
        <f>(AD39-SMOW!AN$14*AE39)</f>
        <v>-0.15332023580354992</v>
      </c>
      <c r="AG39" s="55">
        <f t="shared" ref="AG39" si="78">AF39*1000</f>
        <v>-153.32023580354991</v>
      </c>
      <c r="AK39" s="94">
        <v>16</v>
      </c>
      <c r="AL39" s="94">
        <v>0</v>
      </c>
      <c r="AM39" s="94">
        <v>0</v>
      </c>
      <c r="AN39" s="94">
        <v>0</v>
      </c>
      <c r="AP39" s="74"/>
    </row>
    <row r="40" spans="1:42" s="68" customFormat="1" x14ac:dyDescent="0.2">
      <c r="A40" s="80">
        <v>2498</v>
      </c>
      <c r="B40" s="80" t="s">
        <v>112</v>
      </c>
      <c r="C40" s="80" t="s">
        <v>48</v>
      </c>
      <c r="D40" s="80" t="s">
        <v>110</v>
      </c>
      <c r="E40" s="80" t="s">
        <v>162</v>
      </c>
      <c r="F40" s="80">
        <v>14.9943153229045</v>
      </c>
      <c r="G40" s="80">
        <v>14.8830111824283</v>
      </c>
      <c r="H40" s="80">
        <v>5.7624887546085697E-3</v>
      </c>
      <c r="I40" s="80">
        <v>28.953430548652101</v>
      </c>
      <c r="J40" s="80">
        <v>28.542198799302501</v>
      </c>
      <c r="K40" s="80">
        <v>1.27810597652886E-3</v>
      </c>
      <c r="L40" s="80">
        <v>-0.18726978360337501</v>
      </c>
      <c r="M40" s="80">
        <v>5.6982926546972302E-3</v>
      </c>
      <c r="N40" s="80">
        <v>4.6464568176823899</v>
      </c>
      <c r="O40" s="80">
        <v>5.7037402302395597E-3</v>
      </c>
      <c r="P40" s="80">
        <v>8.4812609513399408</v>
      </c>
      <c r="Q40" s="80">
        <v>1.25267664072263E-3</v>
      </c>
      <c r="R40" s="80">
        <v>10.9792439066143</v>
      </c>
      <c r="S40" s="80">
        <v>0.13224781157218901</v>
      </c>
      <c r="T40" s="80">
        <v>715.86836494363797</v>
      </c>
      <c r="U40" s="80">
        <v>9.7619586363134003E-2</v>
      </c>
      <c r="V40" s="81">
        <v>44117.826863425929</v>
      </c>
      <c r="W40" s="80">
        <v>2.4</v>
      </c>
      <c r="X40" s="80">
        <v>1.54899601214026E-2</v>
      </c>
      <c r="Y40" s="80">
        <v>2.5037211092137201E-2</v>
      </c>
      <c r="Z40" s="110">
        <f>((((N40/1000)+1)/((SMOW!$Z$4/1000)+1))-1)*1000</f>
        <v>15.309028790587709</v>
      </c>
      <c r="AA40" s="110">
        <f>((((P40/1000)+1)/((SMOW!$AA$4/1000)+1))-1)*1000</f>
        <v>29.518457290187428</v>
      </c>
      <c r="AB40" s="110">
        <f>Z40*SMOW!$AN$6</f>
        <v>16.569605482723802</v>
      </c>
      <c r="AC40" s="110">
        <f>AA40*SMOW!$AN$12</f>
        <v>31.919549630273668</v>
      </c>
      <c r="AD40" s="110">
        <f t="shared" ref="AD40" si="79">LN((AB40/1000)+1)*1000</f>
        <v>16.433827376665427</v>
      </c>
      <c r="AE40" s="110">
        <f t="shared" ref="AE40" si="80">LN((AC40/1000)+1)*1000</f>
        <v>31.420708236042447</v>
      </c>
      <c r="AF40" s="51">
        <f>(AD40-SMOW!AN$14*AE40)</f>
        <v>-0.15630657196498632</v>
      </c>
      <c r="AG40" s="55">
        <f t="shared" ref="AG40" si="81">AF40*1000</f>
        <v>-156.30657196498632</v>
      </c>
      <c r="AH40" s="55">
        <f>AVERAGE(AG40:AG41)</f>
        <v>-160.56101033877025</v>
      </c>
      <c r="AI40" s="55">
        <f>STDEV(AG40:AG41)</f>
        <v>6.0166844484857442</v>
      </c>
      <c r="AJ40" s="52"/>
      <c r="AK40" s="94">
        <v>16</v>
      </c>
      <c r="AL40" s="94">
        <v>0</v>
      </c>
      <c r="AM40" s="94">
        <v>0</v>
      </c>
      <c r="AN40" s="94">
        <v>0</v>
      </c>
      <c r="AP40" s="74"/>
    </row>
    <row r="41" spans="1:42" s="68" customFormat="1" x14ac:dyDescent="0.2">
      <c r="A41" s="80">
        <v>2499</v>
      </c>
      <c r="B41" s="80" t="s">
        <v>120</v>
      </c>
      <c r="C41" s="80" t="s">
        <v>48</v>
      </c>
      <c r="D41" s="80" t="s">
        <v>110</v>
      </c>
      <c r="E41" s="80" t="s">
        <v>163</v>
      </c>
      <c r="F41" s="80">
        <v>13.572502963628301</v>
      </c>
      <c r="G41" s="80">
        <v>13.4812203515215</v>
      </c>
      <c r="H41" s="80">
        <v>7.9874333091427604E-3</v>
      </c>
      <c r="I41" s="80">
        <v>26.2352469005125</v>
      </c>
      <c r="J41" s="80">
        <v>25.897005911288101</v>
      </c>
      <c r="K41" s="80">
        <v>1.3445716139101501E-3</v>
      </c>
      <c r="L41" s="80">
        <v>-0.19239876963854799</v>
      </c>
      <c r="M41" s="80">
        <v>7.9516673629769705E-3</v>
      </c>
      <c r="N41" s="80">
        <v>3.2391398234468198</v>
      </c>
      <c r="O41" s="80">
        <v>7.90600149375832E-3</v>
      </c>
      <c r="P41" s="80">
        <v>5.81715858131186</v>
      </c>
      <c r="Q41" s="80">
        <v>1.3178198705399999E-3</v>
      </c>
      <c r="R41" s="80">
        <v>6.4066002273707197</v>
      </c>
      <c r="S41" s="80">
        <v>0.137870986309197</v>
      </c>
      <c r="T41" s="80">
        <v>606.75834641840299</v>
      </c>
      <c r="U41" s="80">
        <v>0.161789545886346</v>
      </c>
      <c r="V41" s="81">
        <v>44118.546377314815</v>
      </c>
      <c r="W41" s="80">
        <v>2.4</v>
      </c>
      <c r="X41" s="80">
        <v>0.32864100429681198</v>
      </c>
      <c r="Y41" s="80">
        <v>0.30793908687964999</v>
      </c>
      <c r="Z41" s="110">
        <f>((((N41/1000)+1)/((SMOW!$Z$4/1000)+1))-1)*1000</f>
        <v>13.886775578105581</v>
      </c>
      <c r="AA41" s="110">
        <f>((((P41/1000)+1)/((SMOW!$AA$4/1000)+1))-1)*1000</f>
        <v>26.79878101234867</v>
      </c>
      <c r="AB41" s="110">
        <f>Z41*SMOW!$AN$6</f>
        <v>15.03024103644003</v>
      </c>
      <c r="AC41" s="110">
        <f>AA41*SMOW!$AN$12</f>
        <v>28.978649261553858</v>
      </c>
      <c r="AD41" s="110">
        <f t="shared" ref="AD41" si="82">LN((AB41/1000)+1)*1000</f>
        <v>14.918406174485987</v>
      </c>
      <c r="AE41" s="110">
        <f t="shared" ref="AE41" si="83">LN((AC41/1000)+1)*1000</f>
        <v>28.566707619694206</v>
      </c>
      <c r="AF41" s="51">
        <f>(AD41-SMOW!AN$14*AE41)</f>
        <v>-0.16481544871255416</v>
      </c>
      <c r="AG41" s="55">
        <f t="shared" ref="AG41" si="84">AF41*1000</f>
        <v>-164.81544871255414</v>
      </c>
      <c r="AI41" s="114"/>
      <c r="AJ41" s="52"/>
      <c r="AK41" s="94">
        <v>16</v>
      </c>
      <c r="AL41" s="94">
        <v>0</v>
      </c>
      <c r="AM41" s="94">
        <v>0</v>
      </c>
      <c r="AN41" s="94">
        <v>0</v>
      </c>
    </row>
    <row r="42" spans="1:42" s="68" customFormat="1" x14ac:dyDescent="0.2">
      <c r="A42" s="80">
        <v>2500</v>
      </c>
      <c r="B42" s="80" t="s">
        <v>120</v>
      </c>
      <c r="C42" s="80" t="s">
        <v>64</v>
      </c>
      <c r="D42" s="80" t="s">
        <v>100</v>
      </c>
      <c r="E42" s="80" t="s">
        <v>164</v>
      </c>
      <c r="F42" s="80">
        <v>16.869433886941799</v>
      </c>
      <c r="G42" s="80">
        <v>16.728724361622799</v>
      </c>
      <c r="H42" s="80">
        <v>6.7957241131467797E-3</v>
      </c>
      <c r="I42" s="80">
        <v>32.562774888119698</v>
      </c>
      <c r="J42" s="80">
        <v>32.043842887590102</v>
      </c>
      <c r="K42" s="80">
        <v>1.4862303320063799E-3</v>
      </c>
      <c r="L42" s="80">
        <v>-0.19042468302481999</v>
      </c>
      <c r="M42" s="80">
        <v>6.5589616610559299E-3</v>
      </c>
      <c r="N42" s="80">
        <v>6.5024585637353898</v>
      </c>
      <c r="O42" s="80">
        <v>6.7264417629884499E-3</v>
      </c>
      <c r="P42" s="80">
        <v>12.018793382455801</v>
      </c>
      <c r="Q42" s="80">
        <v>1.4566601313404999E-3</v>
      </c>
      <c r="R42" s="80">
        <v>15.8078590535827</v>
      </c>
      <c r="S42" s="80">
        <v>0.128251713722417</v>
      </c>
      <c r="T42" s="80">
        <v>891.46375840527196</v>
      </c>
      <c r="U42" s="80">
        <v>0.15713449566537399</v>
      </c>
      <c r="V42" s="81">
        <v>44118.643761574072</v>
      </c>
      <c r="W42" s="80">
        <v>2.4</v>
      </c>
      <c r="X42" s="80">
        <v>2.57740263647235E-3</v>
      </c>
      <c r="Y42" s="80">
        <v>3.6511389266261302E-4</v>
      </c>
      <c r="Z42" s="110">
        <f>((((N42/1000)+1)/((SMOW!$Z$4/1000)+1))-1)*1000</f>
        <v>17.184728761886923</v>
      </c>
      <c r="AA42" s="110">
        <f>((((P42/1000)+1)/((SMOW!$AA$4/1000)+1))-1)*1000</f>
        <v>33.12978362029795</v>
      </c>
      <c r="AB42" s="110">
        <f>Z42*SMOW!$AN$6</f>
        <v>18.599754419898229</v>
      </c>
      <c r="AC42" s="110">
        <f>AA42*SMOW!$AN$12</f>
        <v>35.824628709843175</v>
      </c>
      <c r="AD42" s="110">
        <f t="shared" ref="AD42" si="85">LN((AB42/1000)+1)*1000</f>
        <v>18.428894372616686</v>
      </c>
      <c r="AE42" s="110">
        <f t="shared" ref="AE42" si="86">LN((AC42/1000)+1)*1000</f>
        <v>35.197852201169688</v>
      </c>
      <c r="AF42" s="51">
        <f>(AD42-SMOW!AN$14*AE42)</f>
        <v>-0.15557158960091044</v>
      </c>
      <c r="AG42" s="55">
        <f t="shared" ref="AG42" si="87">AF42*1000</f>
        <v>-155.57158960091044</v>
      </c>
      <c r="AH42" s="55"/>
      <c r="AI42" s="55"/>
      <c r="AJ42" s="80" t="s">
        <v>144</v>
      </c>
      <c r="AK42" s="94">
        <v>16</v>
      </c>
      <c r="AL42" s="94">
        <v>0</v>
      </c>
      <c r="AM42" s="94">
        <v>0</v>
      </c>
      <c r="AN42" s="94">
        <v>1</v>
      </c>
    </row>
    <row r="43" spans="1:42" s="68" customFormat="1" x14ac:dyDescent="0.2">
      <c r="A43" s="80">
        <v>2501</v>
      </c>
      <c r="B43" s="80" t="s">
        <v>120</v>
      </c>
      <c r="C43" s="80" t="s">
        <v>64</v>
      </c>
      <c r="D43" s="80" t="s">
        <v>100</v>
      </c>
      <c r="E43" s="80" t="s">
        <v>165</v>
      </c>
      <c r="F43" s="80">
        <v>17.595973675573699</v>
      </c>
      <c r="G43" s="80">
        <v>17.442956401443201</v>
      </c>
      <c r="H43" s="80">
        <v>5.1923601583920304E-3</v>
      </c>
      <c r="I43" s="80">
        <v>33.965468648632203</v>
      </c>
      <c r="J43" s="80">
        <v>33.401379597945301</v>
      </c>
      <c r="K43" s="80">
        <v>1.47281484400894E-3</v>
      </c>
      <c r="L43" s="80">
        <v>-0.192972026271862</v>
      </c>
      <c r="M43" s="80">
        <v>5.2585410119594797E-3</v>
      </c>
      <c r="N43" s="80">
        <v>7.2215912853347897</v>
      </c>
      <c r="O43" s="80">
        <v>5.1394240902654202E-3</v>
      </c>
      <c r="P43" s="80">
        <v>13.393578995033</v>
      </c>
      <c r="Q43" s="80">
        <v>1.4435115593527401E-3</v>
      </c>
      <c r="R43" s="80">
        <v>17.5810129711092</v>
      </c>
      <c r="S43" s="80">
        <v>0.146900599446883</v>
      </c>
      <c r="T43" s="80">
        <v>524.42889778995198</v>
      </c>
      <c r="U43" s="80">
        <v>0.109481221271651</v>
      </c>
      <c r="V43" s="81">
        <v>44118.735231481478</v>
      </c>
      <c r="W43" s="80">
        <v>2.4</v>
      </c>
      <c r="X43" s="80">
        <v>2.10084995467037E-2</v>
      </c>
      <c r="Y43" s="80">
        <v>3.8093737207857498E-2</v>
      </c>
      <c r="Z43" s="110">
        <f>((((N43/1000)+1)/((SMOW!$Z$4/1000)+1))-1)*1000</f>
        <v>17.911493824545268</v>
      </c>
      <c r="AA43" s="110">
        <f>((((P43/1000)+1)/((SMOW!$AA$4/1000)+1))-1)*1000</f>
        <v>34.533247638687257</v>
      </c>
      <c r="AB43" s="110">
        <f>Z43*SMOW!$AN$6</f>
        <v>19.386362801893018</v>
      </c>
      <c r="AC43" s="110">
        <f>AA43*SMOW!$AN$12</f>
        <v>37.342253392897753</v>
      </c>
      <c r="AD43" s="110">
        <f t="shared" ref="AD43" si="88">LN((AB43/1000)+1)*1000</f>
        <v>19.200841163038454</v>
      </c>
      <c r="AE43" s="110">
        <f t="shared" ref="AE43" si="89">LN((AC43/1000)+1)*1000</f>
        <v>36.661916640207124</v>
      </c>
      <c r="AF43" s="51">
        <f>(AD43-SMOW!AN$14*AE43)</f>
        <v>-0.15665082299090827</v>
      </c>
      <c r="AG43" s="55">
        <f t="shared" ref="AG43" si="90">AF43*1000</f>
        <v>-156.65082299090827</v>
      </c>
      <c r="AI43" s="114"/>
      <c r="AJ43" s="52"/>
      <c r="AK43" s="94">
        <v>16</v>
      </c>
      <c r="AL43" s="94">
        <v>0</v>
      </c>
      <c r="AM43" s="94">
        <v>0</v>
      </c>
      <c r="AN43" s="94">
        <v>0</v>
      </c>
    </row>
    <row r="44" spans="1:42" s="80" customFormat="1" x14ac:dyDescent="0.2">
      <c r="A44" s="80">
        <v>2502</v>
      </c>
      <c r="B44" s="80" t="s">
        <v>120</v>
      </c>
      <c r="C44" s="80" t="s">
        <v>64</v>
      </c>
      <c r="D44" s="80" t="s">
        <v>114</v>
      </c>
      <c r="E44" s="80" t="s">
        <v>167</v>
      </c>
      <c r="F44" s="80">
        <v>17.278221975200299</v>
      </c>
      <c r="G44" s="80">
        <v>17.130650042484501</v>
      </c>
      <c r="H44" s="80">
        <v>6.8100245796932999E-3</v>
      </c>
      <c r="I44" s="80">
        <v>33.326905509777298</v>
      </c>
      <c r="J44" s="80">
        <v>32.783602298109997</v>
      </c>
      <c r="K44" s="80">
        <v>1.3054860191890399E-3</v>
      </c>
      <c r="L44" s="80">
        <v>-0.179091970917619</v>
      </c>
      <c r="M44" s="80">
        <v>6.6072353684640097E-3</v>
      </c>
      <c r="N44" s="80">
        <v>6.9070790608732997</v>
      </c>
      <c r="O44" s="80">
        <v>6.7405964363981604E-3</v>
      </c>
      <c r="P44" s="80">
        <v>12.7677207779842</v>
      </c>
      <c r="Q44" s="80">
        <v>1.2795119270730001E-3</v>
      </c>
      <c r="R44" s="80">
        <v>16.7181779913779</v>
      </c>
      <c r="S44" s="80">
        <v>0.13611870883159799</v>
      </c>
      <c r="T44" s="80">
        <v>781.713405052025</v>
      </c>
      <c r="U44" s="80">
        <v>0.118089059667007</v>
      </c>
      <c r="V44" s="81">
        <v>44118.833032407405</v>
      </c>
      <c r="W44" s="80">
        <v>2.4</v>
      </c>
      <c r="X44" s="80">
        <v>8.1697251090089903E-3</v>
      </c>
      <c r="Y44" s="80">
        <v>2.10162911978905E-3</v>
      </c>
      <c r="Z44" s="110">
        <f>((((N44/1000)+1)/((SMOW!$Z$4/1000)+1))-1)*1000</f>
        <v>17.593643600724018</v>
      </c>
      <c r="AA44" s="110">
        <f>((((P44/1000)+1)/((SMOW!$AA$4/1000)+1))-1)*1000</f>
        <v>33.894333847179993</v>
      </c>
      <c r="AB44" s="110">
        <f>Z44*SMOW!$AN$6</f>
        <v>19.042340141582155</v>
      </c>
      <c r="AC44" s="110">
        <f>AA44*SMOW!$AN$12</f>
        <v>36.651369032749912</v>
      </c>
      <c r="AD44" s="110">
        <f t="shared" ref="AD44" si="91">LN((AB44/1000)+1)*1000</f>
        <v>18.863304056069403</v>
      </c>
      <c r="AE44" s="110">
        <f t="shared" ref="AE44" si="92">LN((AC44/1000)+1)*1000</f>
        <v>35.99568085410565</v>
      </c>
      <c r="AF44" s="51">
        <f>(AD44-SMOW!AN$14*AE44)</f>
        <v>-0.14241543489838193</v>
      </c>
      <c r="AG44" s="55">
        <f t="shared" ref="AG44" si="93">AF44*1000</f>
        <v>-142.41543489838193</v>
      </c>
      <c r="AH44" s="55">
        <f>AVERAGE(AG44:AG45)</f>
        <v>-145.84237120207533</v>
      </c>
      <c r="AI44" s="55">
        <f>STDEV(AG44:AG45)</f>
        <v>4.8464197980719232</v>
      </c>
      <c r="AK44" s="94">
        <v>16</v>
      </c>
      <c r="AL44" s="94">
        <v>0</v>
      </c>
      <c r="AM44" s="94">
        <v>0</v>
      </c>
      <c r="AN44" s="94">
        <v>0</v>
      </c>
    </row>
    <row r="45" spans="1:42" s="80" customFormat="1" x14ac:dyDescent="0.2">
      <c r="A45" s="80">
        <v>2503</v>
      </c>
      <c r="B45" s="80" t="s">
        <v>112</v>
      </c>
      <c r="C45" s="80" t="s">
        <v>64</v>
      </c>
      <c r="D45" s="80" t="s">
        <v>114</v>
      </c>
      <c r="E45" s="80" t="s">
        <v>166</v>
      </c>
      <c r="F45" s="80">
        <v>16.942803032934499</v>
      </c>
      <c r="G45" s="80">
        <v>16.8008731065161</v>
      </c>
      <c r="H45" s="80">
        <v>8.9372413844328608E-3</v>
      </c>
      <c r="I45" s="80">
        <v>32.6927541674794</v>
      </c>
      <c r="J45" s="80">
        <v>32.169715203982001</v>
      </c>
      <c r="K45" s="80">
        <v>1.9602982485723E-3</v>
      </c>
      <c r="L45" s="80">
        <v>-0.180981630850544</v>
      </c>
      <c r="M45" s="80">
        <v>8.2413759673646506E-3</v>
      </c>
      <c r="N45" s="80">
        <v>6.57507971190189</v>
      </c>
      <c r="O45" s="80">
        <v>8.8461262837095898E-3</v>
      </c>
      <c r="P45" s="80">
        <v>12.146186579907299</v>
      </c>
      <c r="Q45" s="80">
        <v>1.92129594096719E-3</v>
      </c>
      <c r="R45" s="80">
        <v>15.438866967906399</v>
      </c>
      <c r="S45" s="80">
        <v>0.121817517182186</v>
      </c>
      <c r="T45" s="80">
        <v>662.268183031489</v>
      </c>
      <c r="U45" s="80">
        <v>0.121129855260018</v>
      </c>
      <c r="V45" s="81">
        <v>44119.418402777781</v>
      </c>
      <c r="W45" s="80">
        <v>2.4</v>
      </c>
      <c r="X45" s="80">
        <v>3.4180900490877998E-2</v>
      </c>
      <c r="Y45" s="80">
        <v>4.6864383411655601E-2</v>
      </c>
      <c r="Z45" s="110">
        <f>((((N45/1000)+1)/((SMOW!$Z$4/1000)+1))-1)*1000</f>
        <v>17.25812065702992</v>
      </c>
      <c r="AA45" s="110">
        <f>((((P45/1000)+1)/((SMOW!$AA$4/1000)+1))-1)*1000</f>
        <v>33.259834274869114</v>
      </c>
      <c r="AB45" s="110">
        <f>Z45*SMOW!$AN$6</f>
        <v>18.679189553555865</v>
      </c>
      <c r="AC45" s="110">
        <f>AA45*SMOW!$AN$12</f>
        <v>35.9652579535135</v>
      </c>
      <c r="AD45" s="110">
        <f t="shared" ref="AD45" si="94">LN((AB45/1000)+1)*1000</f>
        <v>18.506875970505327</v>
      </c>
      <c r="AE45" s="110">
        <f t="shared" ref="AE45" si="95">LN((AC45/1000)+1)*1000</f>
        <v>35.333608481081619</v>
      </c>
      <c r="AF45" s="51">
        <f>(AD45-SMOW!AN$14*AE45)</f>
        <v>-0.14926930750576872</v>
      </c>
      <c r="AG45" s="55">
        <f t="shared" ref="AG45" si="96">AF45*1000</f>
        <v>-149.26930750576872</v>
      </c>
      <c r="AK45" s="94">
        <v>16</v>
      </c>
      <c r="AL45" s="94">
        <v>0</v>
      </c>
      <c r="AM45" s="94">
        <v>0</v>
      </c>
      <c r="AN45" s="94">
        <v>0</v>
      </c>
    </row>
    <row r="46" spans="1:42" s="80" customFormat="1" x14ac:dyDescent="0.2">
      <c r="A46" s="80">
        <v>2504</v>
      </c>
      <c r="B46" s="80" t="s">
        <v>112</v>
      </c>
      <c r="C46" s="80" t="s">
        <v>64</v>
      </c>
      <c r="D46" s="80" t="s">
        <v>50</v>
      </c>
      <c r="E46" s="80" t="s">
        <v>168</v>
      </c>
      <c r="F46" s="80">
        <v>12.193367946805299</v>
      </c>
      <c r="G46" s="80">
        <v>12.1196271177886</v>
      </c>
      <c r="H46" s="80">
        <v>5.4747829527883804E-3</v>
      </c>
      <c r="I46" s="80">
        <v>23.513667791419302</v>
      </c>
      <c r="J46" s="80">
        <v>23.241479968058002</v>
      </c>
      <c r="K46" s="80">
        <v>1.4085697385537201E-3</v>
      </c>
      <c r="L46" s="80">
        <v>-0.151874305346027</v>
      </c>
      <c r="M46" s="80">
        <v>5.3041092883934502E-3</v>
      </c>
      <c r="N46" s="80">
        <v>1.8623336790685501</v>
      </c>
      <c r="O46" s="80">
        <v>9.6704570122540991E-3</v>
      </c>
      <c r="P46" s="80">
        <v>3.1497283067914199</v>
      </c>
      <c r="Q46" s="80">
        <v>1.38054468151801E-3</v>
      </c>
      <c r="R46" s="80">
        <v>3.7290644278060898</v>
      </c>
      <c r="S46" s="80">
        <v>0.12891492226808501</v>
      </c>
      <c r="T46" s="80">
        <v>684.76484077515101</v>
      </c>
      <c r="U46" s="80">
        <v>0.123509838337223</v>
      </c>
      <c r="V46" s="81">
        <v>44119.523043981484</v>
      </c>
      <c r="W46" s="80">
        <v>2.4</v>
      </c>
      <c r="X46" s="80">
        <v>1.69139291515631E-3</v>
      </c>
      <c r="Y46" s="80">
        <v>2.9288069431798302E-4</v>
      </c>
      <c r="Z46" s="110">
        <f>((((N46/1000)+1)/((SMOW!$Z$4/1000)+1))-1)*1000</f>
        <v>12.49535703499971</v>
      </c>
      <c r="AA46" s="110">
        <f>((((P46/1000)+1)/((SMOW!$AA$4/1000)+1))-1)*1000</f>
        <v>24.075707409014768</v>
      </c>
      <c r="AB46" s="110">
        <f>Z46*SMOW!$AN$6</f>
        <v>13.524250249174319</v>
      </c>
      <c r="AC46" s="110">
        <f>AA46*SMOW!$AN$12</f>
        <v>26.034075221859769</v>
      </c>
      <c r="AD46" s="110">
        <f t="shared" ref="AD46" si="97">LN((AB46/1000)+1)*1000</f>
        <v>13.433613855214496</v>
      </c>
      <c r="AE46" s="110">
        <f t="shared" ref="AE46" si="98">LN((AC46/1000)+1)*1000</f>
        <v>25.700957914293149</v>
      </c>
      <c r="AF46" s="51">
        <f>(AD46-SMOW!AN$14*AE46)</f>
        <v>-0.13649192353228656</v>
      </c>
      <c r="AG46" s="55">
        <f t="shared" ref="AG46" si="99">AF46*1000</f>
        <v>-136.49192353228656</v>
      </c>
      <c r="AH46" s="55"/>
      <c r="AI46" s="55"/>
      <c r="AJ46" s="80" t="s">
        <v>144</v>
      </c>
      <c r="AK46" s="94">
        <v>16</v>
      </c>
      <c r="AL46" s="94">
        <v>0</v>
      </c>
      <c r="AM46" s="94">
        <v>0</v>
      </c>
      <c r="AN46" s="94">
        <v>1</v>
      </c>
    </row>
    <row r="47" spans="1:42" s="80" customFormat="1" x14ac:dyDescent="0.2">
      <c r="A47" s="80">
        <v>2505</v>
      </c>
      <c r="B47" s="80" t="s">
        <v>112</v>
      </c>
      <c r="C47" s="80" t="s">
        <v>64</v>
      </c>
      <c r="D47" s="80" t="s">
        <v>50</v>
      </c>
      <c r="E47" s="80" t="s">
        <v>169</v>
      </c>
      <c r="F47" s="80">
        <v>11.6898975634334</v>
      </c>
      <c r="G47" s="80">
        <v>11.6220978697741</v>
      </c>
      <c r="H47" s="80">
        <v>6.0834077610825796E-3</v>
      </c>
      <c r="I47" s="80">
        <v>22.534481394235002</v>
      </c>
      <c r="J47" s="80">
        <v>22.284330968028101</v>
      </c>
      <c r="K47" s="80">
        <v>1.3331249657782299E-3</v>
      </c>
      <c r="L47" s="80">
        <v>-0.14402888134476399</v>
      </c>
      <c r="M47" s="80">
        <v>6.1412373066593098E-3</v>
      </c>
      <c r="N47" s="80">
        <v>1.3757275694679101</v>
      </c>
      <c r="O47" s="80">
        <v>6.0213874701396403E-3</v>
      </c>
      <c r="P47" s="80">
        <v>2.19002390888468</v>
      </c>
      <c r="Q47" s="80">
        <v>1.3066009661662299E-3</v>
      </c>
      <c r="R47" s="80">
        <v>2.4607686478450699</v>
      </c>
      <c r="S47" s="80">
        <v>0.123249680792021</v>
      </c>
      <c r="T47" s="80">
        <v>893.82171946939798</v>
      </c>
      <c r="U47" s="80">
        <v>0.162456058339358</v>
      </c>
      <c r="V47" s="81">
        <v>44119.613217592596</v>
      </c>
      <c r="W47" s="80">
        <v>2.4</v>
      </c>
      <c r="X47" s="80">
        <v>1.35501940024449E-2</v>
      </c>
      <c r="Y47" s="80">
        <v>7.4032032162231597E-3</v>
      </c>
      <c r="Z47" s="110">
        <f>((((N47/1000)+1)/((SMOW!$Z$4/1000)+1))-1)*1000</f>
        <v>12.003586449248482</v>
      </c>
      <c r="AA47" s="110">
        <f>((((P47/1000)+1)/((SMOW!$AA$4/1000)+1))-1)*1000</f>
        <v>23.095983313541346</v>
      </c>
      <c r="AB47" s="110">
        <f>Z47*SMOW!$AN$6</f>
        <v>12.991986269181306</v>
      </c>
      <c r="AC47" s="110">
        <f>AA47*SMOW!$AN$12</f>
        <v>24.974658343057147</v>
      </c>
      <c r="AD47" s="110">
        <f t="shared" ref="AD47" si="100">LN((AB47/1000)+1)*1000</f>
        <v>12.908314345996846</v>
      </c>
      <c r="AE47" s="110">
        <f t="shared" ref="AE47" si="101">LN((AC47/1000)+1)*1000</f>
        <v>24.667888716990021</v>
      </c>
      <c r="AF47" s="51">
        <f>(AD47-SMOW!AN$14*AE47)</f>
        <v>-0.11633089657388496</v>
      </c>
      <c r="AG47" s="55">
        <f t="shared" ref="AG47" si="102">AF47*1000</f>
        <v>-116.33089657388496</v>
      </c>
      <c r="AH47" s="55">
        <f>AVERAGE(AG47:AG48)</f>
        <v>-117.94975079843439</v>
      </c>
      <c r="AI47" s="55">
        <f>STDEV(AG47:AG48)</f>
        <v>2.2894055998627945</v>
      </c>
      <c r="AK47" s="94">
        <v>16</v>
      </c>
      <c r="AL47" s="94">
        <v>0</v>
      </c>
      <c r="AM47" s="94">
        <v>0</v>
      </c>
      <c r="AN47" s="94">
        <v>0</v>
      </c>
    </row>
    <row r="48" spans="1:42" s="80" customFormat="1" x14ac:dyDescent="0.2">
      <c r="A48" s="80">
        <v>2506</v>
      </c>
      <c r="B48" s="80" t="s">
        <v>112</v>
      </c>
      <c r="C48" s="80" t="s">
        <v>64</v>
      </c>
      <c r="D48" s="80" t="s">
        <v>50</v>
      </c>
      <c r="E48" s="80" t="s">
        <v>170</v>
      </c>
      <c r="F48" s="80">
        <v>11.7234195366531</v>
      </c>
      <c r="G48" s="80">
        <v>11.655231862602101</v>
      </c>
      <c r="H48" s="80">
        <v>6.4642590812904396E-3</v>
      </c>
      <c r="I48" s="80">
        <v>22.6045756577996</v>
      </c>
      <c r="J48" s="80">
        <v>22.352878146230299</v>
      </c>
      <c r="K48" s="80">
        <v>1.4803891580607901E-3</v>
      </c>
      <c r="L48" s="80">
        <v>-0.14708779860747501</v>
      </c>
      <c r="M48" s="80">
        <v>6.4412076017970098E-3</v>
      </c>
      <c r="N48" s="80">
        <v>1.40890778645265</v>
      </c>
      <c r="O48" s="80">
        <v>6.3983560143428802E-3</v>
      </c>
      <c r="P48" s="80">
        <v>2.258723569342</v>
      </c>
      <c r="Q48" s="80">
        <v>1.4509351740281101E-3</v>
      </c>
      <c r="R48" s="80">
        <v>2.7346030615864598</v>
      </c>
      <c r="S48" s="80">
        <v>0.13224864711107101</v>
      </c>
      <c r="T48" s="80">
        <v>657.21388920903098</v>
      </c>
      <c r="U48" s="80">
        <v>0.10103229457087699</v>
      </c>
      <c r="V48" s="81">
        <v>44119.712951388887</v>
      </c>
      <c r="W48" s="80">
        <v>2.4</v>
      </c>
      <c r="X48" s="80">
        <v>2.3662969265339499E-2</v>
      </c>
      <c r="Y48" s="80">
        <v>3.7649112795077898E-2</v>
      </c>
      <c r="Z48" s="110">
        <f>((((N48/1000)+1)/((SMOW!$Z$4/1000)+1))-1)*1000</f>
        <v>12.037118816434322</v>
      </c>
      <c r="AA48" s="110">
        <f>((((P48/1000)+1)/((SMOW!$AA$4/1000)+1))-1)*1000</f>
        <v>23.16611606780161</v>
      </c>
      <c r="AB48" s="110">
        <f>Z48*SMOW!$AN$6</f>
        <v>13.028279759955378</v>
      </c>
      <c r="AC48" s="110">
        <f>AA48*SMOW!$AN$12</f>
        <v>25.050495840535799</v>
      </c>
      <c r="AD48" s="110">
        <f t="shared" ref="AD48" si="103">LN((AB48/1000)+1)*1000</f>
        <v>12.944141717900749</v>
      </c>
      <c r="AE48" s="110">
        <f t="shared" ref="AE48" si="104">LN((AC48/1000)+1)*1000</f>
        <v>24.741875611597976</v>
      </c>
      <c r="AF48" s="51">
        <f>(AD48-SMOW!AN$14*AE48)</f>
        <v>-0.11956860502298383</v>
      </c>
      <c r="AG48" s="55">
        <f t="shared" ref="AG48" si="105">AF48*1000</f>
        <v>-119.56860502298383</v>
      </c>
      <c r="AJ48" s="80" t="s">
        <v>332</v>
      </c>
      <c r="AK48" s="94">
        <v>16</v>
      </c>
      <c r="AL48" s="94">
        <v>0</v>
      </c>
      <c r="AM48" s="94">
        <v>0</v>
      </c>
      <c r="AN48" s="94">
        <v>0</v>
      </c>
    </row>
    <row r="49" spans="1:42" x14ac:dyDescent="0.2">
      <c r="A49" s="80">
        <v>2507</v>
      </c>
      <c r="B49" s="80" t="s">
        <v>112</v>
      </c>
      <c r="C49" s="80" t="s">
        <v>48</v>
      </c>
      <c r="D49" s="80" t="s">
        <v>110</v>
      </c>
      <c r="E49" s="80" t="s">
        <v>171</v>
      </c>
      <c r="F49" s="80">
        <v>12.516326908756801</v>
      </c>
      <c r="G49" s="80">
        <v>12.438644659631001</v>
      </c>
      <c r="H49" s="80">
        <v>5.3817031087631702E-3</v>
      </c>
      <c r="I49" s="80">
        <v>24.1362832799465</v>
      </c>
      <c r="J49" s="80">
        <v>23.849606871311401</v>
      </c>
      <c r="K49" s="80">
        <v>1.29135612249803E-3</v>
      </c>
      <c r="L49" s="80">
        <v>-0.15394776842135799</v>
      </c>
      <c r="M49" s="80">
        <v>5.3103587498828401E-3</v>
      </c>
      <c r="N49" s="80">
        <v>2.1937314745687702</v>
      </c>
      <c r="O49" s="80">
        <v>5.3268366908458698E-3</v>
      </c>
      <c r="P49" s="80">
        <v>3.7599561697016202</v>
      </c>
      <c r="Q49" s="80">
        <v>1.2656631603459301E-3</v>
      </c>
      <c r="R49" s="80">
        <v>5.0276488855715202</v>
      </c>
      <c r="S49" s="80">
        <v>0.11305668940192801</v>
      </c>
      <c r="T49" s="80">
        <v>982.37486602801596</v>
      </c>
      <c r="U49" s="80">
        <v>0.14741815069922701</v>
      </c>
      <c r="V49" s="81">
        <v>44119.813275462962</v>
      </c>
      <c r="W49" s="80">
        <v>2.4</v>
      </c>
      <c r="X49" s="80">
        <v>9.1640719678796098E-4</v>
      </c>
      <c r="Y49" s="80">
        <v>1.4009712316053E-4</v>
      </c>
      <c r="Z49" s="110">
        <f>((((N49/1000)+1)/((SMOW!$Z$4/1000)+1))-1)*1000</f>
        <v>12.830272040780466</v>
      </c>
      <c r="AA49" s="110">
        <f>((((P49/1000)+1)/((SMOW!$AA$4/1000)+1))-1)*1000</f>
        <v>24.698664792899507</v>
      </c>
      <c r="AB49" s="110">
        <f>Z49*SMOW!$AN$6</f>
        <v>13.886742840438055</v>
      </c>
      <c r="AC49" s="110">
        <f>AA49*SMOW!$AN$12</f>
        <v>26.707705247202064</v>
      </c>
      <c r="AD49" s="110">
        <f t="shared" ref="AD49" si="106">LN((AB49/1000)+1)*1000</f>
        <v>13.791205479568919</v>
      </c>
      <c r="AE49" s="110">
        <f t="shared" ref="AE49" si="107">LN((AC49/1000)+1)*1000</f>
        <v>26.357280161867166</v>
      </c>
      <c r="AF49" s="51">
        <f>(AD49-SMOW!AN$14*AE49)</f>
        <v>-0.12543844589694508</v>
      </c>
      <c r="AG49" s="55">
        <f t="shared" ref="AG49" si="108">AF49*1000</f>
        <v>-125.43844589694508</v>
      </c>
      <c r="AH49" s="55">
        <f>AVERAGE(AG49:AG50)</f>
        <v>-131.29337006526231</v>
      </c>
      <c r="AI49" s="55">
        <f>STDEV(AG49:AG50)</f>
        <v>8.2801131655002447</v>
      </c>
      <c r="AK49" s="94">
        <v>16</v>
      </c>
      <c r="AL49" s="94">
        <v>0</v>
      </c>
      <c r="AM49" s="94">
        <v>0</v>
      </c>
      <c r="AN49" s="94">
        <v>0</v>
      </c>
    </row>
    <row r="50" spans="1:42" x14ac:dyDescent="0.2">
      <c r="A50" s="80">
        <v>2508</v>
      </c>
      <c r="B50" s="80" t="s">
        <v>120</v>
      </c>
      <c r="C50" s="80" t="s">
        <v>48</v>
      </c>
      <c r="D50" s="80" t="s">
        <v>110</v>
      </c>
      <c r="E50" s="80" t="s">
        <v>172</v>
      </c>
      <c r="F50" s="80">
        <v>11.3609929291692</v>
      </c>
      <c r="G50" s="80">
        <v>11.296941074602399</v>
      </c>
      <c r="H50" s="80">
        <v>4.8202720547314403E-3</v>
      </c>
      <c r="I50" s="80">
        <v>21.9411813801606</v>
      </c>
      <c r="J50" s="80">
        <v>21.703937607210001</v>
      </c>
      <c r="K50" s="80">
        <v>1.67681806942495E-3</v>
      </c>
      <c r="L50" s="80">
        <v>-0.162737982004413</v>
      </c>
      <c r="M50" s="80">
        <v>4.7375405099141501E-3</v>
      </c>
      <c r="N50" s="80">
        <v>1.0501761151828499</v>
      </c>
      <c r="O50" s="80">
        <v>4.7711294216886699E-3</v>
      </c>
      <c r="P50" s="80">
        <v>1.60852825655263</v>
      </c>
      <c r="Q50" s="80">
        <v>1.6434559143641101E-3</v>
      </c>
      <c r="R50" s="80">
        <v>1.17712178141011</v>
      </c>
      <c r="S50" s="80">
        <v>0.122451990779001</v>
      </c>
      <c r="T50" s="80">
        <v>867.68764739838196</v>
      </c>
      <c r="U50" s="80">
        <v>0.223298199484528</v>
      </c>
      <c r="V50" s="81">
        <v>44120.559108796297</v>
      </c>
      <c r="W50" s="80">
        <v>2.4</v>
      </c>
      <c r="X50" s="80">
        <v>3.3609380825636498E-4</v>
      </c>
      <c r="Y50" s="103">
        <v>3.8228703186832399E-5</v>
      </c>
      <c r="Z50" s="110">
        <f>((((N50/1000)+1)/((SMOW!$Z$4/1000)+1))-1)*1000</f>
        <v>11.674579833410137</v>
      </c>
      <c r="AA50" s="110">
        <f>((((P50/1000)+1)/((SMOW!$AA$4/1000)+1))-1)*1000</f>
        <v>22.502357502046209</v>
      </c>
      <c r="AB50" s="110">
        <f>Z50*SMOW!$AN$6</f>
        <v>12.635888576752956</v>
      </c>
      <c r="AC50" s="110">
        <f>AA50*SMOW!$AN$12</f>
        <v>24.332745780840376</v>
      </c>
      <c r="AD50" s="110">
        <f t="shared" ref="AD50" si="109">LN((AB50/1000)+1)*1000</f>
        <v>12.556721933077673</v>
      </c>
      <c r="AE50" s="110">
        <f t="shared" ref="AE50" si="110">LN((AC50/1000)+1)*1000</f>
        <v>24.041420885059189</v>
      </c>
      <c r="AF50" s="51">
        <f>(AD50-SMOW!AN$14*AE50)</f>
        <v>-0.13714829423357955</v>
      </c>
      <c r="AG50" s="55">
        <f t="shared" ref="AG50" si="111">AF50*1000</f>
        <v>-137.14829423357955</v>
      </c>
      <c r="AK50" s="94">
        <v>16</v>
      </c>
      <c r="AL50" s="94">
        <v>0</v>
      </c>
      <c r="AM50" s="94">
        <v>0</v>
      </c>
      <c r="AN50" s="94">
        <v>0</v>
      </c>
    </row>
    <row r="51" spans="1:42" x14ac:dyDescent="0.2">
      <c r="A51" s="80">
        <v>2509</v>
      </c>
      <c r="B51" s="80" t="s">
        <v>120</v>
      </c>
      <c r="C51" s="80" t="s">
        <v>48</v>
      </c>
      <c r="D51" s="80" t="s">
        <v>111</v>
      </c>
      <c r="E51" s="80" t="s">
        <v>173</v>
      </c>
      <c r="F51" s="80">
        <v>12.2229753422973</v>
      </c>
      <c r="G51" s="80">
        <v>12.148877247074999</v>
      </c>
      <c r="H51" s="80">
        <v>6.1280904292914601E-3</v>
      </c>
      <c r="I51" s="80">
        <v>23.5781129878144</v>
      </c>
      <c r="J51" s="80">
        <v>23.304442638110999</v>
      </c>
      <c r="K51" s="80">
        <v>1.6216858310049501E-3</v>
      </c>
      <c r="L51" s="80">
        <v>-0.15586846584757799</v>
      </c>
      <c r="M51" s="80">
        <v>6.3358323031449601E-3</v>
      </c>
      <c r="N51" s="80">
        <v>1.9033706248612201</v>
      </c>
      <c r="O51" s="80">
        <v>6.0656145989225604E-3</v>
      </c>
      <c r="P51" s="80">
        <v>3.2128912945353001</v>
      </c>
      <c r="Q51" s="80">
        <v>1.58942059296871E-3</v>
      </c>
      <c r="R51" s="80">
        <v>3.8300896115593699</v>
      </c>
      <c r="S51" s="80">
        <v>0.160632018437669</v>
      </c>
      <c r="T51" s="80">
        <v>985.51990962787397</v>
      </c>
      <c r="U51" s="80">
        <v>0.12725609977999</v>
      </c>
      <c r="V51" s="81">
        <v>44120.650196759256</v>
      </c>
      <c r="W51" s="80">
        <v>2.4</v>
      </c>
      <c r="X51" s="80">
        <v>6.2674951998355502E-2</v>
      </c>
      <c r="Y51" s="80">
        <v>4.8629107227313603E-2</v>
      </c>
      <c r="Z51" s="110">
        <f>((((N51/1000)+1)/((SMOW!$Z$4/1000)+1))-1)*1000</f>
        <v>12.536829516482717</v>
      </c>
      <c r="AA51" s="110">
        <f>((((P51/1000)+1)/((SMOW!$AA$4/1000)+1))-1)*1000</f>
        <v>24.140187994046826</v>
      </c>
      <c r="AB51" s="110">
        <f>Z51*SMOW!$AN$6</f>
        <v>13.56913765947075</v>
      </c>
      <c r="AC51" s="110">
        <f>AA51*SMOW!$AN$12</f>
        <v>26.103800790980351</v>
      </c>
      <c r="AD51" s="110">
        <f t="shared" ref="AD51" si="112">LN((AB51/1000)+1)*1000</f>
        <v>13.477901316829609</v>
      </c>
      <c r="AE51" s="110">
        <f t="shared" ref="AE51" si="113">LN((AC51/1000)+1)*1000</f>
        <v>25.768911992781248</v>
      </c>
      <c r="AF51" s="51">
        <f>(AD51-SMOW!AN$14*AE51)</f>
        <v>-0.12808421535889103</v>
      </c>
      <c r="AG51" s="55">
        <f t="shared" ref="AG51" si="114">AF51*1000</f>
        <v>-128.08421535889102</v>
      </c>
      <c r="AH51" s="55">
        <f>AVERAGE(AG51:AG52)</f>
        <v>-125.37487195345508</v>
      </c>
      <c r="AI51" s="55">
        <f>STDEV(AG51:AG52)</f>
        <v>3.8315901890936002</v>
      </c>
      <c r="AK51" s="94">
        <v>16</v>
      </c>
      <c r="AL51" s="94">
        <v>0</v>
      </c>
      <c r="AM51" s="94">
        <v>0</v>
      </c>
      <c r="AN51" s="94">
        <v>0</v>
      </c>
    </row>
    <row r="52" spans="1:42" s="80" customFormat="1" x14ac:dyDescent="0.2">
      <c r="A52" s="80">
        <v>2510</v>
      </c>
      <c r="B52" s="80" t="s">
        <v>120</v>
      </c>
      <c r="C52" s="80" t="s">
        <v>48</v>
      </c>
      <c r="D52" s="80" t="s">
        <v>111</v>
      </c>
      <c r="E52" s="80" t="s">
        <v>182</v>
      </c>
      <c r="F52" s="80">
        <v>12.6552728753419</v>
      </c>
      <c r="G52" s="80">
        <v>12.5758633253886</v>
      </c>
      <c r="H52" s="80">
        <v>6.6527830751277103E-3</v>
      </c>
      <c r="I52" s="80">
        <v>24.3979815514856</v>
      </c>
      <c r="J52" s="80">
        <v>24.105104945887302</v>
      </c>
      <c r="K52" s="80">
        <v>1.13536870852416E-3</v>
      </c>
      <c r="L52" s="80">
        <v>-0.15163208603989201</v>
      </c>
      <c r="M52" s="80">
        <v>6.5259109752464697E-3</v>
      </c>
      <c r="N52" s="80">
        <v>2.3312608881935399</v>
      </c>
      <c r="O52" s="80">
        <v>6.5849580076499199E-3</v>
      </c>
      <c r="P52" s="80">
        <v>4.0164476639082203</v>
      </c>
      <c r="Q52" s="80">
        <v>1.1127792889588501E-3</v>
      </c>
      <c r="R52" s="80">
        <v>4.8224911058173596</v>
      </c>
      <c r="S52" s="80">
        <v>0.14121427742128601</v>
      </c>
      <c r="T52" s="80">
        <v>1132.3618668229799</v>
      </c>
      <c r="U52" s="80">
        <v>0.16552089082246599</v>
      </c>
      <c r="V52" s="81">
        <v>44120.742962962962</v>
      </c>
      <c r="W52" s="80">
        <v>2.4</v>
      </c>
      <c r="X52" s="80">
        <v>6.08132751797832E-3</v>
      </c>
      <c r="Y52" s="80">
        <v>2.4558914466575399E-3</v>
      </c>
      <c r="Z52" s="110">
        <f>((((N52/1000)+1)/((SMOW!$Z$4/1000)+1))-1)*1000</f>
        <v>12.969261089544881</v>
      </c>
      <c r="AA52" s="110">
        <f>((((P52/1000)+1)/((SMOW!$AA$4/1000)+1))-1)*1000</f>
        <v>24.960506770185464</v>
      </c>
      <c r="AB52" s="110">
        <f>Z52*SMOW!$AN$6</f>
        <v>14.037176531297749</v>
      </c>
      <c r="AC52" s="110">
        <f>AA52*SMOW!$AN$12</f>
        <v>26.990845992231662</v>
      </c>
      <c r="AD52" s="110">
        <f t="shared" ref="AD52" si="115">LN((AB52/1000)+1)*1000</f>
        <v>13.939567742766727</v>
      </c>
      <c r="AE52" s="110">
        <f t="shared" ref="AE52" si="116">LN((AC52/1000)+1)*1000</f>
        <v>26.633017559308229</v>
      </c>
      <c r="AF52" s="51">
        <f>(AD52-SMOW!AN$14*AE52)</f>
        <v>-0.12266552854801915</v>
      </c>
      <c r="AG52" s="55">
        <f t="shared" ref="AG52" si="117">AF52*1000</f>
        <v>-122.66552854801915</v>
      </c>
      <c r="AK52" s="94">
        <v>16</v>
      </c>
      <c r="AL52" s="94">
        <v>0</v>
      </c>
      <c r="AM52" s="94">
        <v>0</v>
      </c>
      <c r="AN52" s="94">
        <v>0</v>
      </c>
    </row>
    <row r="53" spans="1:42" s="80" customFormat="1" x14ac:dyDescent="0.2">
      <c r="A53" s="80">
        <v>2511</v>
      </c>
      <c r="B53" s="80" t="s">
        <v>112</v>
      </c>
      <c r="C53" s="80" t="s">
        <v>48</v>
      </c>
      <c r="D53" s="80" t="s">
        <v>111</v>
      </c>
      <c r="E53" s="80" t="s">
        <v>174</v>
      </c>
      <c r="F53" s="80">
        <v>11.7652352408324</v>
      </c>
      <c r="G53" s="80">
        <v>11.696562328514799</v>
      </c>
      <c r="H53" s="80">
        <v>5.7858222046194797E-3</v>
      </c>
      <c r="I53" s="80">
        <v>22.723144070378499</v>
      </c>
      <c r="J53" s="80">
        <v>22.468818910406299</v>
      </c>
      <c r="K53" s="80">
        <v>1.1473211917983599E-3</v>
      </c>
      <c r="L53" s="80">
        <v>-0.166974056179715</v>
      </c>
      <c r="M53" s="80">
        <v>5.7737957439271403E-3</v>
      </c>
      <c r="N53" s="80">
        <v>1.45029717987966</v>
      </c>
      <c r="O53" s="80">
        <v>5.7268357959240502E-3</v>
      </c>
      <c r="P53" s="80">
        <v>2.3749329318617498</v>
      </c>
      <c r="Q53" s="80">
        <v>1.1244939643208099E-3</v>
      </c>
      <c r="R53" s="80">
        <v>1.05064993572923</v>
      </c>
      <c r="S53" s="80">
        <v>0.14881790127609301</v>
      </c>
      <c r="T53" s="80">
        <v>885.70162119184795</v>
      </c>
      <c r="U53" s="80">
        <v>0.32486538469656201</v>
      </c>
      <c r="V53" s="81">
        <v>44124.4218287037</v>
      </c>
      <c r="W53" s="80">
        <v>2.4</v>
      </c>
      <c r="X53" s="80">
        <v>3.79572107669667E-3</v>
      </c>
      <c r="Y53" s="80">
        <v>6.5525021384378697E-3</v>
      </c>
      <c r="Z53" s="110">
        <f>((((N53/1000)+1)/((SMOW!$Z$4/1000)+1))-1)*1000</f>
        <v>12.078947486169112</v>
      </c>
      <c r="AA53" s="110">
        <f>((((P53/1000)+1)/((SMOW!$AA$4/1000)+1))-1)*1000</f>
        <v>23.284749589569831</v>
      </c>
      <c r="AB53" s="110">
        <f>Z53*SMOW!$AN$6</f>
        <v>13.073552687771592</v>
      </c>
      <c r="AC53" s="110">
        <f>AA53*SMOW!$AN$12</f>
        <v>25.178779258218121</v>
      </c>
      <c r="AD53" s="110">
        <f t="shared" ref="AD53" si="118">LN((AB53/1000)+1)*1000</f>
        <v>12.988831404370297</v>
      </c>
      <c r="AE53" s="110">
        <f t="shared" ref="AE53" si="119">LN((AC53/1000)+1)*1000</f>
        <v>24.867016169688558</v>
      </c>
      <c r="AF53" s="51">
        <f>(AD53-SMOW!AN$14*AE53)</f>
        <v>-0.14095313322526337</v>
      </c>
      <c r="AG53" s="55">
        <f t="shared" ref="AG53" si="120">AF53*1000</f>
        <v>-140.95313322526337</v>
      </c>
      <c r="AH53" s="55">
        <f>AVERAGE(AG53:AG54)</f>
        <v>-135.89987046140538</v>
      </c>
      <c r="AI53" s="55">
        <f>STDEV(AG53:AG54)</f>
        <v>7.1463927348828955</v>
      </c>
      <c r="AK53" s="94">
        <v>16</v>
      </c>
      <c r="AL53" s="94">
        <v>0</v>
      </c>
      <c r="AM53" s="94">
        <v>0</v>
      </c>
      <c r="AN53" s="94">
        <v>0</v>
      </c>
    </row>
    <row r="54" spans="1:42" s="80" customFormat="1" ht="17.25" customHeight="1" x14ac:dyDescent="0.2">
      <c r="A54" s="80">
        <v>2512</v>
      </c>
      <c r="B54" s="80" t="s">
        <v>112</v>
      </c>
      <c r="C54" s="80" t="s">
        <v>48</v>
      </c>
      <c r="D54" s="80" t="s">
        <v>111</v>
      </c>
      <c r="E54" s="80" t="s">
        <v>175</v>
      </c>
      <c r="F54" s="80">
        <v>12.933423116847401</v>
      </c>
      <c r="G54" s="80">
        <v>12.8505002982284</v>
      </c>
      <c r="H54" s="80">
        <v>4.0887495291127701E-3</v>
      </c>
      <c r="I54" s="80">
        <v>24.9466634181267</v>
      </c>
      <c r="J54" s="80">
        <v>24.640575494304301</v>
      </c>
      <c r="K54" s="80">
        <v>1.68225825632924E-3</v>
      </c>
      <c r="L54" s="80">
        <v>-0.159723562764265</v>
      </c>
      <c r="M54" s="80">
        <v>4.1057076154270298E-3</v>
      </c>
      <c r="N54" s="80">
        <v>2.6065753903270599</v>
      </c>
      <c r="O54" s="80">
        <v>4.0470647620604603E-3</v>
      </c>
      <c r="P54" s="80">
        <v>4.5542128963311903</v>
      </c>
      <c r="Q54" s="80">
        <v>1.64878786271336E-3</v>
      </c>
      <c r="R54" s="80">
        <v>4.5545019132545397</v>
      </c>
      <c r="S54" s="80">
        <v>0.15442794224296399</v>
      </c>
      <c r="T54" s="80">
        <v>1110.6713601722599</v>
      </c>
      <c r="U54" s="80">
        <v>0.136309807699425</v>
      </c>
      <c r="V54" s="81">
        <v>44124.52138888889</v>
      </c>
      <c r="W54" s="80">
        <v>2.4</v>
      </c>
      <c r="X54" s="80">
        <v>4.8806449572149496E-3</v>
      </c>
      <c r="Y54" s="80">
        <v>7.3281318338047404E-3</v>
      </c>
      <c r="Z54" s="110">
        <f>((((N54/1000)+1)/((SMOW!$Z$4/1000)+1))-1)*1000</f>
        <v>13.247497575500811</v>
      </c>
      <c r="AA54" s="110">
        <f>((((P54/1000)+1)/((SMOW!$AA$4/1000)+1))-1)*1000</f>
        <v>25.509489933190686</v>
      </c>
      <c r="AB54" s="110">
        <f>Z54*SMOW!$AN$6</f>
        <v>14.338323577674959</v>
      </c>
      <c r="AC54" s="110">
        <f>AA54*SMOW!$AN$12</f>
        <v>27.5844845806397</v>
      </c>
      <c r="AD54" s="110">
        <f t="shared" ref="AD54" si="121">LN((AB54/1000)+1)*1000</f>
        <v>14.236501962859506</v>
      </c>
      <c r="AE54" s="110">
        <f t="shared" ref="AE54" si="122">LN((AC54/1000)+1)*1000</f>
        <v>27.210887444236842</v>
      </c>
      <c r="AF54" s="51">
        <f>(AD54-SMOW!AN$14*AE54)</f>
        <v>-0.13084660769754741</v>
      </c>
      <c r="AG54" s="55">
        <f t="shared" ref="AG54" si="123">AF54*1000</f>
        <v>-130.84660769754743</v>
      </c>
      <c r="AH54" s="55"/>
      <c r="AI54" s="55"/>
      <c r="AK54" s="94">
        <v>16</v>
      </c>
      <c r="AL54" s="94">
        <v>0</v>
      </c>
      <c r="AM54" s="94">
        <v>0</v>
      </c>
      <c r="AN54" s="94">
        <v>0</v>
      </c>
    </row>
    <row r="55" spans="1:42" s="80" customFormat="1" x14ac:dyDescent="0.2">
      <c r="A55" s="80">
        <v>2513</v>
      </c>
      <c r="B55" s="80" t="s">
        <v>112</v>
      </c>
      <c r="C55" s="80" t="s">
        <v>48</v>
      </c>
      <c r="D55" s="80" t="s">
        <v>111</v>
      </c>
      <c r="E55" s="80" t="s">
        <v>176</v>
      </c>
      <c r="F55" s="80">
        <v>13.2022013706812</v>
      </c>
      <c r="G55" s="80">
        <v>13.1158114532137</v>
      </c>
      <c r="H55" s="80">
        <v>4.4783962309175602E-3</v>
      </c>
      <c r="I55" s="80">
        <v>25.4642367638812</v>
      </c>
      <c r="J55" s="80">
        <v>25.145423941236299</v>
      </c>
      <c r="K55" s="80">
        <v>1.2839075451183601E-3</v>
      </c>
      <c r="L55" s="80">
        <v>-0.16097238775907999</v>
      </c>
      <c r="M55" s="80">
        <v>4.4518630187416102E-3</v>
      </c>
      <c r="N55" s="80">
        <v>2.8726134521243498</v>
      </c>
      <c r="O55" s="80">
        <v>4.43273901902162E-3</v>
      </c>
      <c r="P55" s="80">
        <v>5.0614885463895503</v>
      </c>
      <c r="Q55" s="80">
        <v>1.2583627806709401E-3</v>
      </c>
      <c r="R55" s="80">
        <v>5.5554740578661503</v>
      </c>
      <c r="S55" s="80">
        <v>0.140356743192698</v>
      </c>
      <c r="T55" s="80">
        <v>823.81960566669397</v>
      </c>
      <c r="U55" s="80">
        <v>0.146459035813847</v>
      </c>
      <c r="V55" s="81">
        <v>44124.620405092595</v>
      </c>
      <c r="W55" s="80">
        <v>2.4</v>
      </c>
      <c r="X55" s="80">
        <v>9.2404011343424092E-3</v>
      </c>
      <c r="Y55" s="80">
        <v>6.4025334139833998E-3</v>
      </c>
      <c r="Z55" s="110">
        <f>((((N55/1000)+1)/((SMOW!$Z$4/1000)+1))-1)*1000</f>
        <v>13.516359167866643</v>
      </c>
      <c r="AA55" s="110">
        <f>((((P55/1000)+1)/((SMOW!$AA$4/1000)+1))-1)*1000</f>
        <v>26.027347492761255</v>
      </c>
      <c r="AB55" s="110">
        <f>Z55*SMOW!$AN$6</f>
        <v>14.629323782580038</v>
      </c>
      <c r="AC55" s="110">
        <f>AA55*SMOW!$AN$12</f>
        <v>28.144465744683121</v>
      </c>
      <c r="AD55" s="110">
        <f t="shared" ref="AD55" si="124">LN((AB55/1000)+1)*1000</f>
        <v>14.523347548868651</v>
      </c>
      <c r="AE55" s="110">
        <f t="shared" ref="AE55" si="125">LN((AC55/1000)+1)*1000</f>
        <v>27.75568803947629</v>
      </c>
      <c r="AF55" s="51">
        <f>(AD55-SMOW!AN$14*AE55)</f>
        <v>-0.13165573597482982</v>
      </c>
      <c r="AG55" s="55">
        <f t="shared" ref="AG55" si="126">AF55*1000</f>
        <v>-131.65573597482984</v>
      </c>
      <c r="AH55" s="55">
        <f>AVERAGE(AG55:AG56)</f>
        <v>-136.43536891048493</v>
      </c>
      <c r="AI55" s="55">
        <f>STDEV(AG55:AG56)</f>
        <v>6.7594217207685547</v>
      </c>
      <c r="AK55" s="94">
        <v>16</v>
      </c>
      <c r="AL55" s="94">
        <v>0</v>
      </c>
      <c r="AM55" s="94">
        <v>0</v>
      </c>
      <c r="AN55" s="94">
        <v>0</v>
      </c>
    </row>
    <row r="56" spans="1:42" s="80" customFormat="1" x14ac:dyDescent="0.2">
      <c r="A56" s="80">
        <v>2514</v>
      </c>
      <c r="B56" s="80" t="s">
        <v>112</v>
      </c>
      <c r="C56" s="80" t="s">
        <v>48</v>
      </c>
      <c r="D56" s="80" t="s">
        <v>111</v>
      </c>
      <c r="E56" s="80" t="s">
        <v>177</v>
      </c>
      <c r="F56" s="80">
        <v>13.2831396986398</v>
      </c>
      <c r="G56" s="80">
        <v>13.1956915122548</v>
      </c>
      <c r="H56" s="80">
        <v>6.5660982748187999E-3</v>
      </c>
      <c r="I56" s="80">
        <v>25.636890961982399</v>
      </c>
      <c r="J56" s="80">
        <v>25.313776609954701</v>
      </c>
      <c r="K56" s="80">
        <v>1.7090202270091299E-3</v>
      </c>
      <c r="L56" s="80">
        <v>-0.16998253780127701</v>
      </c>
      <c r="M56" s="80">
        <v>6.7229934922908297E-3</v>
      </c>
      <c r="N56" s="80">
        <v>2.9527266145104099</v>
      </c>
      <c r="O56" s="80">
        <v>6.4991569581494E-3</v>
      </c>
      <c r="P56" s="80">
        <v>5.2307075977481396</v>
      </c>
      <c r="Q56" s="80">
        <v>1.67501737431295E-3</v>
      </c>
      <c r="R56" s="80">
        <v>5.8914544549965804</v>
      </c>
      <c r="S56" s="80">
        <v>0.120441834989165</v>
      </c>
      <c r="T56" s="80">
        <v>734.754459684415</v>
      </c>
      <c r="U56" s="80">
        <v>0.10367494589843</v>
      </c>
      <c r="V56" s="81">
        <v>44124.714108796295</v>
      </c>
      <c r="W56" s="80">
        <v>2.4</v>
      </c>
      <c r="X56" s="80">
        <v>4.9819441604918198E-2</v>
      </c>
      <c r="Y56" s="80">
        <v>6.2811384645703697E-2</v>
      </c>
      <c r="Z56" s="110">
        <f>((((N56/1000)+1)/((SMOW!$Z$4/1000)+1))-1)*1000</f>
        <v>13.5973225919086</v>
      </c>
      <c r="AA56" s="110">
        <f>((((P56/1000)+1)/((SMOW!$AA$4/1000)+1))-1)*1000</f>
        <v>26.200096500050172</v>
      </c>
      <c r="AB56" s="110">
        <f>Z56*SMOW!$AN$6</f>
        <v>14.716953900287471</v>
      </c>
      <c r="AC56" s="110">
        <f>AA56*SMOW!$AN$12</f>
        <v>28.331266513352428</v>
      </c>
      <c r="AD56" s="110">
        <f t="shared" ref="AD56" si="127">LN((AB56/1000)+1)*1000</f>
        <v>14.609710451765457</v>
      </c>
      <c r="AE56" s="110">
        <f t="shared" ref="AE56" si="128">LN((AC56/1000)+1)*1000</f>
        <v>27.937358813658324</v>
      </c>
      <c r="AF56" s="51">
        <f>(AD56-SMOW!AN$14*AE56)</f>
        <v>-0.14121500184614</v>
      </c>
      <c r="AG56" s="55">
        <f t="shared" ref="AG56" si="129">AF56*1000</f>
        <v>-141.21500184614001</v>
      </c>
      <c r="AK56" s="94">
        <v>16</v>
      </c>
      <c r="AL56" s="94">
        <v>0</v>
      </c>
      <c r="AM56" s="94">
        <v>0</v>
      </c>
      <c r="AN56" s="94">
        <v>0</v>
      </c>
    </row>
    <row r="57" spans="1:42" x14ac:dyDescent="0.2">
      <c r="A57" s="80">
        <v>2515</v>
      </c>
      <c r="B57" s="80" t="s">
        <v>112</v>
      </c>
      <c r="C57" s="80" t="s">
        <v>48</v>
      </c>
      <c r="D57" s="80" t="s">
        <v>111</v>
      </c>
      <c r="E57" s="80" t="s">
        <v>178</v>
      </c>
      <c r="F57" s="80">
        <v>13.269927058157901</v>
      </c>
      <c r="G57" s="80">
        <v>13.182652274453099</v>
      </c>
      <c r="H57" s="80">
        <v>5.3112926425224897E-3</v>
      </c>
      <c r="I57" s="80">
        <v>25.5864546068509</v>
      </c>
      <c r="J57" s="80">
        <v>25.264599767531202</v>
      </c>
      <c r="K57" s="80">
        <v>1.52134369442733E-3</v>
      </c>
      <c r="L57" s="80">
        <v>-0.157056402803329</v>
      </c>
      <c r="M57" s="80">
        <v>5.15574394605976E-3</v>
      </c>
      <c r="N57" s="80">
        <v>2.9396486767870198</v>
      </c>
      <c r="O57" s="80">
        <v>5.2571440587184598E-3</v>
      </c>
      <c r="P57" s="80">
        <v>5.1812747298353097</v>
      </c>
      <c r="Q57" s="80">
        <v>1.49107487447456E-3</v>
      </c>
      <c r="R57" s="80">
        <v>5.5994419140764302</v>
      </c>
      <c r="S57" s="80">
        <v>0.14712038414811601</v>
      </c>
      <c r="T57" s="80">
        <v>781.53121426746395</v>
      </c>
      <c r="U57" s="80">
        <v>9.8883552848884101E-2</v>
      </c>
      <c r="V57" s="81">
        <v>44124.810567129629</v>
      </c>
      <c r="W57" s="80">
        <v>2.4</v>
      </c>
      <c r="X57" s="80">
        <v>4.2618257915762597E-2</v>
      </c>
      <c r="Y57" s="80">
        <v>3.5182263963686802E-2</v>
      </c>
      <c r="Z57" s="110">
        <f>((((N57/1000)+1)/((SMOW!$Z$4/1000)+1))-1)*1000</f>
        <v>13.584105854658857</v>
      </c>
      <c r="AA57" s="110">
        <f>((((P57/1000)+1)/((SMOW!$AA$4/1000)+1))-1)*1000</f>
        <v>26.14963244892321</v>
      </c>
      <c r="AB57" s="110">
        <f>Z57*SMOW!$AN$6</f>
        <v>14.702648869903591</v>
      </c>
      <c r="AC57" s="110">
        <f>AA57*SMOW!$AN$12</f>
        <v>28.276697611981447</v>
      </c>
      <c r="AD57" s="110">
        <f t="shared" ref="AD57" si="130">LN((AB57/1000)+1)*1000</f>
        <v>14.595612795110807</v>
      </c>
      <c r="AE57" s="110">
        <f t="shared" ref="AE57" si="131">LN((AC57/1000)+1)*1000</f>
        <v>27.884291916772206</v>
      </c>
      <c r="AF57" s="51">
        <f>(AD57-SMOW!AN$14*AE57)</f>
        <v>-0.12729333694491807</v>
      </c>
      <c r="AG57" s="55">
        <f t="shared" ref="AG57" si="132">AF57*1000</f>
        <v>-127.29333694491807</v>
      </c>
      <c r="AH57" s="55">
        <f>AVERAGE(AG57:AG58)</f>
        <v>-127.24447912463521</v>
      </c>
      <c r="AI57" s="55">
        <f>STDEV(AG57:AG58)</f>
        <v>6.9095392072000689E-2</v>
      </c>
      <c r="AK57" s="94">
        <v>16</v>
      </c>
      <c r="AL57" s="94">
        <v>0</v>
      </c>
      <c r="AM57" s="94">
        <v>0</v>
      </c>
      <c r="AN57" s="94">
        <v>0</v>
      </c>
    </row>
    <row r="58" spans="1:42" x14ac:dyDescent="0.2">
      <c r="A58" s="80">
        <v>2516</v>
      </c>
      <c r="B58" s="80" t="s">
        <v>120</v>
      </c>
      <c r="C58" s="80" t="s">
        <v>48</v>
      </c>
      <c r="D58" s="80" t="s">
        <v>111</v>
      </c>
      <c r="E58" s="80" t="s">
        <v>179</v>
      </c>
      <c r="F58" s="80">
        <v>12.3292275092265</v>
      </c>
      <c r="G58" s="80">
        <v>12.2538409637244</v>
      </c>
      <c r="H58" s="80">
        <v>5.7128577623688399E-3</v>
      </c>
      <c r="I58" s="80">
        <v>23.780390374956099</v>
      </c>
      <c r="J58" s="80">
        <v>23.502041066263999</v>
      </c>
      <c r="K58" s="80">
        <v>1.1871371368545899E-3</v>
      </c>
      <c r="L58" s="80">
        <v>-0.15523671926302701</v>
      </c>
      <c r="M58" s="80">
        <v>5.7639063610657798E-3</v>
      </c>
      <c r="N58" s="80">
        <v>2.0085395518425999</v>
      </c>
      <c r="O58" s="80">
        <v>5.6546152255427798E-3</v>
      </c>
      <c r="P58" s="80">
        <v>3.4111441487367999</v>
      </c>
      <c r="Q58" s="80">
        <v>1.1635177269993999E-3</v>
      </c>
      <c r="R58" s="80">
        <v>2.55630157558529</v>
      </c>
      <c r="S58" s="80">
        <v>0.135287016765989</v>
      </c>
      <c r="T58" s="80">
        <v>642.18742334340197</v>
      </c>
      <c r="U58" s="80">
        <v>9.52204778797755E-2</v>
      </c>
      <c r="V58" s="81">
        <v>44125.576157407406</v>
      </c>
      <c r="W58" s="80">
        <v>2.4</v>
      </c>
      <c r="X58" s="80">
        <v>1.39310220799269E-2</v>
      </c>
      <c r="Y58" s="80">
        <v>9.2180949862462804E-3</v>
      </c>
      <c r="Z58" s="110">
        <f>((((N58/1000)+1)/((SMOW!$Z$4/1000)+1))-1)*1000</f>
        <v>12.643114628412055</v>
      </c>
      <c r="AA58" s="110">
        <f>((((P58/1000)+1)/((SMOW!$AA$4/1000)+1))-1)*1000</f>
        <v>24.342576457287322</v>
      </c>
      <c r="AB58" s="110">
        <f>Z58*SMOW!$AN$6</f>
        <v>13.684174504553898</v>
      </c>
      <c r="AC58" s="110">
        <f>AA58*SMOW!$AN$12</f>
        <v>26.322651950222582</v>
      </c>
      <c r="AD58" s="110">
        <f t="shared" ref="AD58" si="133">LN((AB58/1000)+1)*1000</f>
        <v>13.591391668051646</v>
      </c>
      <c r="AE58" s="110">
        <f t="shared" ref="AE58" si="134">LN((AC58/1000)+1)*1000</f>
        <v>25.982172896507571</v>
      </c>
      <c r="AF58" s="51">
        <f>(AD58-SMOW!AN$14*AE58)</f>
        <v>-0.12719562130435236</v>
      </c>
      <c r="AG58" s="55">
        <f t="shared" ref="AG58" si="135">AF58*1000</f>
        <v>-127.19562130435236</v>
      </c>
      <c r="AK58" s="94">
        <v>16</v>
      </c>
      <c r="AL58" s="94">
        <v>0</v>
      </c>
      <c r="AM58" s="94">
        <v>0</v>
      </c>
      <c r="AN58" s="94">
        <v>0</v>
      </c>
    </row>
    <row r="59" spans="1:42" x14ac:dyDescent="0.2">
      <c r="A59" s="80">
        <v>2517</v>
      </c>
      <c r="B59" s="80" t="s">
        <v>120</v>
      </c>
      <c r="C59" s="80" t="s">
        <v>48</v>
      </c>
      <c r="D59" s="80" t="s">
        <v>111</v>
      </c>
      <c r="E59" s="80" t="s">
        <v>180</v>
      </c>
      <c r="F59" s="80">
        <v>12.4235428782296</v>
      </c>
      <c r="G59" s="80">
        <v>12.3470029289244</v>
      </c>
      <c r="H59" s="80">
        <v>7.2923096794129099E-3</v>
      </c>
      <c r="I59" s="80">
        <v>23.9665389777252</v>
      </c>
      <c r="J59" s="80">
        <v>23.683849269509899</v>
      </c>
      <c r="K59" s="80">
        <v>1.3589048262804199E-3</v>
      </c>
      <c r="L59" s="80">
        <v>-0.15806948537686999</v>
      </c>
      <c r="M59" s="80">
        <v>7.18811458984942E-3</v>
      </c>
      <c r="N59" s="80">
        <v>2.1018933764521699</v>
      </c>
      <c r="O59" s="80">
        <v>7.2179646435840501E-3</v>
      </c>
      <c r="P59" s="80">
        <v>3.5935891186172801</v>
      </c>
      <c r="Q59" s="80">
        <v>1.3318679077519401E-3</v>
      </c>
      <c r="R59" s="80">
        <v>3.1376886468574798</v>
      </c>
      <c r="S59" s="80">
        <v>0.14507142051062699</v>
      </c>
      <c r="T59" s="80">
        <v>1004.8190773446</v>
      </c>
      <c r="U59" s="80">
        <v>0.161984378357036</v>
      </c>
      <c r="V59" s="81">
        <v>44125.677384259259</v>
      </c>
      <c r="W59" s="80">
        <v>2.4</v>
      </c>
      <c r="X59" s="80">
        <v>1.39641977181934E-2</v>
      </c>
      <c r="Y59" s="80">
        <v>2.3443414293976599E-2</v>
      </c>
      <c r="Z59" s="110">
        <f>((((N59/1000)+1)/((SMOW!$Z$4/1000)+1))-1)*1000</f>
        <v>12.737459241241034</v>
      </c>
      <c r="AA59" s="110">
        <f>((((P59/1000)+1)/((SMOW!$AA$4/1000)+1))-1)*1000</f>
        <v>24.528827279394427</v>
      </c>
      <c r="AB59" s="110">
        <f>Z59*SMOW!$AN$6</f>
        <v>13.786287645457886</v>
      </c>
      <c r="AC59" s="110">
        <f>AA59*SMOW!$AN$12</f>
        <v>26.524052799239961</v>
      </c>
      <c r="AD59" s="110">
        <f t="shared" ref="AD59" si="136">LN((AB59/1000)+1)*1000</f>
        <v>13.692121264755198</v>
      </c>
      <c r="AE59" s="110">
        <f t="shared" ref="AE59" si="137">LN((AC59/1000)+1)*1000</f>
        <v>26.178389057409817</v>
      </c>
      <c r="AF59" s="51">
        <f>(AD59-SMOW!AN$14*AE59)</f>
        <v>-0.13006815755718648</v>
      </c>
      <c r="AG59" s="55">
        <f t="shared" ref="AG59" si="138">AF59*1000</f>
        <v>-130.06815755718648</v>
      </c>
      <c r="AH59" s="55">
        <f>AVERAGE(AG59:AG60)</f>
        <v>-134.95263419838199</v>
      </c>
      <c r="AI59" s="55">
        <f>STDEV(AG59:AG60)</f>
        <v>6.9076931110732849</v>
      </c>
      <c r="AK59" s="94">
        <v>16</v>
      </c>
      <c r="AL59" s="94">
        <v>0</v>
      </c>
      <c r="AM59" s="94">
        <v>0</v>
      </c>
      <c r="AN59" s="94">
        <v>0</v>
      </c>
    </row>
    <row r="60" spans="1:42" s="80" customFormat="1" x14ac:dyDescent="0.2">
      <c r="A60" s="80">
        <v>2518</v>
      </c>
      <c r="B60" s="80" t="s">
        <v>120</v>
      </c>
      <c r="C60" s="80" t="s">
        <v>48</v>
      </c>
      <c r="D60" s="80" t="s">
        <v>111</v>
      </c>
      <c r="E60" s="80" t="s">
        <v>181</v>
      </c>
      <c r="F60" s="80">
        <v>12.7462114805718</v>
      </c>
      <c r="G60" s="80">
        <v>12.665661629934799</v>
      </c>
      <c r="H60" s="80">
        <v>5.8010615827158796E-3</v>
      </c>
      <c r="I60" s="80">
        <v>24.603417601247902</v>
      </c>
      <c r="J60" s="80">
        <v>24.305628029418902</v>
      </c>
      <c r="K60" s="80">
        <v>1.3683648876011601E-3</v>
      </c>
      <c r="L60" s="80">
        <v>-0.167709969598383</v>
      </c>
      <c r="M60" s="80">
        <v>5.8994871213724097E-3</v>
      </c>
      <c r="N60" s="80">
        <v>2.4212723751081802</v>
      </c>
      <c r="O60" s="80">
        <v>5.7419198086854396E-3</v>
      </c>
      <c r="P60" s="80">
        <v>4.2177963356345201</v>
      </c>
      <c r="Q60" s="80">
        <v>1.3411397506617401E-3</v>
      </c>
      <c r="R60" s="80">
        <v>3.9921843052464299</v>
      </c>
      <c r="S60" s="80">
        <v>0.109504896700388</v>
      </c>
      <c r="T60" s="80">
        <v>625.19396501085998</v>
      </c>
      <c r="U60" s="80">
        <v>9.5175903260752898E-2</v>
      </c>
      <c r="V60" s="81">
        <v>44125.796261574076</v>
      </c>
      <c r="W60" s="80">
        <v>2.4</v>
      </c>
      <c r="X60" s="80">
        <v>1.0354795564711699E-2</v>
      </c>
      <c r="Y60" s="80">
        <v>4.7893834350786696E-3</v>
      </c>
      <c r="Z60" s="110">
        <f>((((N60/1000)+1)/((SMOW!$Z$4/1000)+1))-1)*1000</f>
        <v>13.060227891586562</v>
      </c>
      <c r="AA60" s="110">
        <f>((((P60/1000)+1)/((SMOW!$AA$4/1000)+1))-1)*1000</f>
        <v>25.166055630555519</v>
      </c>
      <c r="AB60" s="110">
        <f>Z60*SMOW!$AN$6</f>
        <v>14.135633725576618</v>
      </c>
      <c r="AC60" s="110">
        <f>AA60*SMOW!$AN$12</f>
        <v>27.213114621839527</v>
      </c>
      <c r="AD60" s="110">
        <f t="shared" ref="AD60" si="139">LN((AB60/1000)+1)*1000</f>
        <v>14.036657294365543</v>
      </c>
      <c r="AE60" s="110">
        <f t="shared" ref="AE60" si="140">LN((AC60/1000)+1)*1000</f>
        <v>26.849421221979394</v>
      </c>
      <c r="AF60" s="51">
        <f>(AD60-SMOW!AN$14*AE60)</f>
        <v>-0.13983711083957751</v>
      </c>
      <c r="AG60" s="55">
        <f t="shared" ref="AG60" si="141">AF60*1000</f>
        <v>-139.83711083957752</v>
      </c>
      <c r="AK60" s="94">
        <v>16</v>
      </c>
      <c r="AL60" s="94">
        <v>0</v>
      </c>
      <c r="AM60" s="94">
        <v>0</v>
      </c>
      <c r="AN60" s="94">
        <v>0</v>
      </c>
      <c r="AP60" s="74"/>
    </row>
    <row r="61" spans="1:42" s="80" customFormat="1" x14ac:dyDescent="0.2">
      <c r="A61" s="80">
        <v>2519</v>
      </c>
      <c r="B61" s="80" t="s">
        <v>112</v>
      </c>
      <c r="C61" s="80" t="s">
        <v>48</v>
      </c>
      <c r="D61" s="80" t="s">
        <v>111</v>
      </c>
      <c r="E61" s="80" t="s">
        <v>183</v>
      </c>
      <c r="F61" s="80">
        <v>11.7159678497699</v>
      </c>
      <c r="G61" s="80">
        <v>11.6478666732944</v>
      </c>
      <c r="H61" s="80">
        <v>5.6971607356020703E-3</v>
      </c>
      <c r="I61" s="80">
        <v>22.640940663354598</v>
      </c>
      <c r="J61" s="80">
        <v>22.388438685968001</v>
      </c>
      <c r="K61" s="80">
        <v>1.25686666736363E-3</v>
      </c>
      <c r="L61" s="80">
        <v>-0.17322895289666501</v>
      </c>
      <c r="M61" s="80">
        <v>5.8498164480886598E-3</v>
      </c>
      <c r="N61" s="80">
        <v>1.4015320694546001</v>
      </c>
      <c r="O61" s="80">
        <v>5.63907822983537E-3</v>
      </c>
      <c r="P61" s="80">
        <v>2.2943650527831201</v>
      </c>
      <c r="Q61" s="80">
        <v>1.23185991116854E-3</v>
      </c>
      <c r="R61" s="80">
        <v>0.63344278570988399</v>
      </c>
      <c r="S61" s="80">
        <v>0.145455366552427</v>
      </c>
      <c r="T61" s="80">
        <v>746.43502106935</v>
      </c>
      <c r="U61" s="80">
        <v>0.13745796553051601</v>
      </c>
      <c r="V61" s="81">
        <v>44126.426516203705</v>
      </c>
      <c r="W61" s="80">
        <v>2.4</v>
      </c>
      <c r="X61" s="80">
        <v>1.2598413079266599E-3</v>
      </c>
      <c r="Y61" s="80">
        <v>2.4789658284130598E-4</v>
      </c>
      <c r="Z61" s="110">
        <f>((((N61/1000)+1)/((SMOW!$Z$4/1000)+1))-1)*1000</f>
        <v>12.029664819049213</v>
      </c>
      <c r="AA61" s="110">
        <f>((((P61/1000)+1)/((SMOW!$AA$4/1000)+1))-1)*1000</f>
        <v>23.202501042385304</v>
      </c>
      <c r="AB61" s="110">
        <f>Z61*SMOW!$AN$6</f>
        <v>13.020211985204281</v>
      </c>
      <c r="AC61" s="110">
        <f>AA61*SMOW!$AN$12</f>
        <v>25.089840444171521</v>
      </c>
      <c r="AD61" s="110">
        <f t="shared" ref="AD61" si="142">LN((AB61/1000)+1)*1000</f>
        <v>12.936177668882115</v>
      </c>
      <c r="AE61" s="110">
        <f t="shared" ref="AE61" si="143">LN((AC61/1000)+1)*1000</f>
        <v>24.78025796322946</v>
      </c>
      <c r="AF61" s="51">
        <f>(AD61-SMOW!AN$14*AE61)</f>
        <v>-0.14779853570304091</v>
      </c>
      <c r="AG61" s="55">
        <f t="shared" ref="AG61" si="144">AF61*1000</f>
        <v>-147.7985357030409</v>
      </c>
      <c r="AH61" s="55">
        <f>AVERAGE(AG61:AG62)</f>
        <v>-136.29012411347307</v>
      </c>
      <c r="AI61" s="55">
        <f>STDEV(AG61:AG62)</f>
        <v>16.27535175133853</v>
      </c>
      <c r="AK61" s="94">
        <v>16</v>
      </c>
      <c r="AL61" s="94">
        <v>0</v>
      </c>
      <c r="AM61" s="94">
        <v>0</v>
      </c>
      <c r="AN61" s="94">
        <v>0</v>
      </c>
      <c r="AP61" s="74"/>
    </row>
    <row r="62" spans="1:42" s="80" customFormat="1" x14ac:dyDescent="0.2">
      <c r="A62" s="80">
        <v>2520</v>
      </c>
      <c r="B62" s="80" t="s">
        <v>112</v>
      </c>
      <c r="C62" s="80" t="s">
        <v>48</v>
      </c>
      <c r="D62" s="80" t="s">
        <v>111</v>
      </c>
      <c r="E62" s="80" t="s">
        <v>184</v>
      </c>
      <c r="F62" s="80">
        <v>12.4442248245967</v>
      </c>
      <c r="G62" s="80">
        <v>12.367431312006101</v>
      </c>
      <c r="H62" s="80">
        <v>5.5037146869866202E-3</v>
      </c>
      <c r="I62" s="80">
        <v>23.996729296002101</v>
      </c>
      <c r="J62" s="80">
        <v>23.713332540637499</v>
      </c>
      <c r="K62" s="80">
        <v>1.15257782627113E-3</v>
      </c>
      <c r="L62" s="80">
        <v>-0.153208269450509</v>
      </c>
      <c r="M62" s="80">
        <v>5.7008019190316504E-3</v>
      </c>
      <c r="N62" s="80">
        <v>2.1223644705500799</v>
      </c>
      <c r="O62" s="80">
        <v>5.44760436205779E-3</v>
      </c>
      <c r="P62" s="80">
        <v>3.6231787670313902</v>
      </c>
      <c r="Q62" s="80">
        <v>1.1296460122220101E-3</v>
      </c>
      <c r="R62" s="80">
        <v>4.8032983848896498</v>
      </c>
      <c r="S62" s="80">
        <v>0.15311411662890601</v>
      </c>
      <c r="T62" s="80">
        <v>698.42468654215804</v>
      </c>
      <c r="U62" s="80">
        <v>8.7612739307634399E-2</v>
      </c>
      <c r="V62" s="81">
        <v>44126.5234375</v>
      </c>
      <c r="W62" s="80">
        <v>2.4</v>
      </c>
      <c r="X62" s="80">
        <v>0.118187443485899</v>
      </c>
      <c r="Y62" s="80">
        <v>0.13495824245801899</v>
      </c>
      <c r="Z62" s="110">
        <f>((((N62/1000)+1)/((SMOW!$Z$4/1000)+1))-1)*1000</f>
        <v>12.758147600340664</v>
      </c>
      <c r="AA62" s="110">
        <f>((((P62/1000)+1)/((SMOW!$AA$4/1000)+1))-1)*1000</f>
        <v>24.559034176008687</v>
      </c>
      <c r="AB62" s="110">
        <f>Z62*SMOW!$AN$6</f>
        <v>13.80867952629206</v>
      </c>
      <c r="AC62" s="110">
        <f>AA62*SMOW!$AN$12</f>
        <v>26.556716787272151</v>
      </c>
      <c r="AD62" s="110">
        <f t="shared" ref="AD62" si="145">LN((AB62/1000)+1)*1000</f>
        <v>13.714208398721937</v>
      </c>
      <c r="AE62" s="110">
        <f t="shared" ref="AE62" si="146">LN((AC62/1000)+1)*1000</f>
        <v>26.210208544026216</v>
      </c>
      <c r="AF62" s="51">
        <f>(AD62-SMOW!AN$14*AE62)</f>
        <v>-0.12478171252390524</v>
      </c>
      <c r="AG62" s="55">
        <f t="shared" ref="AG62" si="147">AF62*1000</f>
        <v>-124.78171252390524</v>
      </c>
      <c r="AH62" s="55"/>
      <c r="AK62" s="94">
        <v>16</v>
      </c>
      <c r="AL62" s="94">
        <v>0</v>
      </c>
      <c r="AM62" s="94">
        <v>0</v>
      </c>
      <c r="AN62" s="94">
        <v>0</v>
      </c>
      <c r="AP62" s="74"/>
    </row>
    <row r="63" spans="1:42" s="80" customFormat="1" x14ac:dyDescent="0.2">
      <c r="A63" s="80">
        <v>2521</v>
      </c>
      <c r="B63" s="80" t="s">
        <v>112</v>
      </c>
      <c r="C63" s="80" t="s">
        <v>64</v>
      </c>
      <c r="D63" s="80" t="s">
        <v>50</v>
      </c>
      <c r="E63" s="80" t="s">
        <v>185</v>
      </c>
      <c r="F63" s="80">
        <v>11.574964288099</v>
      </c>
      <c r="G63" s="80">
        <v>11.5084858050213</v>
      </c>
      <c r="H63" s="80">
        <v>7.5093083743316899E-3</v>
      </c>
      <c r="I63" s="80">
        <v>22.3242723616343</v>
      </c>
      <c r="J63" s="80">
        <v>22.078733364676101</v>
      </c>
      <c r="K63" s="80">
        <v>1.2546768211457199E-3</v>
      </c>
      <c r="L63" s="80">
        <v>-0.14908541152771501</v>
      </c>
      <c r="M63" s="80">
        <v>7.4771470027404103E-3</v>
      </c>
      <c r="N63" s="80">
        <v>1.26196603790854</v>
      </c>
      <c r="O63" s="80">
        <v>7.4327510386349698E-3</v>
      </c>
      <c r="P63" s="80">
        <v>1.9839972181066901</v>
      </c>
      <c r="Q63" s="80">
        <v>1.22971363436982E-3</v>
      </c>
      <c r="R63" s="80">
        <v>2.1914097627037501</v>
      </c>
      <c r="S63" s="80">
        <v>0.162470739320381</v>
      </c>
      <c r="T63" s="80">
        <v>630.040548196538</v>
      </c>
      <c r="U63" s="80">
        <v>8.6214599790115101E-2</v>
      </c>
      <c r="V63" s="81">
        <v>44126.622465277775</v>
      </c>
      <c r="W63" s="80">
        <v>2.4</v>
      </c>
      <c r="X63" s="80">
        <v>2.4227060657493301E-2</v>
      </c>
      <c r="Y63" s="80">
        <v>3.4161135292073999E-2</v>
      </c>
      <c r="Z63" s="110">
        <f>((((N63/1000)+1)/((SMOW!$Z$4/1000)+1))-1)*1000</f>
        <v>11.888617537212376</v>
      </c>
      <c r="AA63" s="110">
        <f>((((P63/1000)+1)/((SMOW!$AA$4/1000)+1))-1)*1000</f>
        <v>22.885658849356005</v>
      </c>
      <c r="AB63" s="110">
        <f>Z63*SMOW!$AN$6</f>
        <v>12.867550582158005</v>
      </c>
      <c r="AC63" s="110">
        <f>AA63*SMOW!$AN$12</f>
        <v>24.747225652146962</v>
      </c>
      <c r="AD63" s="110">
        <f t="shared" ref="AD63" si="148">LN((AB63/1000)+1)*1000</f>
        <v>12.785467045958212</v>
      </c>
      <c r="AE63" s="110">
        <f t="shared" ref="AE63" si="149">LN((AC63/1000)+1)*1000</f>
        <v>24.445973057485769</v>
      </c>
      <c r="AF63" s="51">
        <f>(AD63-SMOW!AN$14*AE63)</f>
        <v>-0.1220067283942754</v>
      </c>
      <c r="AG63" s="55">
        <f t="shared" ref="AG63" si="150">AF63*1000</f>
        <v>-122.0067283942754</v>
      </c>
      <c r="AH63" s="55">
        <f>AVERAGE(AG63:AG65)</f>
        <v>-121.60767386443716</v>
      </c>
      <c r="AI63" s="55">
        <f>STDEV(AG63:AG65)</f>
        <v>1.1361723807621014</v>
      </c>
      <c r="AK63" s="94">
        <v>16</v>
      </c>
      <c r="AL63" s="94">
        <v>0</v>
      </c>
      <c r="AM63" s="94">
        <v>0</v>
      </c>
      <c r="AN63" s="94">
        <v>0</v>
      </c>
      <c r="AP63" s="74"/>
    </row>
    <row r="64" spans="1:42" x14ac:dyDescent="0.2">
      <c r="A64" s="80">
        <v>2522</v>
      </c>
      <c r="B64" s="80" t="s">
        <v>112</v>
      </c>
      <c r="C64" s="80" t="s">
        <v>64</v>
      </c>
      <c r="D64" s="80" t="s">
        <v>50</v>
      </c>
      <c r="E64" s="80" t="s">
        <v>186</v>
      </c>
      <c r="F64" s="80">
        <v>11.800352946014799</v>
      </c>
      <c r="G64" s="80">
        <v>11.7312705758726</v>
      </c>
      <c r="H64" s="80">
        <v>7.7008114469311901E-3</v>
      </c>
      <c r="I64" s="80">
        <v>22.757362308982501</v>
      </c>
      <c r="J64" s="80">
        <v>22.502276328690201</v>
      </c>
      <c r="K64" s="80">
        <v>8.9461998923250497E-4</v>
      </c>
      <c r="L64" s="80">
        <v>-0.149931325675836</v>
      </c>
      <c r="M64" s="80">
        <v>7.7123476505840697E-3</v>
      </c>
      <c r="N64" s="80">
        <v>1.48505686035316</v>
      </c>
      <c r="O64" s="80">
        <v>7.6223017390161197E-3</v>
      </c>
      <c r="P64" s="80">
        <v>2.4084703606610498</v>
      </c>
      <c r="Q64" s="80">
        <v>8.76820532422792E-4</v>
      </c>
      <c r="R64" s="80">
        <v>2.8587084874571</v>
      </c>
      <c r="S64" s="80">
        <v>0.14263114083554801</v>
      </c>
      <c r="T64" s="80">
        <v>560.49992011104302</v>
      </c>
      <c r="U64" s="80">
        <v>0.12726868267949501</v>
      </c>
      <c r="V64" s="81">
        <v>44126.724745370368</v>
      </c>
      <c r="W64" s="80">
        <v>2.4</v>
      </c>
      <c r="X64" s="80">
        <v>1.23115575918048E-2</v>
      </c>
      <c r="Y64" s="80">
        <v>5.7638540234807301E-3</v>
      </c>
      <c r="Z64" s="110">
        <f>((((N64/1000)+1)/((SMOW!$Z$4/1000)+1))-1)*1000</f>
        <v>12.114076080096847</v>
      </c>
      <c r="AA64" s="110">
        <f>((((P64/1000)+1)/((SMOW!$AA$4/1000)+1))-1)*1000</f>
        <v>23.31898661835341</v>
      </c>
      <c r="AB64" s="110">
        <f>Z64*SMOW!$AN$6</f>
        <v>13.111573841857032</v>
      </c>
      <c r="AC64" s="110">
        <f>AA64*SMOW!$AN$12</f>
        <v>25.215801197701857</v>
      </c>
      <c r="AD64" s="110">
        <f t="shared" ref="AD64" si="151">LN((AB64/1000)+1)*1000</f>
        <v>13.02636119727223</v>
      </c>
      <c r="AE64" s="110">
        <f t="shared" ref="AE64" si="152">LN((AC64/1000)+1)*1000</f>
        <v>24.903128184264443</v>
      </c>
      <c r="AF64" s="51">
        <f>(AD64-SMOW!AN$14*AE64)</f>
        <v>-0.12249048401939611</v>
      </c>
      <c r="AG64" s="55">
        <f t="shared" ref="AG64" si="153">AF64*1000</f>
        <v>-122.49048401939611</v>
      </c>
      <c r="AH64" s="74"/>
      <c r="AI64" s="55"/>
      <c r="AK64" s="94">
        <v>16</v>
      </c>
      <c r="AL64" s="94">
        <v>0</v>
      </c>
      <c r="AM64" s="94">
        <v>0</v>
      </c>
      <c r="AN64" s="94">
        <v>0</v>
      </c>
    </row>
    <row r="65" spans="1:42" x14ac:dyDescent="0.2">
      <c r="A65" s="80">
        <v>2523</v>
      </c>
      <c r="B65" s="80" t="s">
        <v>120</v>
      </c>
      <c r="C65" s="80" t="s">
        <v>64</v>
      </c>
      <c r="D65" s="80" t="s">
        <v>50</v>
      </c>
      <c r="E65" s="80" t="s">
        <v>187</v>
      </c>
      <c r="F65" s="80">
        <v>10.512646568046</v>
      </c>
      <c r="G65" s="80">
        <v>10.4577723916388</v>
      </c>
      <c r="H65" s="80">
        <v>5.3689666074013404E-3</v>
      </c>
      <c r="I65" s="80">
        <v>20.2853386547668</v>
      </c>
      <c r="J65" s="80">
        <v>20.0823319250811</v>
      </c>
      <c r="K65" s="80">
        <v>1.25036798283074E-3</v>
      </c>
      <c r="L65" s="80">
        <v>-0.14569886480399999</v>
      </c>
      <c r="M65" s="80">
        <v>5.2260319835595497E-3</v>
      </c>
      <c r="N65" s="80">
        <v>0.21047863807390199</v>
      </c>
      <c r="O65" s="80">
        <v>5.3142300380109404E-3</v>
      </c>
      <c r="P65" s="80">
        <v>-1.43696415104866E-2</v>
      </c>
      <c r="Q65" s="80">
        <v>1.2254905251709899E-3</v>
      </c>
      <c r="R65" s="80">
        <v>-1.29564990946925</v>
      </c>
      <c r="S65" s="80">
        <v>0.13582486169534</v>
      </c>
      <c r="T65" s="80">
        <v>456.365606353771</v>
      </c>
      <c r="U65" s="80">
        <v>0.10583168201535301</v>
      </c>
      <c r="V65" s="81">
        <v>44127.564664351848</v>
      </c>
      <c r="W65" s="80">
        <v>2.4</v>
      </c>
      <c r="X65" s="80">
        <v>3.9506233674025698E-2</v>
      </c>
      <c r="Y65" s="80">
        <v>3.2110343036183597E-2</v>
      </c>
      <c r="Z65" s="110">
        <f>((((N65/1000)+1)/((SMOW!$Z$4/1000)+1))-1)*1000</f>
        <v>10.825970430395015</v>
      </c>
      <c r="AA65" s="110">
        <f>((((P65/1000)+1)/((SMOW!$AA$4/1000)+1))-1)*1000</f>
        <v>20.84560550768866</v>
      </c>
      <c r="AB65" s="110">
        <f>Z65*SMOW!$AN$6</f>
        <v>11.717402942606434</v>
      </c>
      <c r="AC65" s="110">
        <f>AA65*SMOW!$AN$12</f>
        <v>22.541230154224955</v>
      </c>
      <c r="AD65" s="110">
        <f t="shared" ref="AD65" si="154">LN((AB65/1000)+1)*1000</f>
        <v>11.64928576467665</v>
      </c>
      <c r="AE65" s="110">
        <f t="shared" ref="AE65" si="155">LN((AC65/1000)+1)*1000</f>
        <v>22.290931011091455</v>
      </c>
      <c r="AF65" s="51">
        <f>(AD65-SMOW!AN$14*AE65)</f>
        <v>-0.12032580917963998</v>
      </c>
      <c r="AG65" s="55">
        <f t="shared" ref="AG65" si="156">AF65*1000</f>
        <v>-120.32580917963998</v>
      </c>
      <c r="AH65" s="55"/>
      <c r="AI65" s="55"/>
      <c r="AK65" s="94">
        <v>16</v>
      </c>
      <c r="AL65" s="94">
        <v>0</v>
      </c>
      <c r="AM65" s="94">
        <v>0</v>
      </c>
      <c r="AN65" s="94">
        <v>0</v>
      </c>
    </row>
    <row r="66" spans="1:42" x14ac:dyDescent="0.2">
      <c r="A66" s="80">
        <v>2524</v>
      </c>
      <c r="B66" s="80" t="s">
        <v>120</v>
      </c>
      <c r="C66" s="80" t="s">
        <v>64</v>
      </c>
      <c r="D66" s="80" t="s">
        <v>100</v>
      </c>
      <c r="E66" s="80" t="s">
        <v>188</v>
      </c>
      <c r="F66" s="80">
        <v>15.8016804792346</v>
      </c>
      <c r="G66" s="80">
        <v>15.678132911541001</v>
      </c>
      <c r="H66" s="80">
        <v>6.5579763721675304E-3</v>
      </c>
      <c r="I66" s="80">
        <v>30.476548682396899</v>
      </c>
      <c r="J66" s="80">
        <v>30.021363826515799</v>
      </c>
      <c r="K66" s="80">
        <v>1.48671000918876E-3</v>
      </c>
      <c r="L66" s="80">
        <v>-0.173147188859365</v>
      </c>
      <c r="M66" s="80">
        <v>6.3540278175789498E-3</v>
      </c>
      <c r="N66" s="80">
        <v>5.4455908930363304</v>
      </c>
      <c r="O66" s="80">
        <v>6.4911178582294097E-3</v>
      </c>
      <c r="P66" s="80">
        <v>9.9740749606948693</v>
      </c>
      <c r="Q66" s="80">
        <v>1.45713026481393E-3</v>
      </c>
      <c r="R66" s="80">
        <v>13.4774061824537</v>
      </c>
      <c r="S66" s="80">
        <v>0.14555528137572199</v>
      </c>
      <c r="T66" s="80">
        <v>453.65026144953799</v>
      </c>
      <c r="U66" s="80">
        <v>0.105534774117104</v>
      </c>
      <c r="V66" s="81">
        <v>44127.657141203701</v>
      </c>
      <c r="W66" s="80">
        <v>2.4</v>
      </c>
      <c r="X66" s="80">
        <v>4.6736435641523501E-2</v>
      </c>
      <c r="Y66" s="80">
        <v>3.2177938752890101E-2</v>
      </c>
      <c r="Z66" s="110">
        <f>((((N66/1000)+1)/((SMOW!$Z$4/1000)+1))-1)*1000</f>
        <v>16.116644282002657</v>
      </c>
      <c r="AA66" s="110">
        <f>((((P66/1000)+1)/((SMOW!$AA$4/1000)+1))-1)*1000</f>
        <v>31.042411810157986</v>
      </c>
      <c r="AB66" s="110">
        <f>Z66*SMOW!$AN$6</f>
        <v>17.443721682878135</v>
      </c>
      <c r="AC66" s="110">
        <f>AA66*SMOW!$AN$12</f>
        <v>33.567465761400562</v>
      </c>
      <c r="AD66" s="110">
        <f t="shared" ref="AD66" si="157">LN((AB66/1000)+1)*1000</f>
        <v>17.293326419559563</v>
      </c>
      <c r="AE66" s="110">
        <f t="shared" ref="AE66" si="158">LN((AC66/1000)+1)*1000</f>
        <v>33.01637692676897</v>
      </c>
      <c r="AF66" s="51">
        <f>(AD66-SMOW!AN$14*AE66)</f>
        <v>-0.1393205977744536</v>
      </c>
      <c r="AG66" s="55">
        <f t="shared" ref="AG66" si="159">AF66*1000</f>
        <v>-139.3205977744536</v>
      </c>
      <c r="AJ66" s="80" t="s">
        <v>144</v>
      </c>
      <c r="AK66" s="94">
        <v>16</v>
      </c>
      <c r="AL66" s="94">
        <v>0</v>
      </c>
      <c r="AM66" s="94">
        <v>0</v>
      </c>
      <c r="AN66" s="94">
        <v>1</v>
      </c>
    </row>
    <row r="67" spans="1:42" s="80" customFormat="1" x14ac:dyDescent="0.2">
      <c r="A67" s="80">
        <v>2525</v>
      </c>
      <c r="B67" s="80" t="s">
        <v>120</v>
      </c>
      <c r="C67" s="80" t="s">
        <v>64</v>
      </c>
      <c r="D67" s="80" t="s">
        <v>100</v>
      </c>
      <c r="E67" s="80" t="s">
        <v>189</v>
      </c>
      <c r="F67" s="80">
        <v>16.407069373903301</v>
      </c>
      <c r="G67" s="80">
        <v>16.273927215678501</v>
      </c>
      <c r="H67" s="80">
        <v>5.3032808155581796E-3</v>
      </c>
      <c r="I67" s="80">
        <v>31.663481549657298</v>
      </c>
      <c r="J67" s="80">
        <v>31.172530082985102</v>
      </c>
      <c r="K67" s="80">
        <v>1.2753711245536701E-3</v>
      </c>
      <c r="L67" s="80">
        <v>-0.18516866813759</v>
      </c>
      <c r="M67" s="80">
        <v>5.2338507830735599E-3</v>
      </c>
      <c r="N67" s="80">
        <v>6.0448078530172697</v>
      </c>
      <c r="O67" s="80">
        <v>5.2492139122600097E-3</v>
      </c>
      <c r="P67" s="80">
        <v>11.1373924822673</v>
      </c>
      <c r="Q67" s="80">
        <v>1.2499962016618499E-3</v>
      </c>
      <c r="R67" s="80">
        <v>15.4526033439599</v>
      </c>
      <c r="S67" s="80">
        <v>0.126406613585617</v>
      </c>
      <c r="T67" s="80">
        <v>393.07532027941102</v>
      </c>
      <c r="U67" s="80">
        <v>6.8809990895836198E-2</v>
      </c>
      <c r="V67" s="81">
        <v>44127.748402777775</v>
      </c>
      <c r="W67" s="80">
        <v>2.4</v>
      </c>
      <c r="X67" s="80">
        <v>3.5590509097151901E-3</v>
      </c>
      <c r="Y67" s="80">
        <v>8.4967555520748896E-4</v>
      </c>
      <c r="Z67" s="110">
        <f>((((N67/1000)+1)/((SMOW!$Z$4/1000)+1))-1)*1000</f>
        <v>16.722220886134842</v>
      </c>
      <c r="AA67" s="110">
        <f>((((P67/1000)+1)/((SMOW!$AA$4/1000)+1))-1)*1000</f>
        <v>32.229996455030999</v>
      </c>
      <c r="AB67" s="110">
        <f>Z67*SMOW!$AN$6</f>
        <v>18.09916270120107</v>
      </c>
      <c r="AC67" s="110">
        <f>AA67*SMOW!$AN$12</f>
        <v>34.851650996405247</v>
      </c>
      <c r="AD67" s="110">
        <f t="shared" ref="AD67" si="160">LN((AB67/1000)+1)*1000</f>
        <v>17.937322717553357</v>
      </c>
      <c r="AE67" s="110">
        <f t="shared" ref="AE67" si="161">LN((AC67/1000)+1)*1000</f>
        <v>34.258084073643509</v>
      </c>
      <c r="AF67" s="51">
        <f>(AD67-SMOW!AN$14*AE67)</f>
        <v>-0.15094567333041553</v>
      </c>
      <c r="AG67" s="55">
        <f t="shared" ref="AG67" si="162">AF67*1000</f>
        <v>-150.94567333041553</v>
      </c>
      <c r="AK67" s="94">
        <v>16</v>
      </c>
      <c r="AL67" s="94">
        <v>0</v>
      </c>
      <c r="AM67" s="94">
        <v>0</v>
      </c>
      <c r="AN67" s="94">
        <v>0</v>
      </c>
      <c r="AP67" s="74"/>
    </row>
    <row r="68" spans="1:42" s="80" customFormat="1" x14ac:dyDescent="0.2">
      <c r="A68" s="80">
        <v>2526</v>
      </c>
      <c r="B68" s="80" t="s">
        <v>112</v>
      </c>
      <c r="C68" s="80" t="s">
        <v>64</v>
      </c>
      <c r="D68" s="80" t="s">
        <v>100</v>
      </c>
      <c r="E68" s="80" t="s">
        <v>190</v>
      </c>
      <c r="F68" s="80">
        <v>15.3380568386394</v>
      </c>
      <c r="G68" s="80">
        <v>15.2216174702766</v>
      </c>
      <c r="H68" s="80">
        <v>5.1195512597917098E-3</v>
      </c>
      <c r="I68" s="80">
        <v>29.639750321666899</v>
      </c>
      <c r="J68" s="80">
        <v>29.208984048751802</v>
      </c>
      <c r="K68" s="80">
        <v>1.5519718853005901E-3</v>
      </c>
      <c r="L68" s="80">
        <v>-0.20072610746439101</v>
      </c>
      <c r="M68" s="80">
        <v>4.9988474327938501E-3</v>
      </c>
      <c r="N68" s="80">
        <v>4.9866938915564001</v>
      </c>
      <c r="O68" s="80">
        <v>5.0673574777714602E-3</v>
      </c>
      <c r="P68" s="80">
        <v>9.1539256313505195</v>
      </c>
      <c r="Q68" s="80">
        <v>1.5210936835248301E-3</v>
      </c>
      <c r="R68" s="80">
        <v>11.0784640666988</v>
      </c>
      <c r="S68" s="80">
        <v>0.128829668270389</v>
      </c>
      <c r="T68" s="80">
        <v>793.88159324525498</v>
      </c>
      <c r="U68" s="80">
        <v>0.236098501808754</v>
      </c>
      <c r="V68" s="81">
        <v>44131.425300925926</v>
      </c>
      <c r="W68" s="80">
        <v>2.4</v>
      </c>
      <c r="X68" s="80">
        <v>8.8941714993743606E-3</v>
      </c>
      <c r="Y68" s="80">
        <v>6.1141983387322197E-3</v>
      </c>
      <c r="Z68" s="110">
        <f>((((N68/1000)+1)/((SMOW!$Z$4/1000)+1))-1)*1000</f>
        <v>15.65287688828354</v>
      </c>
      <c r="AA68" s="110">
        <f>((((P68/1000)+1)/((SMOW!$AA$4/1000)+1))-1)*1000</f>
        <v>30.205153940341177</v>
      </c>
      <c r="AB68" s="110">
        <f>Z68*SMOW!$AN$6</f>
        <v>16.941766734932557</v>
      </c>
      <c r="AC68" s="110">
        <f>AA68*SMOW!$AN$12</f>
        <v>32.662103605572767</v>
      </c>
      <c r="AD68" s="110">
        <f t="shared" ref="AD68" si="163">LN((AB68/1000)+1)*1000</f>
        <v>16.799855579357942</v>
      </c>
      <c r="AE68" s="110">
        <f t="shared" ref="AE68" si="164">LN((AC68/1000)+1)*1000</f>
        <v>32.140034600445141</v>
      </c>
      <c r="AF68" s="51">
        <f>(AD68-SMOW!AN$14*AE68)</f>
        <v>-0.17008268967709128</v>
      </c>
      <c r="AG68" s="55">
        <f t="shared" ref="AG68" si="165">AF68*1000</f>
        <v>-170.08268967709128</v>
      </c>
      <c r="AH68" s="55">
        <f>AVERAGE(AG68:AG69)</f>
        <v>-163.69918429746912</v>
      </c>
      <c r="AI68" s="55">
        <f>STDEV(AG68:AG69)</f>
        <v>9.0276398833432978</v>
      </c>
      <c r="AK68" s="94">
        <v>16</v>
      </c>
      <c r="AL68" s="94">
        <v>0</v>
      </c>
      <c r="AM68" s="94">
        <v>0</v>
      </c>
      <c r="AN68" s="94">
        <v>0</v>
      </c>
      <c r="AP68" s="74"/>
    </row>
    <row r="69" spans="1:42" s="80" customFormat="1" x14ac:dyDescent="0.2">
      <c r="A69" s="80">
        <v>2527</v>
      </c>
      <c r="B69" s="80" t="s">
        <v>112</v>
      </c>
      <c r="C69" s="80" t="s">
        <v>64</v>
      </c>
      <c r="D69" s="80" t="s">
        <v>100</v>
      </c>
      <c r="E69" s="80" t="s">
        <v>191</v>
      </c>
      <c r="F69" s="80">
        <v>17.3671899997873</v>
      </c>
      <c r="G69" s="80">
        <v>17.218103359546902</v>
      </c>
      <c r="H69" s="80">
        <v>5.9058065062282698E-3</v>
      </c>
      <c r="I69" s="80">
        <v>33.525486225253601</v>
      </c>
      <c r="J69" s="80">
        <v>32.975759918332997</v>
      </c>
      <c r="K69" s="80">
        <v>1.2563607472997199E-3</v>
      </c>
      <c r="L69" s="80">
        <v>-0.19309787733296399</v>
      </c>
      <c r="M69" s="80">
        <v>5.7527296829184699E-3</v>
      </c>
      <c r="N69" s="80">
        <v>6.9951400571981699</v>
      </c>
      <c r="O69" s="80">
        <v>5.8455968585856798E-3</v>
      </c>
      <c r="P69" s="80">
        <v>12.962350509902601</v>
      </c>
      <c r="Q69" s="80">
        <v>1.23136405694479E-3</v>
      </c>
      <c r="R69" s="80">
        <v>16.967369674014702</v>
      </c>
      <c r="S69" s="80">
        <v>0.15070365485001999</v>
      </c>
      <c r="T69" s="80">
        <v>964.30225904715905</v>
      </c>
      <c r="U69" s="80">
        <v>0.156892625717409</v>
      </c>
      <c r="V69" s="81">
        <v>44131.521805555552</v>
      </c>
      <c r="W69" s="80">
        <v>2.4</v>
      </c>
      <c r="X69" s="103">
        <v>7.1854511542747298E-6</v>
      </c>
      <c r="Y69" s="80">
        <v>3.9582669191791099E-4</v>
      </c>
      <c r="Z69" s="110">
        <f>((((N69/1000)+1)/((SMOW!$Z$4/1000)+1))-1)*1000</f>
        <v>17.682639211116236</v>
      </c>
      <c r="AA69" s="110">
        <f>((((P69/1000)+1)/((SMOW!$AA$4/1000)+1))-1)*1000</f>
        <v>34.093023608810611</v>
      </c>
      <c r="AB69" s="110">
        <f>Z69*SMOW!$AN$6</f>
        <v>19.138663832265909</v>
      </c>
      <c r="AC69" s="110">
        <f>AA69*SMOW!$AN$12</f>
        <v>36.866220630346923</v>
      </c>
      <c r="AD69" s="110">
        <f t="shared" ref="AD69" si="166">LN((AB69/1000)+1)*1000</f>
        <v>18.957823326504752</v>
      </c>
      <c r="AE69" s="110">
        <f t="shared" ref="AE69" si="167">LN((AC69/1000)+1)*1000</f>
        <v>36.202914782997347</v>
      </c>
      <c r="AF69" s="51">
        <f>(AD69-SMOW!AN$14*AE69)</f>
        <v>-0.15731567891784692</v>
      </c>
      <c r="AG69" s="55">
        <f t="shared" ref="AG69" si="168">AF69*1000</f>
        <v>-157.31567891784692</v>
      </c>
      <c r="AK69" s="94">
        <v>16</v>
      </c>
      <c r="AL69" s="94">
        <v>0</v>
      </c>
      <c r="AM69" s="94">
        <v>0</v>
      </c>
      <c r="AN69" s="94">
        <v>0</v>
      </c>
      <c r="AP69" s="74"/>
    </row>
    <row r="70" spans="1:42" s="80" customFormat="1" x14ac:dyDescent="0.2">
      <c r="A70" s="80">
        <v>2529</v>
      </c>
      <c r="B70" s="80" t="s">
        <v>112</v>
      </c>
      <c r="C70" s="80" t="s">
        <v>62</v>
      </c>
      <c r="D70" s="80" t="s">
        <v>22</v>
      </c>
      <c r="E70" s="80" t="s">
        <v>192</v>
      </c>
      <c r="F70" s="80">
        <v>0.41390688804326697</v>
      </c>
      <c r="G70" s="80">
        <v>0.413820783066707</v>
      </c>
      <c r="H70" s="80">
        <v>5.0378912272991501E-3</v>
      </c>
      <c r="I70" s="80">
        <v>0.84189134075477601</v>
      </c>
      <c r="J70" s="80">
        <v>0.84153711529243802</v>
      </c>
      <c r="K70" s="80">
        <v>1.35136265543397E-3</v>
      </c>
      <c r="L70" s="80">
        <v>-3.0510813807700501E-2</v>
      </c>
      <c r="M70" s="80">
        <v>5.0517418730233604E-3</v>
      </c>
      <c r="N70" s="80">
        <v>-9.7853044758554102</v>
      </c>
      <c r="O70" s="80">
        <v>4.9865299686207001E-3</v>
      </c>
      <c r="P70" s="80">
        <v>-19.070968008669201</v>
      </c>
      <c r="Q70" s="80">
        <v>1.32447579676115E-3</v>
      </c>
      <c r="R70" s="80">
        <v>-29.5231959320448</v>
      </c>
      <c r="S70" s="80">
        <v>0.136289557159014</v>
      </c>
      <c r="T70" s="80">
        <v>643.84601533497698</v>
      </c>
      <c r="U70" s="80">
        <v>9.4959119173066195E-2</v>
      </c>
      <c r="V70" s="81">
        <v>44131.679745370369</v>
      </c>
      <c r="W70" s="80">
        <v>2.4</v>
      </c>
      <c r="X70" s="80">
        <v>1.6061278013639602E-2</v>
      </c>
      <c r="Y70" s="80">
        <v>8.2883906425737994E-2</v>
      </c>
      <c r="Z70" s="110">
        <f>((((N70/1000)+1)/((SMOW!$Z$4/1000)+1))-1)*1000</f>
        <v>0.72409949208251945</v>
      </c>
      <c r="AA70" s="110">
        <f>((((P70/1000)+1)/((SMOW!$AA$4/1000)+1))-1)*1000</f>
        <v>1.3914812598581072</v>
      </c>
      <c r="AB70" s="110">
        <f>Z70*SMOW!$AN$6</f>
        <v>0.7837233228945697</v>
      </c>
      <c r="AC70" s="110">
        <f>AA70*SMOW!$AN$12</f>
        <v>1.5046672221722523</v>
      </c>
      <c r="AD70" s="110">
        <f t="shared" ref="AD70" si="169">LN((AB70/1000)+1)*1000</f>
        <v>0.78341637213708681</v>
      </c>
      <c r="AE70" s="110">
        <f t="shared" ref="AE70" si="170">LN((AC70/1000)+1)*1000</f>
        <v>1.5035363447016596</v>
      </c>
      <c r="AF70" s="51">
        <f>(AD70-SMOW!AN$14*AE70)</f>
        <v>-1.0450817865389483E-2</v>
      </c>
      <c r="AG70" s="55">
        <f t="shared" ref="AG70" si="171">AF70*1000</f>
        <v>-10.450817865389483</v>
      </c>
      <c r="AH70" s="55">
        <f>AVERAGE(AG70:AG73)</f>
        <v>-13.369756705505804</v>
      </c>
      <c r="AI70" s="55">
        <f>STDEV(AG70:AG73)</f>
        <v>2.2214831485160471</v>
      </c>
      <c r="AK70" s="94">
        <v>16</v>
      </c>
      <c r="AL70" s="94">
        <v>2</v>
      </c>
      <c r="AM70" s="94">
        <v>0</v>
      </c>
      <c r="AN70" s="94">
        <v>0</v>
      </c>
      <c r="AP70" s="74"/>
    </row>
    <row r="71" spans="1:42" x14ac:dyDescent="0.2">
      <c r="A71" s="80">
        <v>2530</v>
      </c>
      <c r="B71" s="80" t="s">
        <v>112</v>
      </c>
      <c r="C71" s="80" t="s">
        <v>62</v>
      </c>
      <c r="D71" s="80" t="s">
        <v>22</v>
      </c>
      <c r="E71" s="80" t="s">
        <v>193</v>
      </c>
      <c r="F71" s="80">
        <v>0.30863751216263502</v>
      </c>
      <c r="G71" s="80">
        <v>0.30858943177259202</v>
      </c>
      <c r="H71" s="80">
        <v>4.8670234108719604E-3</v>
      </c>
      <c r="I71" s="80">
        <v>0.64817792270747698</v>
      </c>
      <c r="J71" s="80">
        <v>0.64796791881356897</v>
      </c>
      <c r="K71" s="80">
        <v>1.18428760004878E-3</v>
      </c>
      <c r="L71" s="80">
        <v>-3.3537629360972203E-2</v>
      </c>
      <c r="M71" s="80">
        <v>4.8287707459058801E-3</v>
      </c>
      <c r="N71" s="80">
        <v>-9.8895006313345899</v>
      </c>
      <c r="O71" s="80">
        <v>4.8174041481484197E-3</v>
      </c>
      <c r="P71" s="80">
        <v>-19.260827283438701</v>
      </c>
      <c r="Q71" s="80">
        <v>1.1607248848840299E-3</v>
      </c>
      <c r="R71" s="80">
        <v>-30.176193909241501</v>
      </c>
      <c r="S71" s="80">
        <v>0.132146156328911</v>
      </c>
      <c r="T71" s="80">
        <v>856.89502681712997</v>
      </c>
      <c r="U71" s="80">
        <v>0.165033813796062</v>
      </c>
      <c r="V71" s="81">
        <v>44131.758958333332</v>
      </c>
      <c r="W71" s="80">
        <v>2.4</v>
      </c>
      <c r="X71" s="80">
        <v>7.7018549451727703E-2</v>
      </c>
      <c r="Y71" s="80">
        <v>6.8225101031844704E-2</v>
      </c>
      <c r="Z71" s="110">
        <f>((((N71/1000)+1)/((SMOW!$Z$4/1000)+1))-1)*1000</f>
        <v>0.61879747593041046</v>
      </c>
      <c r="AA71" s="110">
        <f>((((P71/1000)+1)/((SMOW!$AA$4/1000)+1))-1)*1000</f>
        <v>1.1976614684239273</v>
      </c>
      <c r="AB71" s="110">
        <f>Z71*SMOW!$AN$6</f>
        <v>0.66975052370246158</v>
      </c>
      <c r="AC71" s="110">
        <f>AA71*SMOW!$AN$12</f>
        <v>1.2950817282152502</v>
      </c>
      <c r="AD71" s="110">
        <f t="shared" ref="AD71" si="172">LN((AB71/1000)+1)*1000</f>
        <v>0.66952634091265961</v>
      </c>
      <c r="AE71" s="110">
        <f t="shared" ref="AE71" si="173">LN((AC71/1000)+1)*1000</f>
        <v>1.2942438332242818</v>
      </c>
      <c r="AF71" s="51">
        <f>(AD71-SMOW!AN$14*AE71)</f>
        <v>-1.3834403029761244E-2</v>
      </c>
      <c r="AG71" s="55">
        <f t="shared" ref="AG71" si="174">AF71*1000</f>
        <v>-13.834403029761244</v>
      </c>
      <c r="AH71" s="98"/>
      <c r="AI71" s="98"/>
      <c r="AK71" s="94">
        <v>16</v>
      </c>
      <c r="AL71" s="94">
        <v>0</v>
      </c>
      <c r="AM71" s="94">
        <v>0</v>
      </c>
      <c r="AN71" s="94">
        <v>0</v>
      </c>
    </row>
    <row r="72" spans="1:42" x14ac:dyDescent="0.2">
      <c r="A72" s="80">
        <v>2531</v>
      </c>
      <c r="B72" s="80" t="s">
        <v>120</v>
      </c>
      <c r="C72" s="80" t="s">
        <v>62</v>
      </c>
      <c r="D72" s="80" t="s">
        <v>22</v>
      </c>
      <c r="E72" s="80" t="s">
        <v>194</v>
      </c>
      <c r="F72" s="80">
        <v>0.40688353965928598</v>
      </c>
      <c r="G72" s="80">
        <v>0.40680031870890898</v>
      </c>
      <c r="H72" s="80">
        <v>4.8920209513470996E-3</v>
      </c>
      <c r="I72" s="80">
        <v>0.83367201882046404</v>
      </c>
      <c r="J72" s="80">
        <v>0.83332465722536997</v>
      </c>
      <c r="K72" s="80">
        <v>1.6041106219584799E-3</v>
      </c>
      <c r="L72" s="80">
        <v>-3.3195100306086002E-2</v>
      </c>
      <c r="M72" s="80">
        <v>5.0616133959501004E-3</v>
      </c>
      <c r="N72" s="80">
        <v>-9.7922562212616899</v>
      </c>
      <c r="O72" s="80">
        <v>4.8421468389037801E-3</v>
      </c>
      <c r="P72" s="80">
        <v>-19.079023798078499</v>
      </c>
      <c r="Q72" s="80">
        <v>1.57219506219501E-3</v>
      </c>
      <c r="R72" s="80">
        <v>-29.864152508512898</v>
      </c>
      <c r="S72" s="80">
        <v>0.13268910207601201</v>
      </c>
      <c r="T72" s="80">
        <v>1045.46412493807</v>
      </c>
      <c r="U72" s="80">
        <v>0.21479076038678499</v>
      </c>
      <c r="V72" s="81">
        <v>44132.461388888885</v>
      </c>
      <c r="W72" s="80">
        <v>2.4</v>
      </c>
      <c r="X72" s="80">
        <v>7.1100976637187303E-3</v>
      </c>
      <c r="Y72" s="80">
        <v>9.1099246650278298E-3</v>
      </c>
      <c r="Z72" s="110">
        <f>((((N72/1000)+1)/((SMOW!$Z$4/1000)+1))-1)*1000</f>
        <v>0.7170739660093961</v>
      </c>
      <c r="AA72" s="110">
        <f>((((P72/1000)+1)/((SMOW!$AA$4/1000)+1))-1)*1000</f>
        <v>1.3832574244674323</v>
      </c>
      <c r="AB72" s="110">
        <f>Z72*SMOW!$AN$6</f>
        <v>0.77611930065823986</v>
      </c>
      <c r="AC72" s="110">
        <f>AA72*SMOW!$AN$12</f>
        <v>1.4957744430095989</v>
      </c>
      <c r="AD72" s="110">
        <f t="shared" ref="AD72" si="175">LN((AB72/1000)+1)*1000</f>
        <v>0.7758182758177582</v>
      </c>
      <c r="AE72" s="110">
        <f t="shared" ref="AE72" si="176">LN((AC72/1000)+1)*1000</f>
        <v>1.4946568866866694</v>
      </c>
      <c r="AF72" s="51">
        <f>(AD72-SMOW!AN$14*AE72)</f>
        <v>-1.3360560352803308E-2</v>
      </c>
      <c r="AG72" s="55">
        <f t="shared" ref="AG72" si="177">AF72*1000</f>
        <v>-13.360560352803308</v>
      </c>
      <c r="AK72" s="94">
        <v>16</v>
      </c>
      <c r="AL72" s="94">
        <v>0</v>
      </c>
      <c r="AM72" s="94">
        <v>0</v>
      </c>
      <c r="AN72" s="94">
        <v>0</v>
      </c>
      <c r="AP72" s="68"/>
    </row>
    <row r="73" spans="1:42" x14ac:dyDescent="0.2">
      <c r="A73" s="80">
        <v>2532</v>
      </c>
      <c r="B73" s="80" t="s">
        <v>120</v>
      </c>
      <c r="C73" s="80" t="s">
        <v>62</v>
      </c>
      <c r="D73" s="80" t="s">
        <v>22</v>
      </c>
      <c r="E73" s="80" t="s">
        <v>195</v>
      </c>
      <c r="F73" s="80">
        <v>0.101517380103883</v>
      </c>
      <c r="G73" s="80">
        <v>0.101511722885507</v>
      </c>
      <c r="H73" s="80">
        <v>5.0878494280928999E-3</v>
      </c>
      <c r="I73" s="80">
        <v>0.258932086510893</v>
      </c>
      <c r="J73" s="80">
        <v>0.25889854125413497</v>
      </c>
      <c r="K73" s="80">
        <v>1.2013731485782701E-3</v>
      </c>
      <c r="L73" s="80">
        <v>-3.51867068966761E-2</v>
      </c>
      <c r="M73" s="80">
        <v>5.0104729368766598E-3</v>
      </c>
      <c r="N73" s="80">
        <v>-10.0945091753896</v>
      </c>
      <c r="O73" s="80">
        <v>5.0359788459779604E-3</v>
      </c>
      <c r="P73" s="80">
        <v>-19.6423286420554</v>
      </c>
      <c r="Q73" s="80">
        <v>1.1774704974786201E-3</v>
      </c>
      <c r="R73" s="80">
        <v>-30.886528225613301</v>
      </c>
      <c r="S73" s="80">
        <v>0.14454174737431599</v>
      </c>
      <c r="T73" s="80">
        <v>786.53129150058203</v>
      </c>
      <c r="U73" s="80">
        <v>0.104738054284988</v>
      </c>
      <c r="V73" s="81">
        <v>44132.537256944444</v>
      </c>
      <c r="W73" s="80">
        <v>2.4</v>
      </c>
      <c r="X73" s="80">
        <v>2.81339570086418E-2</v>
      </c>
      <c r="Y73" s="80">
        <v>2.1583235104052901E-2</v>
      </c>
      <c r="Z73" s="110">
        <f>((((N73/1000)+1)/((SMOW!$Z$4/1000)+1))-1)*1000</f>
        <v>0.41161312331983169</v>
      </c>
      <c r="AA73" s="110">
        <f>((((P73/1000)+1)/((SMOW!$AA$4/1000)+1))-1)*1000</f>
        <v>0.80820188659047609</v>
      </c>
      <c r="AB73" s="110">
        <f>Z73*SMOW!$AN$6</f>
        <v>0.44550618842095235</v>
      </c>
      <c r="AC73" s="110">
        <f>AA73*SMOW!$AN$12</f>
        <v>0.87394269885781395</v>
      </c>
      <c r="AD73" s="110">
        <f t="shared" ref="AD73" si="178">LN((AB73/1000)+1)*1000</f>
        <v>0.44540698000324047</v>
      </c>
      <c r="AE73" s="110">
        <f t="shared" ref="AE73" si="179">LN((AC73/1000)+1)*1000</f>
        <v>0.87356103329035917</v>
      </c>
      <c r="AF73" s="51">
        <f>(AD73-SMOW!AN$14*AE73)</f>
        <v>-1.5833245574069177E-2</v>
      </c>
      <c r="AG73" s="55">
        <f t="shared" ref="AG73" si="180">AF73*1000</f>
        <v>-15.833245574069178</v>
      </c>
      <c r="AK73" s="94">
        <v>16</v>
      </c>
      <c r="AL73" s="94">
        <v>0</v>
      </c>
      <c r="AM73" s="94">
        <v>0</v>
      </c>
      <c r="AN73" s="94">
        <v>0</v>
      </c>
      <c r="AP73" s="68"/>
    </row>
    <row r="74" spans="1:42" x14ac:dyDescent="0.2">
      <c r="A74" s="80">
        <v>2533</v>
      </c>
      <c r="B74" s="80" t="s">
        <v>120</v>
      </c>
      <c r="C74" s="80" t="s">
        <v>62</v>
      </c>
      <c r="D74" s="80" t="s">
        <v>24</v>
      </c>
      <c r="E74" s="80" t="s">
        <v>197</v>
      </c>
      <c r="F74" s="80">
        <v>-27.980750902851302</v>
      </c>
      <c r="G74" s="80">
        <v>-28.379671439002699</v>
      </c>
      <c r="H74" s="80">
        <v>3.9321145991317698E-3</v>
      </c>
      <c r="I74" s="80">
        <v>-52.2779406255273</v>
      </c>
      <c r="J74" s="80">
        <v>-53.694006058598703</v>
      </c>
      <c r="K74" s="80">
        <v>1.17797817712725E-3</v>
      </c>
      <c r="L74" s="80">
        <v>-2.9236240062554101E-2</v>
      </c>
      <c r="M74" s="80">
        <v>3.7975569211135701E-3</v>
      </c>
      <c r="N74" s="80">
        <v>-37.890478969465804</v>
      </c>
      <c r="O74" s="80">
        <v>3.8920267238746601E-3</v>
      </c>
      <c r="P74" s="80">
        <v>-71.133922008749593</v>
      </c>
      <c r="Q74" s="80">
        <v>1.1545409949313501E-3</v>
      </c>
      <c r="R74" s="80">
        <v>-104.718502263251</v>
      </c>
      <c r="S74" s="80">
        <v>0.118887607143925</v>
      </c>
      <c r="T74" s="80">
        <v>599.99704656147503</v>
      </c>
      <c r="U74" s="80">
        <v>7.9770232781368397E-2</v>
      </c>
      <c r="V74" s="81">
        <v>44132.621006944442</v>
      </c>
      <c r="W74" s="80">
        <v>2.4</v>
      </c>
      <c r="X74" s="80">
        <v>0.15006437899421901</v>
      </c>
      <c r="Y74" s="80">
        <v>0.13955934768098199</v>
      </c>
      <c r="Z74" s="110">
        <f>((((N74/1000)+1)/((SMOW!$Z$4/1000)+1))-1)*1000</f>
        <v>-27.679362467546873</v>
      </c>
      <c r="AA74" s="110">
        <f>((((P74/1000)+1)/((SMOW!$AA$4/1000)+1))-1)*1000</f>
        <v>-51.757520272971426</v>
      </c>
      <c r="AB74" s="110">
        <f>Z74*SMOW!$AN$6</f>
        <v>-29.958537695254883</v>
      </c>
      <c r="AC74" s="110">
        <f>AA74*SMOW!$AN$12</f>
        <v>-55.967583971340979</v>
      </c>
      <c r="AD74" s="110">
        <f t="shared" ref="AD74" si="181">LN((AB74/1000)+1)*1000</f>
        <v>-30.416463754167715</v>
      </c>
      <c r="AE74" s="110">
        <f t="shared" ref="AE74" si="182">LN((AC74/1000)+1)*1000</f>
        <v>-57.594774412796767</v>
      </c>
      <c r="AF74" s="51">
        <f>(AD74-SMOW!AN$14*AE74)</f>
        <v>-6.4228642110215617E-3</v>
      </c>
      <c r="AG74" s="55">
        <f t="shared" ref="AG74" si="183">AF74*1000</f>
        <v>-6.4228642110215617</v>
      </c>
      <c r="AH74" s="55">
        <f>AVERAGE(AG74:AG77)</f>
        <v>-0.4788233496801908</v>
      </c>
      <c r="AI74" s="55">
        <f>STDEV(AG74:AG77)</f>
        <v>13.302173868782273</v>
      </c>
      <c r="AJ74" s="48" t="s">
        <v>198</v>
      </c>
      <c r="AK74" s="94">
        <v>16</v>
      </c>
      <c r="AL74" s="94">
        <v>2</v>
      </c>
      <c r="AM74" s="94">
        <v>0</v>
      </c>
      <c r="AN74" s="94">
        <v>0</v>
      </c>
    </row>
    <row r="75" spans="1:42" x14ac:dyDescent="0.2">
      <c r="A75" s="80">
        <v>2534</v>
      </c>
      <c r="B75" s="80" t="s">
        <v>120</v>
      </c>
      <c r="C75" s="80" t="s">
        <v>62</v>
      </c>
      <c r="D75" s="80" t="s">
        <v>24</v>
      </c>
      <c r="E75" s="80" t="s">
        <v>196</v>
      </c>
      <c r="F75" s="80">
        <v>-27.9390986588479</v>
      </c>
      <c r="G75" s="80">
        <v>-28.336821339459298</v>
      </c>
      <c r="H75" s="80">
        <v>5.1893987449449803E-3</v>
      </c>
      <c r="I75" s="80">
        <v>-52.238405743064099</v>
      </c>
      <c r="J75" s="80">
        <v>-53.652291377399798</v>
      </c>
      <c r="K75" s="80">
        <v>2.8134942830513598E-3</v>
      </c>
      <c r="L75" s="80">
        <v>-8.4114921922621398E-3</v>
      </c>
      <c r="M75" s="80">
        <v>5.5004603174164104E-3</v>
      </c>
      <c r="N75" s="80">
        <v>-37.849251369739498</v>
      </c>
      <c r="O75" s="80">
        <v>5.1364928684002401E-3</v>
      </c>
      <c r="P75" s="80">
        <v>-71.095173716616799</v>
      </c>
      <c r="Q75" s="80">
        <v>2.7575166941606502E-3</v>
      </c>
      <c r="R75" s="80">
        <v>-104.35490396855199</v>
      </c>
      <c r="S75" s="80">
        <v>0.14032801906440701</v>
      </c>
      <c r="T75" s="80">
        <v>839.75118760444798</v>
      </c>
      <c r="U75" s="80">
        <v>0.14152728728071701</v>
      </c>
      <c r="V75" s="81">
        <v>44132.696076388886</v>
      </c>
      <c r="W75" s="80">
        <v>2.4</v>
      </c>
      <c r="X75" s="80">
        <v>0.10854395357428499</v>
      </c>
      <c r="Y75" s="80">
        <v>9.6120825629984599E-2</v>
      </c>
      <c r="Z75" s="110">
        <f>((((N75/1000)+1)/((SMOW!$Z$4/1000)+1))-1)*1000</f>
        <v>-27.637697308670827</v>
      </c>
      <c r="AA75" s="110">
        <f>((((P75/1000)+1)/((SMOW!$AA$4/1000)+1))-1)*1000</f>
        <v>-51.717963680812609</v>
      </c>
      <c r="AB75" s="110">
        <f>Z75*SMOW!$AN$6</f>
        <v>-29.913441742115413</v>
      </c>
      <c r="AC75" s="110">
        <f>AA75*SMOW!$AN$12</f>
        <v>-55.924809764199821</v>
      </c>
      <c r="AD75" s="110">
        <f t="shared" ref="AD75" si="184">LN((AB75/1000)+1)*1000</f>
        <v>-30.369976148535848</v>
      </c>
      <c r="AE75" s="110">
        <f t="shared" ref="AE75" si="185">LN((AC75/1000)+1)*1000</f>
        <v>-57.549465335065641</v>
      </c>
      <c r="AF75" s="51">
        <f>(AD75-SMOW!AN$14*AE75)</f>
        <v>1.6141548378811876E-2</v>
      </c>
      <c r="AG75" s="55">
        <f t="shared" ref="AG75" si="186">AF75*1000</f>
        <v>16.141548378811876</v>
      </c>
      <c r="AH75" s="98"/>
      <c r="AI75" s="98"/>
      <c r="AK75" s="94">
        <v>16</v>
      </c>
      <c r="AL75" s="94">
        <v>0</v>
      </c>
      <c r="AM75" s="94">
        <v>0</v>
      </c>
      <c r="AN75" s="94">
        <v>0</v>
      </c>
    </row>
    <row r="76" spans="1:42" s="80" customFormat="1" x14ac:dyDescent="0.2">
      <c r="A76" s="80">
        <v>2535</v>
      </c>
      <c r="B76" s="80" t="s">
        <v>120</v>
      </c>
      <c r="C76" s="80" t="s">
        <v>62</v>
      </c>
      <c r="D76" s="80" t="s">
        <v>24</v>
      </c>
      <c r="E76" s="80" t="s">
        <v>199</v>
      </c>
      <c r="F76" s="80">
        <v>-27.9184178891709</v>
      </c>
      <c r="G76" s="80">
        <v>-28.315546299042399</v>
      </c>
      <c r="H76" s="80">
        <v>4.8893351938984397E-3</v>
      </c>
      <c r="I76" s="80">
        <v>-52.1788576698046</v>
      </c>
      <c r="J76" s="80">
        <v>-53.589463029807803</v>
      </c>
      <c r="K76" s="80">
        <v>1.9020748616963401E-3</v>
      </c>
      <c r="L76" s="80">
        <v>-2.0309819303824701E-2</v>
      </c>
      <c r="M76" s="80">
        <v>5.1443404932140901E-3</v>
      </c>
      <c r="N76" s="80">
        <v>-37.828781440335398</v>
      </c>
      <c r="O76" s="80">
        <v>4.83948846273324E-3</v>
      </c>
      <c r="P76" s="80">
        <v>-71.036810418312896</v>
      </c>
      <c r="Q76" s="80">
        <v>1.8642309729463001E-3</v>
      </c>
      <c r="R76" s="80">
        <v>-104.11239168699601</v>
      </c>
      <c r="S76" s="80">
        <v>0.141716937606716</v>
      </c>
      <c r="T76" s="80">
        <v>917.45282382875803</v>
      </c>
      <c r="U76" s="80">
        <v>0.197350524874463</v>
      </c>
      <c r="V76" s="81">
        <v>44132.774247685185</v>
      </c>
      <c r="W76" s="80">
        <v>2.4</v>
      </c>
      <c r="X76" s="80">
        <v>0.36643449926807597</v>
      </c>
      <c r="Y76" s="80">
        <v>0.74793875671485699</v>
      </c>
      <c r="Z76" s="110">
        <f>((((N76/1000)+1)/((SMOW!$Z$4/1000)+1))-1)*1000</f>
        <v>-27.617010126626205</v>
      </c>
      <c r="AA76" s="110">
        <f>((((P76/1000)+1)/((SMOW!$AA$4/1000)+1))-1)*1000</f>
        <v>-51.65838290806191</v>
      </c>
      <c r="AB76" s="110">
        <f>Z76*SMOW!$AN$6</f>
        <v>-29.89105113525736</v>
      </c>
      <c r="AC76" s="110">
        <f>AA76*SMOW!$AN$12</f>
        <v>-55.860382568221041</v>
      </c>
      <c r="AD76" s="110">
        <f t="shared" ref="AD76" si="187">LN((AB76/1000)+1)*1000</f>
        <v>-30.346895374689247</v>
      </c>
      <c r="AE76" s="110">
        <f t="shared" ref="AE76" si="188">LN((AC76/1000)+1)*1000</f>
        <v>-57.481223950936943</v>
      </c>
      <c r="AF76" s="51">
        <f>(AD76-SMOW!AN$14*AE76)</f>
        <v>3.1908714054615928E-3</v>
      </c>
      <c r="AG76" s="55">
        <f t="shared" ref="AG76" si="189">AF76*1000</f>
        <v>3.1908714054615928</v>
      </c>
      <c r="AK76" s="94">
        <v>16</v>
      </c>
      <c r="AL76" s="94">
        <v>0</v>
      </c>
      <c r="AM76" s="94">
        <v>0</v>
      </c>
      <c r="AN76" s="94">
        <v>0</v>
      </c>
      <c r="AP76" s="74"/>
    </row>
    <row r="77" spans="1:42" s="80" customFormat="1" x14ac:dyDescent="0.2">
      <c r="A77" s="80">
        <v>2536</v>
      </c>
      <c r="B77" s="80" t="s">
        <v>112</v>
      </c>
      <c r="C77" s="80" t="s">
        <v>62</v>
      </c>
      <c r="D77" s="80" t="s">
        <v>24</v>
      </c>
      <c r="E77" s="80" t="s">
        <v>200</v>
      </c>
      <c r="F77" s="80">
        <v>-27.4714608370947</v>
      </c>
      <c r="G77" s="80">
        <v>-27.855858177156101</v>
      </c>
      <c r="H77" s="80">
        <v>4.6194782623551599E-3</v>
      </c>
      <c r="I77" s="80">
        <v>-51.324456413555602</v>
      </c>
      <c r="J77" s="80">
        <v>-52.6884320062128</v>
      </c>
      <c r="K77" s="80">
        <v>3.19415237360356E-3</v>
      </c>
      <c r="L77" s="80">
        <v>-3.6366077875774602E-2</v>
      </c>
      <c r="M77" s="80">
        <v>4.6145045839752902E-3</v>
      </c>
      <c r="N77" s="80">
        <v>-37.386381111644802</v>
      </c>
      <c r="O77" s="80">
        <v>4.5723827203361603E-3</v>
      </c>
      <c r="P77" s="80">
        <v>-70.199408422577307</v>
      </c>
      <c r="Q77" s="80">
        <v>3.1306011698549502E-3</v>
      </c>
      <c r="R77" s="80">
        <v>-104.033395057192</v>
      </c>
      <c r="S77" s="80">
        <v>0.16182786318966</v>
      </c>
      <c r="T77" s="80">
        <v>796.76675311320298</v>
      </c>
      <c r="U77" s="80">
        <v>0.26653429282451002</v>
      </c>
      <c r="V77" s="81">
        <v>44133.352777777778</v>
      </c>
      <c r="W77" s="80">
        <v>2.4</v>
      </c>
      <c r="X77" s="80">
        <v>4.5614421593386002E-3</v>
      </c>
      <c r="Y77" s="80">
        <v>3.1812612912251901E-3</v>
      </c>
      <c r="Z77" s="110">
        <f>((((N77/1000)+1)/((SMOW!$Z$4/1000)+1))-1)*1000</f>
        <v>-27.169914489139636</v>
      </c>
      <c r="AA77" s="110">
        <f>((((P77/1000)+1)/((SMOW!$AA$4/1000)+1))-1)*1000</f>
        <v>-50.803512476490177</v>
      </c>
      <c r="AB77" s="110">
        <f>Z77*SMOW!$AN$6</f>
        <v>-29.407140729996769</v>
      </c>
      <c r="AC77" s="110">
        <f>AA77*SMOW!$AN$12</f>
        <v>-54.935975208454373</v>
      </c>
      <c r="AD77" s="110">
        <f t="shared" ref="AD77" si="190">LN((AB77/1000)+1)*1000</f>
        <v>-29.848199064662417</v>
      </c>
      <c r="AE77" s="110">
        <f t="shared" ref="AE77" si="191">LN((AC77/1000)+1)*1000</f>
        <v>-56.502602681231899</v>
      </c>
      <c r="AF77" s="51">
        <f>(AD77-SMOW!AN$14*AE77)</f>
        <v>-1.4824848971972671E-2</v>
      </c>
      <c r="AG77" s="55">
        <f t="shared" ref="AG77" si="192">AF77*1000</f>
        <v>-14.824848971972671</v>
      </c>
      <c r="AK77" s="94">
        <v>16</v>
      </c>
      <c r="AL77" s="94">
        <v>0</v>
      </c>
      <c r="AM77" s="94">
        <v>0</v>
      </c>
      <c r="AN77" s="94">
        <v>0</v>
      </c>
      <c r="AP77" s="74"/>
    </row>
    <row r="78" spans="1:42" s="80" customFormat="1" x14ac:dyDescent="0.2">
      <c r="A78" s="80">
        <v>2537</v>
      </c>
      <c r="B78" s="80" t="s">
        <v>112</v>
      </c>
      <c r="C78" s="80" t="s">
        <v>63</v>
      </c>
      <c r="D78" s="80" t="s">
        <v>202</v>
      </c>
      <c r="E78" s="80" t="s">
        <v>201</v>
      </c>
      <c r="F78" s="80">
        <v>-9.1734779264299995</v>
      </c>
      <c r="G78" s="80">
        <v>-9.2158138452950702</v>
      </c>
      <c r="H78" s="80">
        <v>4.8249776023164296E-3</v>
      </c>
      <c r="I78" s="80">
        <v>-17.307968910349199</v>
      </c>
      <c r="J78" s="80">
        <v>-17.459502894557598</v>
      </c>
      <c r="K78" s="80">
        <v>1.5485270394697799E-3</v>
      </c>
      <c r="L78" s="80">
        <v>2.8036830313682899E-3</v>
      </c>
      <c r="M78" s="80">
        <v>4.9222230823676499E-3</v>
      </c>
      <c r="N78" s="80">
        <v>-19.2749459828071</v>
      </c>
      <c r="O78" s="80">
        <v>4.7757869962545699E-3</v>
      </c>
      <c r="P78" s="80">
        <v>-36.859716662108397</v>
      </c>
      <c r="Q78" s="80">
        <v>1.5177173767230601E-3</v>
      </c>
      <c r="R78" s="80">
        <v>-54.681549494407001</v>
      </c>
      <c r="S78" s="80">
        <v>0.15223583775357299</v>
      </c>
      <c r="T78" s="80">
        <v>735.51801520116101</v>
      </c>
      <c r="U78" s="80">
        <v>0.15302581827134101</v>
      </c>
      <c r="V78" s="81">
        <v>44133.434618055559</v>
      </c>
      <c r="W78" s="80">
        <v>2.4</v>
      </c>
      <c r="X78" s="80">
        <v>1.5888761438246801E-2</v>
      </c>
      <c r="Y78" s="80">
        <v>1.11246908110818E-2</v>
      </c>
      <c r="Z78" s="110">
        <f>((((N78/1000)+1)/((SMOW!$Z$4/1000)+1))-1)*1000</f>
        <v>-8.8662580278289216</v>
      </c>
      <c r="AA78" s="110">
        <f>((((P78/1000)+1)/((SMOW!$AA$4/1000)+1))-1)*1000</f>
        <v>-16.768345580687626</v>
      </c>
      <c r="AB78" s="110">
        <f>Z78*SMOW!$AN$6</f>
        <v>-9.5963238190185791</v>
      </c>
      <c r="AC78" s="110">
        <f>AA78*SMOW!$AN$12</f>
        <v>-18.132317475759937</v>
      </c>
      <c r="AD78" s="110">
        <f t="shared" ref="AD78" si="193">LN((AB78/1000)+1)*1000</f>
        <v>-9.6426652442944629</v>
      </c>
      <c r="AE78" s="110">
        <f t="shared" ref="AE78" si="194">LN((AC78/1000)+1)*1000</f>
        <v>-18.298722553310149</v>
      </c>
      <c r="AF78" s="51">
        <f>(AD78-SMOW!AN$14*AE78)</f>
        <v>1.9060263853296178E-2</v>
      </c>
      <c r="AG78" s="55">
        <f t="shared" ref="AG78" si="195">AF78*1000</f>
        <v>19.060263853296178</v>
      </c>
      <c r="AH78" s="55">
        <f>AVERAGE(AG78:AG79)</f>
        <v>11.977103182860382</v>
      </c>
      <c r="AI78" s="55">
        <f>STDEV(AG78:AG79)</f>
        <v>10.017101884598004</v>
      </c>
      <c r="AK78" s="94">
        <v>16</v>
      </c>
      <c r="AL78" s="94">
        <v>2</v>
      </c>
      <c r="AM78" s="94">
        <v>0</v>
      </c>
      <c r="AN78" s="94">
        <v>0</v>
      </c>
      <c r="AP78" s="74"/>
    </row>
    <row r="79" spans="1:42" s="80" customFormat="1" x14ac:dyDescent="0.2">
      <c r="A79" s="80">
        <v>2538</v>
      </c>
      <c r="B79" s="80" t="s">
        <v>112</v>
      </c>
      <c r="C79" s="80" t="s">
        <v>63</v>
      </c>
      <c r="D79" s="80" t="s">
        <v>202</v>
      </c>
      <c r="E79" s="80" t="s">
        <v>203</v>
      </c>
      <c r="F79" s="80">
        <v>-9.0341532349983993</v>
      </c>
      <c r="G79" s="80">
        <v>-9.0752090074518801</v>
      </c>
      <c r="H79" s="80">
        <v>4.23282166838004E-3</v>
      </c>
      <c r="I79" s="80">
        <v>-17.021817469157899</v>
      </c>
      <c r="J79" s="80">
        <v>-17.168353897187298</v>
      </c>
      <c r="K79" s="80">
        <v>1.32599535891144E-3</v>
      </c>
      <c r="L79" s="80">
        <v>-1.03181497369829E-2</v>
      </c>
      <c r="M79" s="80">
        <v>4.5200633389838197E-3</v>
      </c>
      <c r="N79" s="80">
        <v>-19.137041705432399</v>
      </c>
      <c r="O79" s="80">
        <v>4.1896680870829699E-3</v>
      </c>
      <c r="P79" s="80">
        <v>-36.579258521177998</v>
      </c>
      <c r="Q79" s="80">
        <v>1.29961321073336E-3</v>
      </c>
      <c r="R79" s="80">
        <v>-53.571896311378502</v>
      </c>
      <c r="S79" s="80">
        <v>0.15101425090350401</v>
      </c>
      <c r="T79" s="80">
        <v>755.15935505710797</v>
      </c>
      <c r="U79" s="80">
        <v>0.134659534727611</v>
      </c>
      <c r="V79" s="81">
        <v>44133.511284722219</v>
      </c>
      <c r="W79" s="80">
        <v>2.4</v>
      </c>
      <c r="X79" s="80">
        <v>1.17171236062304E-2</v>
      </c>
      <c r="Y79" s="80">
        <v>1.6438048978495799E-2</v>
      </c>
      <c r="Z79" s="110">
        <f>((((N79/1000)+1)/((SMOW!$Z$4/1000)+1))-1)*1000</f>
        <v>-8.7268901367889562</v>
      </c>
      <c r="AA79" s="110">
        <f>((((P79/1000)+1)/((SMOW!$AA$4/1000)+1))-1)*1000</f>
        <v>-16.482037005838389</v>
      </c>
      <c r="AB79" s="110">
        <f>Z79*SMOW!$AN$6</f>
        <v>-9.4454800912367602</v>
      </c>
      <c r="AC79" s="110">
        <f>AA79*SMOW!$AN$12</f>
        <v>-17.822719969540969</v>
      </c>
      <c r="AD79" s="110">
        <f t="shared" ref="AD79" si="196">LN((AB79/1000)+1)*1000</f>
        <v>-9.490371542821066</v>
      </c>
      <c r="AE79" s="110">
        <f t="shared" ref="AE79" si="197">LN((AC79/1000)+1)*1000</f>
        <v>-17.983457358586154</v>
      </c>
      <c r="AF79" s="51">
        <f>(AD79-SMOW!AN$14*AE79)</f>
        <v>4.8939425124245872E-3</v>
      </c>
      <c r="AG79" s="55">
        <f t="shared" ref="AG79" si="198">AF79*1000</f>
        <v>4.8939425124245872</v>
      </c>
      <c r="AK79" s="94">
        <v>16</v>
      </c>
      <c r="AL79" s="94">
        <v>0</v>
      </c>
      <c r="AM79" s="94">
        <v>0</v>
      </c>
      <c r="AN79" s="94">
        <v>0</v>
      </c>
      <c r="AP79" s="74"/>
    </row>
    <row r="80" spans="1:42" s="80" customFormat="1" x14ac:dyDescent="0.2">
      <c r="A80" s="80">
        <v>2539</v>
      </c>
      <c r="B80" s="80" t="s">
        <v>112</v>
      </c>
      <c r="C80" s="80" t="s">
        <v>62</v>
      </c>
      <c r="D80" s="80" t="s">
        <v>68</v>
      </c>
      <c r="E80" s="80" t="s">
        <v>204</v>
      </c>
      <c r="F80" s="80">
        <v>-15.355835963181301</v>
      </c>
      <c r="G80" s="80">
        <v>-15.474958181583199</v>
      </c>
      <c r="H80" s="80">
        <v>3.9784411996637101E-3</v>
      </c>
      <c r="I80" s="80">
        <v>-28.877986745228501</v>
      </c>
      <c r="J80" s="80">
        <v>-29.303161325740199</v>
      </c>
      <c r="K80" s="80">
        <v>1.6700821417362499E-3</v>
      </c>
      <c r="L80" s="80">
        <v>-2.88900159239098E-3</v>
      </c>
      <c r="M80" s="80">
        <v>4.3621744911762602E-3</v>
      </c>
      <c r="N80" s="80">
        <v>-25.394274931387901</v>
      </c>
      <c r="O80" s="80">
        <v>3.9378810251045103E-3</v>
      </c>
      <c r="P80" s="80">
        <v>-48.199536161156999</v>
      </c>
      <c r="Q80" s="80">
        <v>1.63685400542474E-3</v>
      </c>
      <c r="R80" s="80">
        <v>-70.771469562901203</v>
      </c>
      <c r="S80" s="80">
        <v>0.14655252343741401</v>
      </c>
      <c r="T80" s="80">
        <v>769.19094289878694</v>
      </c>
      <c r="U80" s="80">
        <v>0.107295458751063</v>
      </c>
      <c r="V80" s="81">
        <v>44133.590752314813</v>
      </c>
      <c r="W80" s="80">
        <v>2.4</v>
      </c>
      <c r="X80" s="80">
        <v>5.8896220809849303E-3</v>
      </c>
      <c r="Y80" s="80">
        <v>9.6823391218190599E-3</v>
      </c>
      <c r="Z80" s="110">
        <f>((((N80/1000)+1)/((SMOW!$Z$4/1000)+1))-1)*1000</f>
        <v>-15.050532992888721</v>
      </c>
      <c r="AA80" s="110">
        <f>((((P80/1000)+1)/((SMOW!$AA$4/1000)+1))-1)*1000</f>
        <v>-28.344716831846583</v>
      </c>
      <c r="AB80" s="110">
        <f>Z80*SMOW!$AN$6</f>
        <v>-16.289824613185719</v>
      </c>
      <c r="AC80" s="110">
        <f>AA80*SMOW!$AN$12</f>
        <v>-30.650334696554047</v>
      </c>
      <c r="AD80" s="110">
        <f t="shared" ref="AD80" si="199">LN((AB80/1000)+1)*1000</f>
        <v>-16.423962523008445</v>
      </c>
      <c r="AE80" s="110">
        <f t="shared" ref="AE80" si="200">LN((AC80/1000)+1)*1000</f>
        <v>-31.129880476346877</v>
      </c>
      <c r="AF80" s="51">
        <f>(AD80-SMOW!AN$14*AE80)</f>
        <v>1.2614368502706697E-2</v>
      </c>
      <c r="AG80" s="55">
        <f t="shared" ref="AG80" si="201">AF80*1000</f>
        <v>12.614368502706697</v>
      </c>
      <c r="AH80" s="55">
        <f>AVERAGE(AG80:AG81)</f>
        <v>18.254102209876777</v>
      </c>
      <c r="AI80" s="55">
        <f>STDEV(AG80:AG81)</f>
        <v>7.9757878968526237</v>
      </c>
      <c r="AK80" s="94">
        <v>16</v>
      </c>
      <c r="AL80" s="94">
        <v>2</v>
      </c>
      <c r="AM80" s="94">
        <v>0</v>
      </c>
      <c r="AN80" s="94">
        <v>0</v>
      </c>
      <c r="AP80" s="74"/>
    </row>
    <row r="81" spans="1:44" x14ac:dyDescent="0.2">
      <c r="A81" s="80">
        <v>2540</v>
      </c>
      <c r="B81" s="80" t="s">
        <v>112</v>
      </c>
      <c r="C81" s="80" t="s">
        <v>62</v>
      </c>
      <c r="D81" s="80" t="s">
        <v>68</v>
      </c>
      <c r="E81" s="80" t="s">
        <v>205</v>
      </c>
      <c r="F81" s="80">
        <v>-15.355009263529199</v>
      </c>
      <c r="G81" s="80">
        <v>-15.474118652767901</v>
      </c>
      <c r="H81" s="80">
        <v>4.3550837168795497E-3</v>
      </c>
      <c r="I81" s="80">
        <v>-28.895582286791001</v>
      </c>
      <c r="J81" s="80">
        <v>-29.321280226398098</v>
      </c>
      <c r="K81" s="80">
        <v>9.5521886127745504E-4</v>
      </c>
      <c r="L81" s="80">
        <v>7.5173067703447703E-3</v>
      </c>
      <c r="M81" s="80">
        <v>4.3995971788113701E-3</v>
      </c>
      <c r="N81" s="80">
        <v>-25.3934566599319</v>
      </c>
      <c r="O81" s="80">
        <v>4.3106836750251599E-3</v>
      </c>
      <c r="P81" s="80">
        <v>-48.216781619906897</v>
      </c>
      <c r="Q81" s="80">
        <v>9.3621372270632401E-4</v>
      </c>
      <c r="R81" s="80">
        <v>-70.387339117270201</v>
      </c>
      <c r="S81" s="80">
        <v>0.135920210928032</v>
      </c>
      <c r="T81" s="80">
        <v>670.47673993584897</v>
      </c>
      <c r="U81" s="80">
        <v>9.1263114643168497E-2</v>
      </c>
      <c r="V81" s="81">
        <v>44133.668055555558</v>
      </c>
      <c r="W81" s="80">
        <v>2.4</v>
      </c>
      <c r="X81" s="80">
        <v>2.9523730267030299E-3</v>
      </c>
      <c r="Y81" s="80">
        <v>1.30554222064233E-3</v>
      </c>
      <c r="Z81" s="110">
        <f>((((N81/1000)+1)/((SMOW!$Z$4/1000)+1))-1)*1000</f>
        <v>-15.049706036906695</v>
      </c>
      <c r="AA81" s="110">
        <f>((((P81/1000)+1)/((SMOW!$AA$4/1000)+1))-1)*1000</f>
        <v>-28.362322035606958</v>
      </c>
      <c r="AB81" s="110">
        <f>Z81*SMOW!$AN$6</f>
        <v>-16.288929563959464</v>
      </c>
      <c r="AC81" s="110">
        <f>AA81*SMOW!$AN$12</f>
        <v>-30.669371943983883</v>
      </c>
      <c r="AD81" s="110">
        <f t="shared" ref="AD81" si="202">LN((AB81/1000)+1)*1000</f>
        <v>-16.423052652559306</v>
      </c>
      <c r="AE81" s="110">
        <f t="shared" ref="AE81" si="203">LN((AC81/1000)+1)*1000</f>
        <v>-31.149519864538544</v>
      </c>
      <c r="AF81" s="51">
        <f>(AD81-SMOW!AN$14*AE81)</f>
        <v>2.3893835917046857E-2</v>
      </c>
      <c r="AG81" s="55">
        <f t="shared" ref="AG81" si="204">AF81*1000</f>
        <v>23.893835917046857</v>
      </c>
      <c r="AH81" s="74"/>
      <c r="AI81" s="55"/>
      <c r="AK81" s="94">
        <v>16</v>
      </c>
      <c r="AL81" s="94">
        <v>0</v>
      </c>
      <c r="AM81" s="94">
        <v>0</v>
      </c>
      <c r="AN81" s="94">
        <v>0</v>
      </c>
    </row>
    <row r="82" spans="1:44" x14ac:dyDescent="0.2">
      <c r="A82" s="80">
        <v>2541</v>
      </c>
      <c r="B82" s="80" t="s">
        <v>120</v>
      </c>
      <c r="C82" s="80" t="s">
        <v>63</v>
      </c>
      <c r="D82" s="80" t="s">
        <v>202</v>
      </c>
      <c r="E82" s="80" t="s">
        <v>206</v>
      </c>
      <c r="F82" s="80">
        <v>-6.06621381133718</v>
      </c>
      <c r="G82" s="80">
        <v>-6.0846884395064604</v>
      </c>
      <c r="H82" s="80">
        <v>4.5177980481447902E-3</v>
      </c>
      <c r="I82" s="80">
        <v>-11.449500398351301</v>
      </c>
      <c r="J82" s="80">
        <v>-11.515550731640801</v>
      </c>
      <c r="K82" s="80">
        <v>2.8193378124256999E-3</v>
      </c>
      <c r="L82" s="80">
        <v>-4.4776532001408404E-3</v>
      </c>
      <c r="M82" s="80">
        <v>4.7496368833355599E-3</v>
      </c>
      <c r="N82" s="80">
        <v>-16.1993603992251</v>
      </c>
      <c r="O82" s="80">
        <v>4.4717391350534803E-3</v>
      </c>
      <c r="P82" s="80">
        <v>-31.117808878125398</v>
      </c>
      <c r="Q82" s="80">
        <v>2.7632439600380602E-3</v>
      </c>
      <c r="R82" s="80">
        <v>-46.4305460342635</v>
      </c>
      <c r="S82" s="80">
        <v>0.132222813230187</v>
      </c>
      <c r="T82" s="80">
        <v>700.01576018524202</v>
      </c>
      <c r="U82" s="80">
        <v>0.20434514520511399</v>
      </c>
      <c r="V82" s="81">
        <v>44134.448009259257</v>
      </c>
      <c r="W82" s="80">
        <v>2.4</v>
      </c>
      <c r="X82" s="80">
        <v>1.01745591916277E-3</v>
      </c>
      <c r="Y82" s="80">
        <v>3.4228623283153901E-4</v>
      </c>
      <c r="Z82" s="110">
        <f>((((N82/1000)+1)/((SMOW!$Z$4/1000)+1))-1)*1000</f>
        <v>-5.7580304611679622</v>
      </c>
      <c r="AA82" s="110">
        <f>((((P82/1000)+1)/((SMOW!$AA$4/1000)+1))-1)*1000</f>
        <v>-10.906660021858027</v>
      </c>
      <c r="AB82" s="110">
        <f>Z82*SMOW!$AN$6</f>
        <v>-6.232158447420141</v>
      </c>
      <c r="AC82" s="110">
        <f>AA82*SMOW!$AN$12</f>
        <v>-11.793830295594303</v>
      </c>
      <c r="AD82" s="110">
        <f t="shared" ref="AD82" si="205">LN((AB82/1000)+1)*1000</f>
        <v>-6.2516594111598538</v>
      </c>
      <c r="AE82" s="110">
        <f t="shared" ref="AE82" si="206">LN((AC82/1000)+1)*1000</f>
        <v>-11.863929213731842</v>
      </c>
      <c r="AF82" s="51">
        <f>(AD82-SMOW!AN$14*AE82)</f>
        <v>1.2495213690558948E-2</v>
      </c>
      <c r="AG82" s="55">
        <f t="shared" ref="AG82" si="207">AF82*1000</f>
        <v>12.495213690558948</v>
      </c>
      <c r="AH82" s="55">
        <f>AVERAGE(AG82:AG83)</f>
        <v>17.625798312461249</v>
      </c>
      <c r="AI82" s="55">
        <f>STDEV(AG82:AG83)</f>
        <v>7.2557423551970714</v>
      </c>
      <c r="AK82" s="94">
        <v>16</v>
      </c>
      <c r="AL82" s="94">
        <v>2</v>
      </c>
      <c r="AM82" s="94">
        <v>0</v>
      </c>
      <c r="AN82" s="94">
        <v>0</v>
      </c>
    </row>
    <row r="83" spans="1:44" x14ac:dyDescent="0.2">
      <c r="A83" s="80">
        <v>2542</v>
      </c>
      <c r="B83" s="80" t="s">
        <v>120</v>
      </c>
      <c r="C83" s="80" t="s">
        <v>63</v>
      </c>
      <c r="D83" s="80" t="s">
        <v>202</v>
      </c>
      <c r="E83" s="80" t="s">
        <v>207</v>
      </c>
      <c r="F83" s="80">
        <v>-5.9150436115401401</v>
      </c>
      <c r="G83" s="80">
        <v>-5.9326070276806302</v>
      </c>
      <c r="H83" s="80">
        <v>3.5843434695012801E-3</v>
      </c>
      <c r="I83" s="80">
        <v>-11.1823351667885</v>
      </c>
      <c r="J83" s="80">
        <v>-11.2453275680146</v>
      </c>
      <c r="K83" s="80">
        <v>1.5841231872941799E-3</v>
      </c>
      <c r="L83" s="80">
        <v>4.9259282310871698E-3</v>
      </c>
      <c r="M83" s="80">
        <v>3.6879077260760398E-3</v>
      </c>
      <c r="N83" s="80">
        <v>-16.0497313783432</v>
      </c>
      <c r="O83" s="80">
        <v>3.5478011179871098E-3</v>
      </c>
      <c r="P83" s="80">
        <v>-30.855959195127401</v>
      </c>
      <c r="Q83" s="80">
        <v>1.55260529970931E-3</v>
      </c>
      <c r="R83" s="80">
        <v>-45.910740724625299</v>
      </c>
      <c r="S83" s="80">
        <v>0.14641749330491499</v>
      </c>
      <c r="T83" s="80">
        <v>865.31926707119601</v>
      </c>
      <c r="U83" s="80">
        <v>0.122712845479442</v>
      </c>
      <c r="V83" s="81">
        <v>44134.524421296293</v>
      </c>
      <c r="W83" s="80">
        <v>2.4</v>
      </c>
      <c r="X83" s="80">
        <v>0.17245212638322499</v>
      </c>
      <c r="Y83" s="80">
        <v>0.18100802390154899</v>
      </c>
      <c r="Z83" s="110">
        <f>((((N83/1000)+1)/((SMOW!$Z$4/1000)+1))-1)*1000</f>
        <v>-5.6068133888939053</v>
      </c>
      <c r="AA83" s="110">
        <f>((((P83/1000)+1)/((SMOW!$AA$4/1000)+1))-1)*1000</f>
        <v>-10.63934808248912</v>
      </c>
      <c r="AB83" s="110">
        <f>Z83*SMOW!$AN$6</f>
        <v>-6.0684898526250128</v>
      </c>
      <c r="AC83" s="110">
        <f>AA83*SMOW!$AN$12</f>
        <v>-11.504774650457762</v>
      </c>
      <c r="AD83" s="110">
        <f t="shared" ref="AD83" si="208">LN((AB83/1000)+1)*1000</f>
        <v>-6.086977971761061</v>
      </c>
      <c r="AE83" s="110">
        <f t="shared" ref="AE83" si="209">LN((AC83/1000)+1)*1000</f>
        <v>-11.571466580862547</v>
      </c>
      <c r="AF83" s="51">
        <f>(AD83-SMOW!AN$14*AE83)</f>
        <v>2.275638293436355E-2</v>
      </c>
      <c r="AG83" s="55">
        <f t="shared" ref="AG83" si="210">AF83*1000</f>
        <v>22.75638293436355</v>
      </c>
      <c r="AK83" s="94">
        <v>16</v>
      </c>
      <c r="AL83" s="94">
        <v>0</v>
      </c>
      <c r="AM83" s="94">
        <v>0</v>
      </c>
      <c r="AN83" s="94">
        <v>0</v>
      </c>
    </row>
    <row r="84" spans="1:44" x14ac:dyDescent="0.2">
      <c r="A84" s="80">
        <v>2543</v>
      </c>
      <c r="B84" s="80" t="s">
        <v>120</v>
      </c>
      <c r="C84" s="80" t="s">
        <v>63</v>
      </c>
      <c r="D84" s="80" t="s">
        <v>202</v>
      </c>
      <c r="E84" s="80" t="s">
        <v>208</v>
      </c>
      <c r="F84" s="80">
        <v>-12.3292387198259</v>
      </c>
      <c r="G84" s="80">
        <v>-12.405874762779</v>
      </c>
      <c r="H84" s="80">
        <v>4.6539190278983497E-3</v>
      </c>
      <c r="I84" s="80">
        <v>-23.209652926068099</v>
      </c>
      <c r="J84" s="80">
        <v>-23.483238455042098</v>
      </c>
      <c r="K84" s="80">
        <v>1.17784182345908E-3</v>
      </c>
      <c r="L84" s="80">
        <v>-6.7248585167713803E-3</v>
      </c>
      <c r="M84" s="80">
        <v>4.6921114250647704E-3</v>
      </c>
      <c r="N84" s="80">
        <v>-22.398533821464799</v>
      </c>
      <c r="O84" s="80">
        <v>4.6064723625647E-3</v>
      </c>
      <c r="P84" s="80">
        <v>-42.6439801294405</v>
      </c>
      <c r="Q84" s="80">
        <v>1.1544073541705101E-3</v>
      </c>
      <c r="R84" s="80">
        <v>-63.233540916683999</v>
      </c>
      <c r="S84" s="80">
        <v>0.114984021375273</v>
      </c>
      <c r="T84" s="80">
        <v>1544.0941883241701</v>
      </c>
      <c r="U84" s="80">
        <v>0.27377782441764098</v>
      </c>
      <c r="V84" s="81">
        <v>44134.600138888891</v>
      </c>
      <c r="W84" s="80">
        <v>2.4</v>
      </c>
      <c r="X84" s="80">
        <v>8.4321949823166695E-2</v>
      </c>
      <c r="Y84" s="80">
        <v>0.23163476797740901</v>
      </c>
      <c r="Z84" s="110">
        <f>((((N84/1000)+1)/((SMOW!$Z$4/1000)+1))-1)*1000</f>
        <v>-12.02299730987988</v>
      </c>
      <c r="AA84" s="110">
        <f>((((P84/1000)+1)/((SMOW!$AA$4/1000)+1))-1)*1000</f>
        <v>-22.673270374064636</v>
      </c>
      <c r="AB84" s="110">
        <f>Z84*SMOW!$AN$6</f>
        <v>-13.012995459714682</v>
      </c>
      <c r="AC84" s="110">
        <f>AA84*SMOW!$AN$12</f>
        <v>-24.517561059200411</v>
      </c>
      <c r="AD84" s="110">
        <f t="shared" ref="AD84" si="211">LN((AB84/1000)+1)*1000</f>
        <v>-13.098406261186991</v>
      </c>
      <c r="AE84" s="110">
        <f t="shared" ref="AE84" si="212">LN((AC84/1000)+1)*1000</f>
        <v>-24.82312119192903</v>
      </c>
      <c r="AF84" s="51">
        <f>(AD84-SMOW!AN$14*AE84)</f>
        <v>8.2017281515369689E-3</v>
      </c>
      <c r="AG84" s="55">
        <f t="shared" ref="AG84" si="213">AF84*1000</f>
        <v>8.2017281515369689</v>
      </c>
      <c r="AH84" s="55">
        <f>AVERAGE(AG84:AG85)</f>
        <v>14.853306867747662</v>
      </c>
      <c r="AI84" s="55">
        <f>STDEV(AG84:AG85)</f>
        <v>9.4067528316573839</v>
      </c>
      <c r="AK84" s="94">
        <v>16</v>
      </c>
      <c r="AL84" s="94">
        <v>2</v>
      </c>
      <c r="AM84" s="94">
        <v>0</v>
      </c>
      <c r="AN84" s="94">
        <v>0</v>
      </c>
    </row>
    <row r="85" spans="1:44" x14ac:dyDescent="0.2">
      <c r="A85" s="80">
        <v>2545</v>
      </c>
      <c r="B85" s="80" t="s">
        <v>120</v>
      </c>
      <c r="C85" s="80" t="s">
        <v>63</v>
      </c>
      <c r="D85" s="80" t="s">
        <v>202</v>
      </c>
      <c r="E85" s="80" t="s">
        <v>209</v>
      </c>
      <c r="F85" s="80">
        <v>-12.554670737964701</v>
      </c>
      <c r="G85" s="80">
        <v>-12.6341468162776</v>
      </c>
      <c r="H85" s="80">
        <v>3.9002152457086798E-3</v>
      </c>
      <c r="I85" s="80">
        <v>-23.654578887902399</v>
      </c>
      <c r="J85" s="80">
        <v>-23.938840147992</v>
      </c>
      <c r="K85" s="80">
        <v>1.39223685923588E-3</v>
      </c>
      <c r="L85" s="80">
        <v>5.5607818621573801E-3</v>
      </c>
      <c r="M85" s="80">
        <v>4.0522157626222298E-3</v>
      </c>
      <c r="N85" s="80">
        <v>-22.621667562075299</v>
      </c>
      <c r="O85" s="80">
        <v>3.8604525840923898E-3</v>
      </c>
      <c r="P85" s="80">
        <v>-43.080053795846702</v>
      </c>
      <c r="Q85" s="80">
        <v>1.3645367629486699E-3</v>
      </c>
      <c r="R85" s="80">
        <v>-63.301845975338203</v>
      </c>
      <c r="S85" s="80">
        <v>0.13081233135752601</v>
      </c>
      <c r="T85" s="80">
        <v>1358.6012404625301</v>
      </c>
      <c r="U85" s="80">
        <v>0.17086581579525101</v>
      </c>
      <c r="V85" s="81">
        <v>44134.698136574072</v>
      </c>
      <c r="W85" s="80">
        <v>2.4</v>
      </c>
      <c r="X85" s="80">
        <v>2.9605704530182901E-2</v>
      </c>
      <c r="Y85" s="80">
        <v>3.4190599906304298E-2</v>
      </c>
      <c r="Z85" s="110">
        <f>((((N85/1000)+1)/((SMOW!$Z$4/1000)+1))-1)*1000</f>
        <v>-12.248499226431896</v>
      </c>
      <c r="AA85" s="110">
        <f>((((P85/1000)+1)/((SMOW!$AA$4/1000)+1))-1)*1000</f>
        <v>-23.118440657030391</v>
      </c>
      <c r="AB85" s="110">
        <f>Z85*SMOW!$AN$6</f>
        <v>-13.257065664557608</v>
      </c>
      <c r="AC85" s="110">
        <f>AA85*SMOW!$AN$12</f>
        <v>-24.998942413292109</v>
      </c>
      <c r="AD85" s="110">
        <f t="shared" ref="AD85" si="214">LN((AB85/1000)+1)*1000</f>
        <v>-13.345725006553</v>
      </c>
      <c r="AE85" s="110">
        <f t="shared" ref="AE85" si="215">LN((AC85/1000)+1)*1000</f>
        <v>-25.316723280562421</v>
      </c>
      <c r="AF85" s="51">
        <f>(AD85-SMOW!AN$14*AE85)</f>
        <v>2.1504885583958355E-2</v>
      </c>
      <c r="AG85" s="55">
        <f t="shared" ref="AG85" si="216">AF85*1000</f>
        <v>21.504885583958355</v>
      </c>
      <c r="AH85" s="98"/>
      <c r="AI85" s="98"/>
      <c r="AK85" s="94">
        <v>16</v>
      </c>
      <c r="AL85" s="94">
        <v>0</v>
      </c>
      <c r="AM85" s="94">
        <v>0</v>
      </c>
      <c r="AN85" s="94">
        <v>0</v>
      </c>
    </row>
    <row r="86" spans="1:44" x14ac:dyDescent="0.2">
      <c r="A86" s="80">
        <v>2546</v>
      </c>
      <c r="B86" s="80" t="s">
        <v>120</v>
      </c>
      <c r="C86" s="80" t="s">
        <v>63</v>
      </c>
      <c r="D86" s="80" t="s">
        <v>202</v>
      </c>
      <c r="E86" s="80" t="s">
        <v>210</v>
      </c>
      <c r="F86" s="80">
        <v>-5.83396904227624</v>
      </c>
      <c r="G86" s="80">
        <v>-5.85105346649231</v>
      </c>
      <c r="H86" s="80">
        <v>4.20650783366528E-3</v>
      </c>
      <c r="I86" s="80">
        <v>-8.2487283776479998</v>
      </c>
      <c r="J86" s="80">
        <v>-8.2829374159220404</v>
      </c>
      <c r="K86" s="80">
        <v>1.1864647843810899E-3</v>
      </c>
      <c r="L86" s="80">
        <v>-1.47766251088548</v>
      </c>
      <c r="M86" s="80">
        <v>4.2356995700252899E-3</v>
      </c>
      <c r="N86" s="80">
        <v>-15.9694833636308</v>
      </c>
      <c r="O86" s="80">
        <v>4.1636225216907102E-3</v>
      </c>
      <c r="P86" s="80">
        <v>-27.980719766390301</v>
      </c>
      <c r="Q86" s="80">
        <v>1.1628587517201101E-3</v>
      </c>
      <c r="R86" s="80">
        <v>-43.657216865489801</v>
      </c>
      <c r="S86" s="80">
        <v>0.15066582128303399</v>
      </c>
      <c r="T86" s="80">
        <v>994.19184647175302</v>
      </c>
      <c r="U86" s="80">
        <v>0.25218571797490102</v>
      </c>
      <c r="V86" s="81">
        <v>44134.775335648148</v>
      </c>
      <c r="W86" s="80">
        <v>2.4</v>
      </c>
      <c r="X86" s="80">
        <v>9.1120120242755807E-3</v>
      </c>
      <c r="Y86" s="80">
        <v>5.9157717670400498E-3</v>
      </c>
      <c r="Z86" s="110">
        <f>((((N86/1000)+1)/((SMOW!$Z$4/1000)+1))-1)*1000</f>
        <v>-5.5257136813030572</v>
      </c>
      <c r="AA86" s="110">
        <f>((((P86/1000)+1)/((SMOW!$AA$4/1000)+1))-1)*1000</f>
        <v>-7.7041303688540896</v>
      </c>
      <c r="AB86" s="110">
        <f>Z86*SMOW!$AN$6</f>
        <v>-5.9807122295029762</v>
      </c>
      <c r="AC86" s="110">
        <f>AA86*SMOW!$AN$12</f>
        <v>-8.3308002599608511</v>
      </c>
      <c r="AD86" s="110">
        <f t="shared" ref="AD86" si="217">LN((AB86/1000)+1)*1000</f>
        <v>-5.9986683181509868</v>
      </c>
      <c r="AE86" s="110">
        <f t="shared" ref="AE86" si="218">LN((AC86/1000)+1)*1000</f>
        <v>-8.3656953140755874</v>
      </c>
      <c r="AF86" s="51">
        <f>(AD86-SMOW!AN$14*AE86)</f>
        <v>-1.5815811923190761</v>
      </c>
      <c r="AG86" s="55">
        <f t="shared" ref="AG86" si="219">AF86*1000</f>
        <v>-1581.5811923190761</v>
      </c>
      <c r="AH86" s="55">
        <f>AVERAGE(AG86:AG87)</f>
        <v>-1574.2046136866832</v>
      </c>
      <c r="AI86" s="55">
        <f>STDEV(AG86:AG87)</f>
        <v>10.432057545841646</v>
      </c>
      <c r="AJ86" s="48" t="s">
        <v>227</v>
      </c>
      <c r="AK86" s="94">
        <v>16</v>
      </c>
      <c r="AL86" s="94">
        <v>2</v>
      </c>
      <c r="AM86" s="94">
        <v>0</v>
      </c>
      <c r="AN86" s="94">
        <v>0</v>
      </c>
    </row>
    <row r="87" spans="1:44" s="80" customFormat="1" x14ac:dyDescent="0.2">
      <c r="A87" s="80">
        <v>2547</v>
      </c>
      <c r="B87" s="80" t="s">
        <v>120</v>
      </c>
      <c r="C87" s="80" t="s">
        <v>63</v>
      </c>
      <c r="D87" s="80" t="s">
        <v>202</v>
      </c>
      <c r="E87" s="80" t="s">
        <v>225</v>
      </c>
      <c r="F87" s="80">
        <v>-5.6455916215019597</v>
      </c>
      <c r="G87" s="80">
        <v>-5.6615887442028496</v>
      </c>
      <c r="H87" s="80">
        <v>5.20884560880452E-3</v>
      </c>
      <c r="I87" s="80">
        <v>-7.9181397614795896</v>
      </c>
      <c r="J87" s="80">
        <v>-7.94965472467808</v>
      </c>
      <c r="K87" s="80">
        <v>1.11263469514976E-3</v>
      </c>
      <c r="L87" s="80">
        <v>-1.46417104957283</v>
      </c>
      <c r="M87" s="80">
        <v>5.2397059496147504E-3</v>
      </c>
      <c r="N87" s="80">
        <v>-15.7830264490765</v>
      </c>
      <c r="O87" s="80">
        <v>5.1557414716466698E-3</v>
      </c>
      <c r="P87" s="80">
        <v>-27.656708577359201</v>
      </c>
      <c r="Q87" s="80">
        <v>1.0904975939930899E-3</v>
      </c>
      <c r="R87" s="80">
        <v>-42.7178182716994</v>
      </c>
      <c r="S87" s="80">
        <v>0.116162488159598</v>
      </c>
      <c r="T87" s="80">
        <v>1209.86900015372</v>
      </c>
      <c r="U87" s="80">
        <v>0.24432298571555999</v>
      </c>
      <c r="V87" s="81">
        <v>44134.852870370371</v>
      </c>
      <c r="W87" s="80">
        <v>2.4</v>
      </c>
      <c r="X87" s="80">
        <v>7.0966207939083398E-2</v>
      </c>
      <c r="Y87" s="80">
        <v>5.7553837192204499E-2</v>
      </c>
      <c r="Z87" s="110">
        <f>((((N87/1000)+1)/((SMOW!$Z$4/1000)+1))-1)*1000</f>
        <v>-5.3372778514221286</v>
      </c>
      <c r="AA87" s="110">
        <f>((((P87/1000)+1)/((SMOW!$AA$4/1000)+1))-1)*1000</f>
        <v>-7.3733602173480239</v>
      </c>
      <c r="AB87" s="110">
        <f>Z87*SMOW!$AN$6</f>
        <v>-5.776760208597751</v>
      </c>
      <c r="AC87" s="110">
        <f>AA87*SMOW!$AN$12</f>
        <v>-7.9731245805234732</v>
      </c>
      <c r="AD87" s="110">
        <f t="shared" ref="AD87" si="220">LN((AB87/1000)+1)*1000</f>
        <v>-5.7935102262247051</v>
      </c>
      <c r="AE87" s="110">
        <f t="shared" ref="AE87" si="221">LN((AC87/1000)+1)*1000</f>
        <v>-8.0050799075197254</v>
      </c>
      <c r="AF87" s="51">
        <f>(AD87-SMOW!AN$14*AE87)</f>
        <v>-1.5668280350542902</v>
      </c>
      <c r="AG87" s="55">
        <f t="shared" ref="AG87" si="222">AF87*1000</f>
        <v>-1566.8280350542902</v>
      </c>
      <c r="AJ87" s="48" t="s">
        <v>227</v>
      </c>
      <c r="AK87" s="94">
        <v>16</v>
      </c>
      <c r="AL87" s="94">
        <v>0</v>
      </c>
      <c r="AM87" s="94">
        <v>0</v>
      </c>
      <c r="AN87" s="94">
        <v>0</v>
      </c>
      <c r="AP87" s="68"/>
    </row>
    <row r="88" spans="1:44" s="27" customFormat="1" x14ac:dyDescent="0.2">
      <c r="A88" s="27" t="s">
        <v>211</v>
      </c>
      <c r="C88" s="127"/>
      <c r="V88" s="128"/>
      <c r="X88" s="129"/>
      <c r="Z88" s="130"/>
      <c r="AA88" s="130"/>
      <c r="AB88" s="130"/>
      <c r="AC88" s="130"/>
      <c r="AD88" s="130"/>
      <c r="AE88" s="130"/>
      <c r="AF88" s="131"/>
      <c r="AG88" s="132"/>
      <c r="AH88" s="133"/>
      <c r="AI88" s="133"/>
      <c r="AJ88" s="134" t="s">
        <v>212</v>
      </c>
      <c r="AK88" s="104">
        <v>16</v>
      </c>
      <c r="AL88" s="104">
        <v>0</v>
      </c>
      <c r="AM88" s="104">
        <v>1</v>
      </c>
      <c r="AN88" s="104">
        <v>1</v>
      </c>
    </row>
    <row r="89" spans="1:44" s="80" customFormat="1" x14ac:dyDescent="0.2">
      <c r="A89" s="80">
        <v>2548</v>
      </c>
      <c r="B89" s="80" t="s">
        <v>112</v>
      </c>
      <c r="C89" s="80" t="s">
        <v>64</v>
      </c>
      <c r="D89" s="80" t="s">
        <v>119</v>
      </c>
      <c r="E89" s="80" t="s">
        <v>213</v>
      </c>
      <c r="F89" s="80">
        <v>10.227299653079401</v>
      </c>
      <c r="G89" s="80">
        <v>10.175354320005001</v>
      </c>
      <c r="H89" s="80">
        <v>4.4293453665462598E-3</v>
      </c>
      <c r="I89" s="80">
        <v>20.158288890674498</v>
      </c>
      <c r="J89" s="80">
        <v>19.9578004194782</v>
      </c>
      <c r="K89" s="80">
        <v>1.12376307358763E-3</v>
      </c>
      <c r="L89" s="80">
        <v>-0.362364301479499</v>
      </c>
      <c r="M89" s="80">
        <v>4.4446482235497801E-3</v>
      </c>
      <c r="N89" s="80">
        <v>-7.1959167495414006E-2</v>
      </c>
      <c r="O89" s="80">
        <v>4.3841882278006497E-3</v>
      </c>
      <c r="P89" s="80">
        <v>-0.13889160964958799</v>
      </c>
      <c r="Q89" s="80">
        <v>1.1014045609985699E-3</v>
      </c>
      <c r="R89" s="80">
        <v>-0.18795297042234799</v>
      </c>
      <c r="S89" s="80">
        <v>9.6392366119340905E-2</v>
      </c>
      <c r="T89" s="80">
        <v>0.84058747470720496</v>
      </c>
      <c r="U89" s="80">
        <v>0.12682389075661499</v>
      </c>
      <c r="V89" s="81">
        <v>44138.33556712963</v>
      </c>
      <c r="W89" s="80">
        <v>2.4</v>
      </c>
      <c r="X89" s="80">
        <v>8.0358094859399598E-3</v>
      </c>
      <c r="Y89" s="80">
        <v>5.75538745095029E-3</v>
      </c>
      <c r="Z89" s="110">
        <f>((((N89/1000)+1)/((SMOW!$Z$4/1000)+1))-1)*1000</f>
        <v>10.540535039546439</v>
      </c>
      <c r="AA89" s="110">
        <f>((((P89/1000)+1)/((SMOW!$AA$4/1000)+1))-1)*1000</f>
        <v>20.718485977062386</v>
      </c>
      <c r="AB89" s="110">
        <f>Z89*SMOW!$AN$6</f>
        <v>11.408464218807325</v>
      </c>
      <c r="AC89" s="110">
        <f>AA89*SMOW!$AN$12</f>
        <v>22.40377045818077</v>
      </c>
      <c r="AD89" s="110">
        <f t="shared" ref="AD89" si="223">LN((AB89/1000)+1)*1000</f>
        <v>11.343878443051235</v>
      </c>
      <c r="AE89" s="110">
        <f t="shared" ref="AE89" si="224">LN((AC89/1000)+1)*1000</f>
        <v>22.156492484666497</v>
      </c>
      <c r="AF89" s="51">
        <f>(AD89-SMOW!AN$14*AE89)</f>
        <v>-0.35474958885267682</v>
      </c>
      <c r="AG89" s="55">
        <f t="shared" ref="AG89" si="225">AF89*1000</f>
        <v>-354.74958885267682</v>
      </c>
      <c r="AJ89" s="80" t="s">
        <v>214</v>
      </c>
      <c r="AK89" s="94">
        <v>16</v>
      </c>
      <c r="AL89" s="94">
        <v>2</v>
      </c>
      <c r="AM89" s="94">
        <v>0</v>
      </c>
      <c r="AN89" s="94">
        <v>1</v>
      </c>
    </row>
    <row r="90" spans="1:44" s="80" customFormat="1" x14ac:dyDescent="0.2">
      <c r="A90" s="80">
        <v>2549</v>
      </c>
      <c r="B90" s="80" t="s">
        <v>112</v>
      </c>
      <c r="C90" s="80" t="s">
        <v>64</v>
      </c>
      <c r="D90" s="80" t="s">
        <v>119</v>
      </c>
      <c r="E90" s="80" t="s">
        <v>215</v>
      </c>
      <c r="F90" s="80">
        <v>10.208358699035999</v>
      </c>
      <c r="G90" s="80">
        <v>10.156604986403799</v>
      </c>
      <c r="H90" s="80">
        <v>4.1704995613509096E-3</v>
      </c>
      <c r="I90" s="80">
        <v>20.1209194788958</v>
      </c>
      <c r="J90" s="80">
        <v>19.9211686481908</v>
      </c>
      <c r="K90" s="80">
        <v>2.6379075348979802E-3</v>
      </c>
      <c r="L90" s="80">
        <v>-0.361772059840897</v>
      </c>
      <c r="M90" s="80">
        <v>4.1778835432440204E-3</v>
      </c>
      <c r="N90" s="80">
        <v>-9.0707018671651304E-2</v>
      </c>
      <c r="O90" s="80">
        <v>4.1279813534114904E-3</v>
      </c>
      <c r="P90" s="80">
        <v>-0.17551751553880099</v>
      </c>
      <c r="Q90" s="80">
        <v>2.5854234390832302E-3</v>
      </c>
      <c r="R90" s="80">
        <v>-0.57083692046509504</v>
      </c>
      <c r="S90" s="80">
        <v>7.2456043251199198E-2</v>
      </c>
      <c r="T90" s="80">
        <v>0.28264090710544998</v>
      </c>
      <c r="U90" s="80">
        <v>8.2094176183173703E-2</v>
      </c>
      <c r="V90" s="81">
        <v>44138.416886574072</v>
      </c>
      <c r="W90" s="80">
        <v>2.4</v>
      </c>
      <c r="X90" s="80">
        <v>6.4264367344842796E-3</v>
      </c>
      <c r="Y90" s="80">
        <v>4.1352478123806496E-3</v>
      </c>
      <c r="Z90" s="110">
        <f>((((N90/1000)+1)/((SMOW!$Z$4/1000)+1))-1)*1000</f>
        <v>10.521588212589972</v>
      </c>
      <c r="AA90" s="110">
        <f>((((P90/1000)+1)/((SMOW!$AA$4/1000)+1))-1)*1000</f>
        <v>20.681096044707914</v>
      </c>
      <c r="AB90" s="110">
        <f>Z90*SMOW!$AN$6</f>
        <v>11.387957271429244</v>
      </c>
      <c r="AC90" s="110">
        <f>AA90*SMOW!$AN$12</f>
        <v>22.363339151431624</v>
      </c>
      <c r="AD90" s="110">
        <f t="shared" ref="AD90" si="226">LN((AB90/1000)+1)*1000</f>
        <v>11.32360260395955</v>
      </c>
      <c r="AE90" s="110">
        <f t="shared" ref="AE90" si="227">LN((AC90/1000)+1)*1000</f>
        <v>22.116946360744116</v>
      </c>
      <c r="AF90" s="51">
        <f>(AD90-SMOW!AN$14*AE90)</f>
        <v>-0.35414507451334387</v>
      </c>
      <c r="AG90" s="55">
        <f t="shared" ref="AG90" si="228">AF90*1000</f>
        <v>-354.14507451334384</v>
      </c>
      <c r="AK90" s="94">
        <v>16</v>
      </c>
      <c r="AL90" s="94">
        <v>0</v>
      </c>
      <c r="AM90" s="94">
        <v>0</v>
      </c>
      <c r="AN90" s="94">
        <v>1</v>
      </c>
    </row>
    <row r="91" spans="1:44" s="80" customFormat="1" x14ac:dyDescent="0.2">
      <c r="A91" s="80">
        <v>2550</v>
      </c>
      <c r="B91" s="80" t="s">
        <v>112</v>
      </c>
      <c r="C91" s="80" t="s">
        <v>64</v>
      </c>
      <c r="D91" s="80" t="s">
        <v>119</v>
      </c>
      <c r="E91" s="80" t="s">
        <v>216</v>
      </c>
      <c r="F91" s="80">
        <v>10.3079009802186</v>
      </c>
      <c r="G91" s="80">
        <v>10.2551366194865</v>
      </c>
      <c r="H91" s="80">
        <v>3.47935456385552E-3</v>
      </c>
      <c r="I91" s="80">
        <v>20.315358866392302</v>
      </c>
      <c r="J91" s="80">
        <v>20.111754834852999</v>
      </c>
      <c r="K91" s="80">
        <v>1.38020779050766E-3</v>
      </c>
      <c r="L91" s="80">
        <v>-0.36386993331589301</v>
      </c>
      <c r="M91" s="80">
        <v>3.5209066573178502E-3</v>
      </c>
      <c r="N91" s="80">
        <v>7.8204297917799908E-3</v>
      </c>
      <c r="O91" s="80">
        <v>3.44388257334843E-3</v>
      </c>
      <c r="P91" s="80">
        <v>1.5053284712590599E-2</v>
      </c>
      <c r="Q91" s="80">
        <v>1.35274702588464E-3</v>
      </c>
      <c r="R91" s="80">
        <v>-0.106354519380618</v>
      </c>
      <c r="S91" s="80">
        <v>0.12389997124591599</v>
      </c>
      <c r="T91" s="80">
        <v>0.62284143326555896</v>
      </c>
      <c r="U91" s="80">
        <v>8.2681003818302595E-2</v>
      </c>
      <c r="V91" s="81">
        <v>44138.492800925924</v>
      </c>
      <c r="W91" s="80">
        <v>2.4</v>
      </c>
      <c r="X91" s="80">
        <v>5.3782291743175302E-2</v>
      </c>
      <c r="Y91" s="80">
        <v>5.9683342028352002E-2</v>
      </c>
      <c r="Z91" s="110">
        <f>((((N91/1000)+1)/((SMOW!$Z$4/1000)+1))-1)*1000</f>
        <v>10.621161358276954</v>
      </c>
      <c r="AA91" s="110">
        <f>((((P91/1000)+1)/((SMOW!$AA$4/1000)+1))-1)*1000</f>
        <v>20.875642204241096</v>
      </c>
      <c r="AB91" s="110">
        <f>Z91*SMOW!$AN$6</f>
        <v>11.495729473263593</v>
      </c>
      <c r="AC91" s="110">
        <f>AA91*SMOW!$AN$12</f>
        <v>22.573710097770437</v>
      </c>
      <c r="AD91" s="110">
        <f t="shared" ref="AD91" si="229">LN((AB91/1000)+1)*1000</f>
        <v>11.430155642715553</v>
      </c>
      <c r="AE91" s="110">
        <f t="shared" ref="AE91" si="230">LN((AC91/1000)+1)*1000</f>
        <v>22.322694451775462</v>
      </c>
      <c r="AF91" s="51">
        <f>(AD91-SMOW!AN$14*AE91)</f>
        <v>-0.35622702782189108</v>
      </c>
      <c r="AG91" s="55">
        <f t="shared" ref="AG91" si="231">AF91*1000</f>
        <v>-356.22702782189106</v>
      </c>
      <c r="AK91" s="94">
        <v>16</v>
      </c>
      <c r="AL91" s="94">
        <v>0</v>
      </c>
      <c r="AM91" s="94">
        <v>0</v>
      </c>
      <c r="AN91" s="94">
        <v>1</v>
      </c>
    </row>
    <row r="92" spans="1:44" s="80" customFormat="1" x14ac:dyDescent="0.2">
      <c r="A92" s="80">
        <v>2551</v>
      </c>
      <c r="B92" s="80" t="s">
        <v>112</v>
      </c>
      <c r="C92" s="80" t="s">
        <v>62</v>
      </c>
      <c r="D92" s="80" t="s">
        <v>24</v>
      </c>
      <c r="E92" s="80" t="s">
        <v>217</v>
      </c>
      <c r="F92" s="80">
        <v>-28.174631530764</v>
      </c>
      <c r="G92" s="80">
        <v>-28.579153049632101</v>
      </c>
      <c r="H92" s="80">
        <v>3.9250245049418098E-3</v>
      </c>
      <c r="I92" s="80">
        <v>-52.910097827673603</v>
      </c>
      <c r="J92" s="80">
        <v>-54.361256748112403</v>
      </c>
      <c r="K92" s="80">
        <v>2.1686167246849999E-3</v>
      </c>
      <c r="L92" s="16">
        <v>0.123590513371231</v>
      </c>
      <c r="M92" s="80">
        <v>4.0326148439129104E-3</v>
      </c>
      <c r="N92" s="80">
        <v>-38.082382986008099</v>
      </c>
      <c r="O92" s="80">
        <v>3.8850089131354502E-3</v>
      </c>
      <c r="P92" s="80">
        <v>-71.753501742304806</v>
      </c>
      <c r="Q92" s="80">
        <v>2.12546968997771E-3</v>
      </c>
      <c r="R92" s="80">
        <v>-72.898480459619904</v>
      </c>
      <c r="S92" s="80">
        <v>0.28292510071134502</v>
      </c>
      <c r="T92" s="80">
        <v>730.72980289049997</v>
      </c>
      <c r="U92" s="80">
        <v>0.74714399570036205</v>
      </c>
      <c r="V92" s="81">
        <v>44138.56759259259</v>
      </c>
      <c r="W92" s="80">
        <v>2.4</v>
      </c>
      <c r="X92" s="80">
        <v>5.4332183540193701E-2</v>
      </c>
      <c r="Y92" s="80">
        <v>4.6024636073014498E-2</v>
      </c>
      <c r="Z92" s="110">
        <f>((((N92/1000)+1)/((SMOW!$Z$4/1000)+1))-1)*1000</f>
        <v>-27.873303210914081</v>
      </c>
      <c r="AA92" s="110">
        <f>((((P92/1000)+1)/((SMOW!$AA$4/1000)+1))-1)*1000</f>
        <v>-52.390024610093455</v>
      </c>
      <c r="AB92" s="110">
        <f>Z92*SMOW!$AN$6</f>
        <v>-30.168447915464053</v>
      </c>
      <c r="AC92" s="110">
        <f>AA92*SMOW!$AN$12</f>
        <v>-56.651537518833486</v>
      </c>
      <c r="AD92" s="110">
        <f t="shared" ref="AD92" si="232">LN((AB92/1000)+1)*1000</f>
        <v>-30.632880209751509</v>
      </c>
      <c r="AE92" s="110">
        <f t="shared" ref="AE92" si="233">LN((AC92/1000)+1)*1000</f>
        <v>-58.319539175669306</v>
      </c>
      <c r="AF92" s="51">
        <f>(AD92-SMOW!AN$14*AE92)</f>
        <v>0.15983647500188525</v>
      </c>
      <c r="AG92" s="55">
        <f>AF92*1000</f>
        <v>159.83647500188525</v>
      </c>
      <c r="AH92" s="55">
        <f>AVERAGE(AG92:AG95)</f>
        <v>139.5071602274287</v>
      </c>
      <c r="AI92" s="55">
        <f>STDEV(AG92:AG95)</f>
        <v>14.056372372783166</v>
      </c>
      <c r="AJ92" s="48" t="s">
        <v>348</v>
      </c>
      <c r="AK92" s="94">
        <v>16</v>
      </c>
      <c r="AL92" s="94">
        <v>2</v>
      </c>
      <c r="AM92" s="94">
        <v>0</v>
      </c>
      <c r="AN92" s="94">
        <v>1</v>
      </c>
      <c r="AP92" s="74"/>
      <c r="AQ92" s="132"/>
      <c r="AR92" s="132"/>
    </row>
    <row r="93" spans="1:44" s="80" customFormat="1" x14ac:dyDescent="0.2">
      <c r="A93" s="80">
        <v>2552</v>
      </c>
      <c r="B93" s="80" t="s">
        <v>112</v>
      </c>
      <c r="C93" s="80" t="s">
        <v>62</v>
      </c>
      <c r="D93" s="80" t="s">
        <v>24</v>
      </c>
      <c r="E93" s="80" t="s">
        <v>218</v>
      </c>
      <c r="F93" s="80">
        <v>-28.195869339645402</v>
      </c>
      <c r="G93" s="80">
        <v>-28.601007095787001</v>
      </c>
      <c r="H93" s="80">
        <v>5.3976167552863396E-3</v>
      </c>
      <c r="I93" s="80">
        <v>-52.912300216158798</v>
      </c>
      <c r="J93" s="80">
        <v>-54.363582564728397</v>
      </c>
      <c r="K93" s="80">
        <v>4.7432334413638E-3</v>
      </c>
      <c r="L93" s="16">
        <v>0.108023580784568</v>
      </c>
      <c r="M93" s="80">
        <v>4.9971373561307399E-3</v>
      </c>
      <c r="N93" s="80">
        <v>-38.1034042756067</v>
      </c>
      <c r="O93" s="80">
        <v>5.3425880978772398E-3</v>
      </c>
      <c r="P93" s="80">
        <v>-71.755660311828606</v>
      </c>
      <c r="Q93" s="80">
        <v>4.64886155186146E-3</v>
      </c>
      <c r="R93" s="80">
        <v>-77.832777744082506</v>
      </c>
      <c r="S93" s="80">
        <v>0.25703044008609599</v>
      </c>
      <c r="T93" s="80">
        <v>700.19441576895395</v>
      </c>
      <c r="U93" s="80">
        <v>0.806943069663137</v>
      </c>
      <c r="V93" s="81">
        <v>44138.647210648145</v>
      </c>
      <c r="W93" s="80">
        <v>2.4</v>
      </c>
      <c r="X93" s="80">
        <v>4.1368620920195401E-2</v>
      </c>
      <c r="Y93" s="80">
        <v>5.7815406409610602E-2</v>
      </c>
      <c r="Z93" s="110">
        <f>((((N93/1000)+1)/((SMOW!$Z$4/1000)+1))-1)*1000</f>
        <v>-27.894547604881193</v>
      </c>
      <c r="AA93" s="110">
        <f>((((P93/1000)+1)/((SMOW!$AA$4/1000)+1))-1)*1000</f>
        <v>-52.392228207970845</v>
      </c>
      <c r="AB93" s="110">
        <f>Z93*SMOW!$AN$6</f>
        <v>-30.191441616212138</v>
      </c>
      <c r="AC93" s="110">
        <f>AA93*SMOW!$AN$12</f>
        <v>-56.65392036191777</v>
      </c>
      <c r="AD93" s="110">
        <f t="shared" ref="AD93" si="234">LN((AB93/1000)+1)*1000</f>
        <v>-30.656589454188222</v>
      </c>
      <c r="AE93" s="110">
        <f t="shared" ref="AE93" si="235">LN((AC93/1000)+1)*1000</f>
        <v>-58.322065120416681</v>
      </c>
      <c r="AF93" s="51">
        <f>(AD93-SMOW!AN$14*AE93)</f>
        <v>0.13746092939178922</v>
      </c>
      <c r="AG93" s="55">
        <f>AF93*1000</f>
        <v>137.46092939178922</v>
      </c>
      <c r="AJ93" s="48" t="s">
        <v>348</v>
      </c>
      <c r="AK93" s="94">
        <v>16</v>
      </c>
      <c r="AL93" s="94">
        <v>0</v>
      </c>
      <c r="AM93" s="94">
        <v>0</v>
      </c>
      <c r="AN93" s="94">
        <v>1</v>
      </c>
      <c r="AP93" s="74"/>
      <c r="AQ93" s="74"/>
      <c r="AR93" s="74"/>
    </row>
    <row r="94" spans="1:44" s="80" customFormat="1" x14ac:dyDescent="0.2">
      <c r="A94" s="80">
        <v>2553</v>
      </c>
      <c r="B94" s="80" t="s">
        <v>112</v>
      </c>
      <c r="C94" s="80" t="s">
        <v>62</v>
      </c>
      <c r="D94" s="80" t="s">
        <v>24</v>
      </c>
      <c r="E94" s="80" t="s">
        <v>219</v>
      </c>
      <c r="F94" s="80">
        <v>-28.368682328147202</v>
      </c>
      <c r="G94" s="80">
        <v>-28.7788496032803</v>
      </c>
      <c r="H94" s="80">
        <v>4.0494695298301997E-3</v>
      </c>
      <c r="I94" s="80">
        <v>-53.215814555458898</v>
      </c>
      <c r="J94" s="80">
        <v>-54.684104829406202</v>
      </c>
      <c r="K94" s="80">
        <v>2.98452858258328E-3</v>
      </c>
      <c r="L94" s="16">
        <v>9.4357746646225704E-2</v>
      </c>
      <c r="M94" s="80">
        <v>4.1101790338817102E-3</v>
      </c>
      <c r="N94" s="80">
        <v>-38.274455437144603</v>
      </c>
      <c r="O94" s="80">
        <v>4.0081852220420896E-3</v>
      </c>
      <c r="P94" s="80">
        <v>-72.053135896754796</v>
      </c>
      <c r="Q94" s="80">
        <v>2.9251480766267299E-3</v>
      </c>
      <c r="R94" s="80">
        <v>-82.007534159936199</v>
      </c>
      <c r="S94" s="80">
        <v>0.23144122729767899</v>
      </c>
      <c r="T94" s="80">
        <v>690.90858752245094</v>
      </c>
      <c r="U94" s="80">
        <v>0.674409032347427</v>
      </c>
      <c r="V94" s="81">
        <v>44138.722719907404</v>
      </c>
      <c r="W94" s="80">
        <v>2.4</v>
      </c>
      <c r="X94" s="80">
        <v>0.22582939107479599</v>
      </c>
      <c r="Y94" s="80">
        <v>0.61043614024927395</v>
      </c>
      <c r="Z94" s="110">
        <f>((((N94/1000)+1)/((SMOW!$Z$4/1000)+1))-1)*1000</f>
        <v>-28.067414176515371</v>
      </c>
      <c r="AA94" s="110">
        <f>((((P94/1000)+1)/((SMOW!$AA$4/1000)+1))-1)*1000</f>
        <v>-52.695909215375814</v>
      </c>
      <c r="AB94" s="110">
        <f>Z94*SMOW!$AN$6</f>
        <v>-30.37854237435366</v>
      </c>
      <c r="AC94" s="110">
        <f>AA94*SMOW!$AN$12</f>
        <v>-56.98230341027093</v>
      </c>
      <c r="AD94" s="110">
        <f t="shared" ref="AD94" si="236">LN((AB94/1000)+1)*1000</f>
        <v>-30.849533522473774</v>
      </c>
      <c r="AE94" s="110">
        <f t="shared" ref="AE94" si="237">LN((AC94/1000)+1)*1000</f>
        <v>-58.670230257818766</v>
      </c>
      <c r="AF94" s="51">
        <f>(AD94-SMOW!AN$14*AE94)</f>
        <v>0.12834805365453761</v>
      </c>
      <c r="AG94" s="55">
        <f t="shared" ref="AG94" si="238">AF94*1000</f>
        <v>128.34805365453761</v>
      </c>
      <c r="AJ94" s="48" t="s">
        <v>348</v>
      </c>
      <c r="AK94" s="94">
        <v>16</v>
      </c>
      <c r="AL94" s="94">
        <v>0</v>
      </c>
      <c r="AM94" s="94">
        <v>0</v>
      </c>
      <c r="AN94" s="94">
        <v>1</v>
      </c>
      <c r="AP94" s="74"/>
      <c r="AQ94" s="74"/>
      <c r="AR94" s="74"/>
    </row>
    <row r="95" spans="1:44" x14ac:dyDescent="0.2">
      <c r="A95" s="80">
        <v>2554</v>
      </c>
      <c r="B95" s="80" t="s">
        <v>112</v>
      </c>
      <c r="C95" s="80" t="s">
        <v>62</v>
      </c>
      <c r="D95" s="80" t="s">
        <v>24</v>
      </c>
      <c r="E95" s="80" t="s">
        <v>220</v>
      </c>
      <c r="F95" s="80">
        <v>-28.513214582738499</v>
      </c>
      <c r="G95" s="80">
        <v>-28.927612803461599</v>
      </c>
      <c r="H95" s="80">
        <v>3.80754370020002E-3</v>
      </c>
      <c r="I95" s="80">
        <v>-53.488861619723998</v>
      </c>
      <c r="J95" s="80">
        <v>-54.9725404781273</v>
      </c>
      <c r="K95" s="80">
        <v>1.39912753411109E-3</v>
      </c>
      <c r="L95" s="16">
        <v>9.7888568989631899E-2</v>
      </c>
      <c r="M95" s="80">
        <v>4.16024986353636E-3</v>
      </c>
      <c r="N95" s="80">
        <v>-38.417514186616401</v>
      </c>
      <c r="O95" s="80">
        <v>3.76872582421182E-3</v>
      </c>
      <c r="P95" s="80">
        <v>-72.3207503868705</v>
      </c>
      <c r="Q95" s="80">
        <v>1.37129034020512E-3</v>
      </c>
      <c r="R95" s="80">
        <v>-85.329542548925303</v>
      </c>
      <c r="S95" s="80">
        <v>0.16287476528883699</v>
      </c>
      <c r="T95" s="80">
        <v>617.13917230380298</v>
      </c>
      <c r="U95" s="80">
        <v>0.49761361527859599</v>
      </c>
      <c r="V95" s="81">
        <v>44138.798391203702</v>
      </c>
      <c r="W95" s="80">
        <v>2.4</v>
      </c>
      <c r="X95" s="80">
        <v>5.8217286830769703E-2</v>
      </c>
      <c r="Y95" s="80">
        <v>6.7683505913073094E-2</v>
      </c>
      <c r="Z95" s="110">
        <f>((((N95/1000)+1)/((SMOW!$Z$4/1000)+1))-1)*1000</f>
        <v>-28.211991245394309</v>
      </c>
      <c r="AA95" s="110">
        <f>((((P95/1000)+1)/((SMOW!$AA$4/1000)+1))-1)*1000</f>
        <v>-52.969106217323649</v>
      </c>
      <c r="AB95" s="110">
        <f>Z95*SMOW!$AN$6</f>
        <v>-30.535024214315019</v>
      </c>
      <c r="AC95" s="110">
        <f>AA95*SMOW!$AN$12</f>
        <v>-57.277722821142881</v>
      </c>
      <c r="AD95" s="110">
        <f t="shared" ref="AD95" si="239">LN((AB95/1000)+1)*1000</f>
        <v>-31.010931011110422</v>
      </c>
      <c r="AE95" s="110">
        <f t="shared" ref="AE95" si="240">LN((AC95/1000)+1)*1000</f>
        <v>-58.983549609795311</v>
      </c>
      <c r="AF95" s="51">
        <f>(AD95-SMOW!AN$14*AE95)</f>
        <v>0.13238318286150275</v>
      </c>
      <c r="AG95" s="55">
        <f t="shared" ref="AG95" si="241">AF95*1000</f>
        <v>132.38318286150275</v>
      </c>
      <c r="AJ95" s="48" t="s">
        <v>348</v>
      </c>
      <c r="AK95" s="94">
        <v>16</v>
      </c>
      <c r="AL95" s="94">
        <v>0</v>
      </c>
      <c r="AM95" s="94">
        <v>0</v>
      </c>
      <c r="AN95" s="94">
        <v>1</v>
      </c>
      <c r="AO95" s="80"/>
    </row>
    <row r="96" spans="1:44" s="80" customFormat="1" x14ac:dyDescent="0.2">
      <c r="A96" s="80">
        <v>2555</v>
      </c>
      <c r="B96" s="80" t="s">
        <v>120</v>
      </c>
      <c r="C96" s="80" t="s">
        <v>62</v>
      </c>
      <c r="D96" s="80" t="s">
        <v>22</v>
      </c>
      <c r="E96" s="80" t="s">
        <v>221</v>
      </c>
      <c r="F96" s="80">
        <v>-0.81255878229303502</v>
      </c>
      <c r="G96" s="80">
        <v>-0.81288939226968504</v>
      </c>
      <c r="H96" s="80">
        <v>3.9526414711726398E-3</v>
      </c>
      <c r="I96" s="80">
        <v>-1.51383060485682</v>
      </c>
      <c r="J96" s="80">
        <v>-1.51497764226314</v>
      </c>
      <c r="K96" s="80">
        <v>1.3963253391900501E-3</v>
      </c>
      <c r="L96" s="16">
        <v>-1.2981197154748599E-2</v>
      </c>
      <c r="M96" s="80">
        <v>4.02147613067373E-3</v>
      </c>
      <c r="N96" s="80">
        <v>-10.9992663390013</v>
      </c>
      <c r="O96" s="80">
        <v>3.9123443246292999E-3</v>
      </c>
      <c r="P96" s="80">
        <v>-21.379820253706601</v>
      </c>
      <c r="Q96" s="80">
        <v>1.3685438980599401E-3</v>
      </c>
      <c r="R96" s="80">
        <v>-26.790854701693402</v>
      </c>
      <c r="S96" s="80">
        <v>0.10312607778715201</v>
      </c>
      <c r="T96" s="80">
        <v>723.50646658863104</v>
      </c>
      <c r="U96" s="80">
        <v>0.61557599606176105</v>
      </c>
      <c r="V96" s="81">
        <v>44139.446111111109</v>
      </c>
      <c r="W96" s="80">
        <v>2.4</v>
      </c>
      <c r="X96" s="80">
        <v>0.134810116737862</v>
      </c>
      <c r="Y96" s="80">
        <v>0.143078684479367</v>
      </c>
      <c r="Z96" s="110">
        <f>((((N96/1000)+1)/((SMOW!$Z$4/1000)+1))-1)*1000</f>
        <v>-0.50274646143178003</v>
      </c>
      <c r="AA96" s="110">
        <f>((((P96/1000)+1)/((SMOW!$AA$4/1000)+1))-1)*1000</f>
        <v>-0.96553427772294587</v>
      </c>
      <c r="AB96" s="110">
        <f>Z96*SMOW!$AN$6</f>
        <v>-0.54414363169018609</v>
      </c>
      <c r="AC96" s="110">
        <f>AA96*SMOW!$AN$12</f>
        <v>-1.0440728319414256</v>
      </c>
      <c r="AD96" s="110">
        <f t="shared" ref="AD96" si="242">LN((AB96/1000)+1)*1000</f>
        <v>-0.54429173156365707</v>
      </c>
      <c r="AE96" s="110">
        <f t="shared" ref="AE96" si="243">LN((AC96/1000)+1)*1000</f>
        <v>-1.0446182556550476</v>
      </c>
      <c r="AF96" s="51">
        <f>(AD96-SMOW!AN$14*AE96)</f>
        <v>7.2667074222081407E-3</v>
      </c>
      <c r="AG96" s="55">
        <f t="shared" ref="AG96" si="244">AF96*1000</f>
        <v>7.2667074222081407</v>
      </c>
      <c r="AH96" s="55">
        <f>AVERAGE(AG96:AG99)</f>
        <v>11.31938554762878</v>
      </c>
      <c r="AI96" s="55">
        <f>STDEV(AG96:AG99)</f>
        <v>5.8907240449315212</v>
      </c>
      <c r="AJ96" s="48" t="s">
        <v>349</v>
      </c>
      <c r="AK96" s="94">
        <v>16</v>
      </c>
      <c r="AL96" s="94">
        <v>2</v>
      </c>
      <c r="AM96" s="94">
        <v>0</v>
      </c>
      <c r="AN96" s="94">
        <v>1</v>
      </c>
      <c r="AP96" s="74"/>
      <c r="AQ96" s="132"/>
      <c r="AR96" s="132"/>
    </row>
    <row r="97" spans="1:44" s="80" customFormat="1" x14ac:dyDescent="0.2">
      <c r="A97" s="80">
        <v>2556</v>
      </c>
      <c r="B97" s="80" t="s">
        <v>120</v>
      </c>
      <c r="C97" s="80" t="s">
        <v>62</v>
      </c>
      <c r="D97" s="80" t="s">
        <v>22</v>
      </c>
      <c r="E97" s="80" t="s">
        <v>222</v>
      </c>
      <c r="F97" s="80">
        <v>-0.48406862702716802</v>
      </c>
      <c r="G97" s="80">
        <v>-0.48418624970324098</v>
      </c>
      <c r="H97" s="80">
        <v>4.6587385663869997E-3</v>
      </c>
      <c r="I97" s="80">
        <v>-0.88907593603471102</v>
      </c>
      <c r="J97" s="80">
        <v>-0.889471456624639</v>
      </c>
      <c r="K97" s="80">
        <v>1.7255490214168E-3</v>
      </c>
      <c r="L97" s="16">
        <v>-1.4545320605431299E-2</v>
      </c>
      <c r="M97" s="80">
        <v>4.5441682225742198E-3</v>
      </c>
      <c r="N97" s="80">
        <v>-10.674125138104699</v>
      </c>
      <c r="O97" s="80">
        <v>4.6112427658972204E-3</v>
      </c>
      <c r="P97" s="80">
        <v>-20.7674957718658</v>
      </c>
      <c r="Q97" s="80">
        <v>1.6912173100229501E-3</v>
      </c>
      <c r="R97" s="80">
        <v>-27.01113084979</v>
      </c>
      <c r="S97" s="80">
        <v>0.13948504972898901</v>
      </c>
      <c r="T97" s="80">
        <v>859.05258814953004</v>
      </c>
      <c r="U97" s="80">
        <v>0.41795313867540701</v>
      </c>
      <c r="V97" s="81">
        <v>44139.533541666664</v>
      </c>
      <c r="W97" s="80">
        <v>2.4</v>
      </c>
      <c r="X97" s="80">
        <v>7.6654859148812702E-3</v>
      </c>
      <c r="Y97" s="80">
        <v>9.4036076911921396E-3</v>
      </c>
      <c r="Z97" s="110">
        <f>((((N97/1000)+1)/((SMOW!$Z$4/1000)+1))-1)*1000</f>
        <v>-0.17415445310708932</v>
      </c>
      <c r="AA97" s="110">
        <f>((((P97/1000)+1)/((SMOW!$AA$4/1000)+1))-1)*1000</f>
        <v>-0.34043653886062231</v>
      </c>
      <c r="AB97" s="110">
        <f>Z97*SMOW!$AN$6</f>
        <v>-0.18849468640480704</v>
      </c>
      <c r="AC97" s="110">
        <f>AA97*SMOW!$AN$12</f>
        <v>-0.36812835072287164</v>
      </c>
      <c r="AD97" s="110">
        <f t="shared" ref="AD97" si="245">LN((AB97/1000)+1)*1000</f>
        <v>-0.18851245376094336</v>
      </c>
      <c r="AE97" s="110">
        <f t="shared" ref="AE97" si="246">LN((AC97/1000)+1)*1000</f>
        <v>-0.36819612659815693</v>
      </c>
      <c r="AF97" s="51">
        <f>(AD97-SMOW!AN$14*AE97)</f>
        <v>5.8951010828834916E-3</v>
      </c>
      <c r="AG97" s="55">
        <f t="shared" ref="AG97" si="247">AF97*1000</f>
        <v>5.8951010828834916</v>
      </c>
      <c r="AJ97" s="48" t="s">
        <v>349</v>
      </c>
      <c r="AK97" s="94">
        <v>16</v>
      </c>
      <c r="AL97" s="94">
        <v>0</v>
      </c>
      <c r="AM97" s="94">
        <v>0</v>
      </c>
      <c r="AN97" s="94">
        <v>1</v>
      </c>
      <c r="AP97" s="74"/>
      <c r="AQ97" s="74"/>
      <c r="AR97" s="74"/>
    </row>
    <row r="98" spans="1:44" s="80" customFormat="1" x14ac:dyDescent="0.2">
      <c r="A98" s="80">
        <v>2557</v>
      </c>
      <c r="B98" s="80" t="s">
        <v>120</v>
      </c>
      <c r="C98" s="80" t="s">
        <v>62</v>
      </c>
      <c r="D98" s="80" t="s">
        <v>22</v>
      </c>
      <c r="E98" s="80" t="s">
        <v>223</v>
      </c>
      <c r="F98" s="80">
        <v>-0.45366060852936002</v>
      </c>
      <c r="G98" s="80">
        <v>-0.453763886564578</v>
      </c>
      <c r="H98" s="80">
        <v>4.1916815240647196E-3</v>
      </c>
      <c r="I98" s="80">
        <v>-0.84471853027070198</v>
      </c>
      <c r="J98" s="80">
        <v>-0.84507557789339904</v>
      </c>
      <c r="K98" s="80">
        <v>1.918347423169E-3</v>
      </c>
      <c r="L98" s="16">
        <v>-7.5639814368635401E-3</v>
      </c>
      <c r="M98" s="80">
        <v>4.3405019304290204E-3</v>
      </c>
      <c r="N98" s="80">
        <v>-10.6440271290996</v>
      </c>
      <c r="O98" s="80">
        <v>4.1489473661933699E-3</v>
      </c>
      <c r="P98" s="80">
        <v>-20.7240209058813</v>
      </c>
      <c r="Q98" s="80">
        <v>1.8801797737613699E-3</v>
      </c>
      <c r="R98" s="80">
        <v>-27.338480169202899</v>
      </c>
      <c r="S98" s="80">
        <v>0.15839533959801</v>
      </c>
      <c r="T98" s="80">
        <v>1393.69481237333</v>
      </c>
      <c r="U98" s="80">
        <v>0.422270684009034</v>
      </c>
      <c r="V98" s="81">
        <v>44139.627280092594</v>
      </c>
      <c r="W98" s="80">
        <v>2.4</v>
      </c>
      <c r="X98" s="80">
        <v>1.27690424241845E-2</v>
      </c>
      <c r="Y98" s="80">
        <v>1.5136881580468799E-2</v>
      </c>
      <c r="Z98" s="110">
        <f>((((N98/1000)+1)/((SMOW!$Z$4/1000)+1))-1)*1000</f>
        <v>-0.14373700616920893</v>
      </c>
      <c r="AA98" s="110">
        <f>((((P98/1000)+1)/((SMOW!$AA$4/1000)+1))-1)*1000</f>
        <v>-0.29605477522032242</v>
      </c>
      <c r="AB98" s="110">
        <f>Z98*SMOW!$AN$6</f>
        <v>-0.15557260477267662</v>
      </c>
      <c r="AC98" s="110">
        <f>AA98*SMOW!$AN$12</f>
        <v>-0.32013648267675421</v>
      </c>
      <c r="AD98" s="110">
        <f t="shared" ref="AD98" si="248">LN((AB98/1000)+1)*1000</f>
        <v>-0.15558470744564834</v>
      </c>
      <c r="AE98" s="110">
        <f t="shared" ref="AE98" si="249">LN((AC98/1000)+1)*1000</f>
        <v>-0.32018773729974814</v>
      </c>
      <c r="AF98" s="51">
        <f>(AD98-SMOW!AN$14*AE98)</f>
        <v>1.3474417848618692E-2</v>
      </c>
      <c r="AG98" s="55">
        <f t="shared" ref="AG98" si="250">AF98*1000</f>
        <v>13.474417848618693</v>
      </c>
      <c r="AJ98" s="48" t="s">
        <v>349</v>
      </c>
      <c r="AK98" s="94">
        <v>16</v>
      </c>
      <c r="AL98" s="94">
        <v>0</v>
      </c>
      <c r="AM98" s="94">
        <v>0</v>
      </c>
      <c r="AN98" s="94">
        <v>1</v>
      </c>
      <c r="AP98" s="74"/>
      <c r="AQ98" s="74"/>
      <c r="AR98" s="74"/>
    </row>
    <row r="99" spans="1:44" s="80" customFormat="1" x14ac:dyDescent="0.2">
      <c r="A99" s="80">
        <v>2559</v>
      </c>
      <c r="B99" s="80" t="s">
        <v>120</v>
      </c>
      <c r="C99" s="80" t="s">
        <v>62</v>
      </c>
      <c r="D99" s="80" t="s">
        <v>22</v>
      </c>
      <c r="E99" s="80" t="s">
        <v>226</v>
      </c>
      <c r="F99" s="80">
        <v>-0.250267619713824</v>
      </c>
      <c r="G99" s="80">
        <v>-0.25029922943136101</v>
      </c>
      <c r="H99" s="80">
        <v>3.9415311237098001E-3</v>
      </c>
      <c r="I99" s="80">
        <v>-0.45576895849681998</v>
      </c>
      <c r="J99" s="80">
        <v>-0.45587288985195701</v>
      </c>
      <c r="K99" s="80">
        <v>1.4157517462396001E-3</v>
      </c>
      <c r="L99" s="16">
        <v>-9.59834358952792E-3</v>
      </c>
      <c r="M99" s="80">
        <v>3.9995295265229797E-3</v>
      </c>
      <c r="N99" s="80">
        <v>-10.436538588386</v>
      </c>
      <c r="O99" s="80">
        <v>7.2455697334228696E-3</v>
      </c>
      <c r="P99" s="80">
        <v>-20.3435251953135</v>
      </c>
      <c r="Q99" s="80">
        <v>1.4116227530183E-3</v>
      </c>
      <c r="R99" s="80">
        <v>-27.606110327444402</v>
      </c>
      <c r="S99" s="80">
        <v>0.13043706549703399</v>
      </c>
      <c r="T99" s="80">
        <v>1412.53049089141</v>
      </c>
      <c r="U99" s="80">
        <v>0.32367774255849602</v>
      </c>
      <c r="V99" s="81">
        <v>44139.786863425928</v>
      </c>
      <c r="W99" s="80">
        <v>2.4</v>
      </c>
      <c r="X99" s="80">
        <v>4.00435003498157E-3</v>
      </c>
      <c r="Y99" s="80">
        <v>3.9652269662565799E-4</v>
      </c>
      <c r="Z99" s="110">
        <f>((((N99/1000)+1)/((SMOW!$Z$4/1000)+1))-1)*1000</f>
        <v>6.5953663944018359E-2</v>
      </c>
      <c r="AA99" s="110">
        <f>((((P99/1000)+1)/((SMOW!$AA$4/1000)+1))-1)*1000</f>
        <v>9.237818046958779E-2</v>
      </c>
      <c r="AB99" s="110">
        <f>Z99*SMOW!$AN$6</f>
        <v>7.1384423312628481E-2</v>
      </c>
      <c r="AC99" s="110">
        <f>AA99*SMOW!$AN$12</f>
        <v>9.9892412644260603E-2</v>
      </c>
      <c r="AD99" s="110">
        <f t="shared" ref="AD99" si="251">LN((AB99/1000)+1)*1000</f>
        <v>7.1381875565970088E-2</v>
      </c>
      <c r="AE99" s="110">
        <f t="shared" ref="AE99" si="252">LN((AC99/1000)+1)*1000</f>
        <v>9.9887423729479716E-2</v>
      </c>
      <c r="AF99" s="51">
        <f>(AD99-SMOW!AN$14*AE99)</f>
        <v>1.8641315836804798E-2</v>
      </c>
      <c r="AG99" s="55">
        <f t="shared" ref="AG99" si="253">AF99*1000</f>
        <v>18.641315836804797</v>
      </c>
      <c r="AJ99" s="48" t="s">
        <v>349</v>
      </c>
      <c r="AK99" s="94">
        <v>16</v>
      </c>
      <c r="AL99" s="94">
        <v>0</v>
      </c>
      <c r="AM99" s="94">
        <v>0</v>
      </c>
      <c r="AN99" s="94">
        <v>1</v>
      </c>
      <c r="AP99" s="74"/>
      <c r="AQ99" s="74"/>
      <c r="AR99" s="74"/>
    </row>
    <row r="100" spans="1:44" s="80" customFormat="1" x14ac:dyDescent="0.2">
      <c r="A100" s="80">
        <v>2560</v>
      </c>
      <c r="B100" s="80" t="s">
        <v>112</v>
      </c>
      <c r="C100" s="80" t="s">
        <v>63</v>
      </c>
      <c r="D100" s="80" t="s">
        <v>202</v>
      </c>
      <c r="E100" s="80" t="s">
        <v>352</v>
      </c>
      <c r="F100" s="80">
        <v>-5.7595863787046699</v>
      </c>
      <c r="G100" s="80">
        <v>-5.7762371725345503</v>
      </c>
      <c r="H100" s="80">
        <v>4.5731306393352496E-3</v>
      </c>
      <c r="I100" s="80">
        <v>-8.0985385906593095</v>
      </c>
      <c r="J100" s="80">
        <v>-8.1315099667532902</v>
      </c>
      <c r="K100" s="80">
        <v>1.99522769898282E-3</v>
      </c>
      <c r="L100" s="16">
        <v>-1.4827999100888101</v>
      </c>
      <c r="M100" s="80">
        <v>4.76521746019915E-3</v>
      </c>
      <c r="N100" s="80">
        <v>-15.8958590306886</v>
      </c>
      <c r="O100" s="80">
        <v>4.5265076109437001E-3</v>
      </c>
      <c r="P100" s="80">
        <v>-27.833518171772301</v>
      </c>
      <c r="Q100" s="80">
        <v>1.95553043122985E-3</v>
      </c>
      <c r="R100" s="80">
        <v>-39.0404542158523</v>
      </c>
      <c r="S100" s="80">
        <v>0.162610815441255</v>
      </c>
      <c r="T100" s="80">
        <v>559.19972934918906</v>
      </c>
      <c r="U100" s="80">
        <v>0.43711392257852699</v>
      </c>
      <c r="V100" s="81">
        <v>44140.365543981483</v>
      </c>
      <c r="W100" s="80">
        <v>2.4</v>
      </c>
      <c r="X100" s="80">
        <v>4.7179636625971202E-2</v>
      </c>
      <c r="Y100" s="80">
        <v>3.8676570019094601E-2</v>
      </c>
      <c r="Z100" s="110">
        <f>((((N100/1000)+1)/((SMOW!$Z$4/1000)+1))-1)*1000</f>
        <v>-5.4513079543255794</v>
      </c>
      <c r="AA100" s="110">
        <f>((((P100/1000)+1)/((SMOW!$AA$4/1000)+1))-1)*1000</f>
        <v>-7.5538581085060619</v>
      </c>
      <c r="AB100" s="110">
        <f>Z100*SMOW!$AN$6</f>
        <v>-5.9001797830273341</v>
      </c>
      <c r="AC100" s="110">
        <f>AA100*SMOW!$AN$12</f>
        <v>-8.168304543295239</v>
      </c>
      <c r="AD100" s="110">
        <f t="shared" ref="AD100" si="254">LN((AB100/1000)+1)*1000</f>
        <v>-5.9176546140965813</v>
      </c>
      <c r="AE100" s="110">
        <f t="shared" ref="AE100" si="255">LN((AC100/1000)+1)*1000</f>
        <v>-8.201847929461211</v>
      </c>
      <c r="AF100" s="51">
        <f>(AD100-SMOW!AN$14*AE100)</f>
        <v>-1.5870789073410618</v>
      </c>
      <c r="AG100" s="55">
        <f>AF100*1000</f>
        <v>-1587.0789073410617</v>
      </c>
      <c r="AH100" s="55">
        <f>AVERAGE(AG100:AG101)</f>
        <v>-1583.9066050146098</v>
      </c>
      <c r="AI100" s="55">
        <f>STDEV(AG100:AG101)</f>
        <v>4.4863129740161973</v>
      </c>
      <c r="AJ100" s="80" t="s">
        <v>346</v>
      </c>
      <c r="AK100" s="94">
        <v>16</v>
      </c>
      <c r="AL100" s="94">
        <v>2</v>
      </c>
      <c r="AM100" s="94">
        <v>0</v>
      </c>
      <c r="AN100" s="94">
        <v>0</v>
      </c>
      <c r="AP100" s="74"/>
      <c r="AQ100" s="132"/>
      <c r="AR100" s="132"/>
    </row>
    <row r="101" spans="1:44" s="80" customFormat="1" x14ac:dyDescent="0.2">
      <c r="A101" s="80">
        <v>2561</v>
      </c>
      <c r="B101" s="80" t="s">
        <v>112</v>
      </c>
      <c r="C101" s="80" t="s">
        <v>63</v>
      </c>
      <c r="D101" s="80" t="s">
        <v>202</v>
      </c>
      <c r="E101" s="80" t="s">
        <v>353</v>
      </c>
      <c r="F101" s="80">
        <v>-5.7140785734830901</v>
      </c>
      <c r="G101" s="80">
        <v>-5.7304669100783601</v>
      </c>
      <c r="H101" s="80">
        <v>5.3336285860030898E-3</v>
      </c>
      <c r="I101" s="80">
        <v>-8.0239608822085504</v>
      </c>
      <c r="J101" s="80">
        <v>-8.0563261558641805</v>
      </c>
      <c r="K101" s="80">
        <v>1.65917470031123E-3</v>
      </c>
      <c r="L101" s="16">
        <v>-1.4767266997820701</v>
      </c>
      <c r="M101" s="80">
        <v>5.51911599920354E-3</v>
      </c>
      <c r="N101" s="80">
        <v>-15.850815177158299</v>
      </c>
      <c r="O101" s="80">
        <v>5.2792522874426503E-3</v>
      </c>
      <c r="P101" s="80">
        <v>-27.759974411362698</v>
      </c>
      <c r="Q101" s="80">
        <v>1.58048265686599E-3</v>
      </c>
      <c r="R101" s="80">
        <v>-39.406015308618201</v>
      </c>
      <c r="S101" s="80">
        <v>0.12028682698354499</v>
      </c>
      <c r="T101" s="80">
        <v>650.56813157432202</v>
      </c>
      <c r="U101" s="80">
        <v>0.22351975126851401</v>
      </c>
      <c r="V101" s="81">
        <v>44140.441516203704</v>
      </c>
      <c r="W101" s="80">
        <v>2.4</v>
      </c>
      <c r="X101" s="80">
        <v>9.5579651132219202E-4</v>
      </c>
      <c r="Y101" s="80">
        <v>1.58477633368483E-2</v>
      </c>
      <c r="Z101" s="110">
        <f>((((N101/1000)+1)/((SMOW!$Z$4/1000)+1))-1)*1000</f>
        <v>-5.4057860387596302</v>
      </c>
      <c r="AA101" s="110">
        <f>((((P101/1000)+1)/((SMOW!$AA$4/1000)+1))-1)*1000</f>
        <v>-7.4787802050368946</v>
      </c>
      <c r="AB101" s="110">
        <f>Z101*SMOW!$AN$6</f>
        <v>-5.850909499976499</v>
      </c>
      <c r="AC101" s="110">
        <f>AA101*SMOW!$AN$12</f>
        <v>-8.0871196479478247</v>
      </c>
      <c r="AD101" s="110">
        <f t="shared" ref="AD101" si="256">LN((AB101/1000)+1)*1000</f>
        <v>-5.8680931303251924</v>
      </c>
      <c r="AE101" s="110">
        <f t="shared" ref="AE101" si="257">LN((AC101/1000)+1)*1000</f>
        <v>-8.1199977796155949</v>
      </c>
      <c r="AF101" s="51">
        <f>(AD101-SMOW!AN$14*AE101)</f>
        <v>-1.5807343026881577</v>
      </c>
      <c r="AG101" s="55">
        <f t="shared" ref="AG101" si="258">AF101*1000</f>
        <v>-1580.7343026881576</v>
      </c>
      <c r="AJ101" s="80" t="s">
        <v>346</v>
      </c>
      <c r="AK101" s="94">
        <v>16</v>
      </c>
      <c r="AL101" s="94">
        <v>0</v>
      </c>
      <c r="AM101" s="94">
        <v>0</v>
      </c>
      <c r="AN101" s="94">
        <v>0</v>
      </c>
      <c r="AP101" s="74"/>
      <c r="AQ101" s="74"/>
      <c r="AR101" s="74"/>
    </row>
    <row r="102" spans="1:44" s="80" customFormat="1" x14ac:dyDescent="0.2">
      <c r="A102" s="80">
        <v>2562</v>
      </c>
      <c r="B102" s="80" t="s">
        <v>112</v>
      </c>
      <c r="C102" s="80" t="s">
        <v>63</v>
      </c>
      <c r="D102" s="80" t="s">
        <v>202</v>
      </c>
      <c r="E102" s="80" t="s">
        <v>354</v>
      </c>
      <c r="F102" s="80">
        <v>-0.89361131376727898</v>
      </c>
      <c r="G102" s="80">
        <v>-0.89401111253032794</v>
      </c>
      <c r="H102" s="80">
        <v>3.8539576455236401E-3</v>
      </c>
      <c r="I102" s="80">
        <v>-1.60899286870713</v>
      </c>
      <c r="J102" s="80">
        <v>-1.61028872815391</v>
      </c>
      <c r="K102" s="80">
        <v>1.4345396301504701E-3</v>
      </c>
      <c r="L102" s="16">
        <v>-4.3778664065061701E-2</v>
      </c>
      <c r="M102" s="80">
        <v>4.13486871006645E-3</v>
      </c>
      <c r="N102" s="80">
        <v>-11.0794925405991</v>
      </c>
      <c r="O102" s="80">
        <v>3.8146665797529201E-3</v>
      </c>
      <c r="P102" s="80">
        <v>-21.4730891587838</v>
      </c>
      <c r="Q102" s="80">
        <v>1.40599787332223E-3</v>
      </c>
      <c r="R102" s="80">
        <v>-30.264600036406801</v>
      </c>
      <c r="S102" s="80">
        <v>0.131661446824865</v>
      </c>
      <c r="T102" s="80">
        <v>746.60986490427103</v>
      </c>
      <c r="U102" s="80">
        <v>0.10384147799037501</v>
      </c>
      <c r="V102" s="81">
        <v>44140.517152777778</v>
      </c>
      <c r="W102" s="80">
        <v>2.4</v>
      </c>
      <c r="X102" s="80">
        <v>7.6282367858139903E-3</v>
      </c>
      <c r="Y102" s="80">
        <v>1.1756300595484499E-2</v>
      </c>
      <c r="Z102" s="110">
        <f>((((N102/1000)+1)/((SMOW!$Z$4/1000)+1))-1)*1000</f>
        <v>-0.58382412439983433</v>
      </c>
      <c r="AA102" s="110">
        <f>((((P102/1000)+1)/((SMOW!$AA$4/1000)+1))-1)*1000</f>
        <v>-1.0607487978001595</v>
      </c>
      <c r="AB102" s="110">
        <f>Z102*SMOW!$AN$6</f>
        <v>-0.63189739499017217</v>
      </c>
      <c r="AC102" s="110">
        <f>AA102*SMOW!$AN$12</f>
        <v>-1.1470322979206187</v>
      </c>
      <c r="AD102" s="110">
        <f t="shared" ref="AD102:AD112" si="259">LN((AB102/1000)+1)*1000</f>
        <v>-0.63209712629326731</v>
      </c>
      <c r="AE102" s="110">
        <f t="shared" ref="AE102:AE112" si="260">LN((AC102/1000)+1)*1000</f>
        <v>-1.147690642943626</v>
      </c>
      <c r="AF102" s="51">
        <f>(AD102-SMOW!AN$14*AE102)</f>
        <v>-2.6116466819032791E-2</v>
      </c>
      <c r="AG102" s="55">
        <f t="shared" ref="AG102:AG111" si="261">AF102*1000</f>
        <v>-26.116466819032791</v>
      </c>
      <c r="AH102" s="55">
        <f>AVERAGE(AG102:AG103)</f>
        <v>-14.234771401846036</v>
      </c>
      <c r="AI102" s="55">
        <f>STDEV(AG102:AG103)</f>
        <v>16.803254802971761</v>
      </c>
      <c r="AJ102" s="80" t="s">
        <v>346</v>
      </c>
      <c r="AK102" s="94">
        <v>16</v>
      </c>
      <c r="AL102" s="94">
        <v>2</v>
      </c>
      <c r="AM102" s="94">
        <v>0</v>
      </c>
      <c r="AN102" s="94">
        <v>0</v>
      </c>
      <c r="AP102" s="74"/>
      <c r="AQ102" s="132"/>
      <c r="AR102" s="132"/>
    </row>
    <row r="103" spans="1:44" s="80" customFormat="1" x14ac:dyDescent="0.2">
      <c r="A103" s="80">
        <v>2563</v>
      </c>
      <c r="B103" s="80" t="s">
        <v>112</v>
      </c>
      <c r="C103" s="80" t="s">
        <v>63</v>
      </c>
      <c r="D103" s="80" t="s">
        <v>202</v>
      </c>
      <c r="E103" s="80" t="s">
        <v>355</v>
      </c>
      <c r="F103" s="80">
        <v>-0.92085363339675697</v>
      </c>
      <c r="G103" s="80">
        <v>-0.92127811864533904</v>
      </c>
      <c r="H103" s="80">
        <v>3.4982524629035699E-3</v>
      </c>
      <c r="I103" s="80">
        <v>-1.70214332867977</v>
      </c>
      <c r="J103" s="80">
        <v>-1.70359370150026</v>
      </c>
      <c r="K103" s="80">
        <v>2.0333095046449899E-3</v>
      </c>
      <c r="L103" s="16">
        <v>-2.17806442532009E-2</v>
      </c>
      <c r="M103" s="80">
        <v>3.6593292440312299E-3</v>
      </c>
      <c r="N103" s="80">
        <v>-11.106457125009101</v>
      </c>
      <c r="O103" s="80">
        <v>3.46258780847591E-3</v>
      </c>
      <c r="P103" s="80">
        <v>-21.564386287052599</v>
      </c>
      <c r="Q103" s="80">
        <v>1.9928545571349398E-3</v>
      </c>
      <c r="R103" s="80">
        <v>-30.3898702254513</v>
      </c>
      <c r="S103" s="80">
        <v>0.108193768990618</v>
      </c>
      <c r="T103" s="80">
        <v>608.74676367095003</v>
      </c>
      <c r="U103" s="80">
        <v>0.14385741133355801</v>
      </c>
      <c r="V103" s="81">
        <v>44140.593159722222</v>
      </c>
      <c r="W103" s="80">
        <v>2.4</v>
      </c>
      <c r="X103" s="80">
        <v>0.11817889493067101</v>
      </c>
      <c r="Y103" s="80">
        <v>0.12866564291990101</v>
      </c>
      <c r="Z103" s="110">
        <f>((((N103/1000)+1)/((SMOW!$Z$4/1000)+1))-1)*1000</f>
        <v>-0.61107489089906597</v>
      </c>
      <c r="AA103" s="110">
        <f>((((P103/1000)+1)/((SMOW!$AA$4/1000)+1))-1)*1000</f>
        <v>-1.153950409262583</v>
      </c>
      <c r="AB103" s="110">
        <f>Z103*SMOW!$AN$6</f>
        <v>-0.66139204524987427</v>
      </c>
      <c r="AC103" s="110">
        <f>AA103*SMOW!$AN$12</f>
        <v>-1.2478151211369677</v>
      </c>
      <c r="AD103" s="110">
        <f t="shared" si="259"/>
        <v>-0.66161086145612058</v>
      </c>
      <c r="AE103" s="110">
        <f t="shared" si="260"/>
        <v>-1.2485942906656464</v>
      </c>
      <c r="AF103" s="51">
        <f>(AD103-SMOW!AN$14*AE103)</f>
        <v>-2.3530759846592808E-3</v>
      </c>
      <c r="AG103" s="55">
        <f t="shared" si="261"/>
        <v>-2.3530759846592808</v>
      </c>
      <c r="AJ103" s="80" t="s">
        <v>346</v>
      </c>
      <c r="AK103" s="94">
        <v>16</v>
      </c>
      <c r="AL103" s="94">
        <v>0</v>
      </c>
      <c r="AM103" s="94">
        <v>0</v>
      </c>
      <c r="AN103" s="94">
        <v>0</v>
      </c>
      <c r="AP103" s="74"/>
      <c r="AQ103" s="74"/>
      <c r="AR103" s="74"/>
    </row>
    <row r="104" spans="1:44" s="80" customFormat="1" x14ac:dyDescent="0.2">
      <c r="A104" s="80">
        <v>2564</v>
      </c>
      <c r="B104" s="80" t="s">
        <v>112</v>
      </c>
      <c r="C104" s="80" t="s">
        <v>63</v>
      </c>
      <c r="D104" s="80" t="s">
        <v>202</v>
      </c>
      <c r="E104" s="80" t="s">
        <v>356</v>
      </c>
      <c r="F104" s="80">
        <v>-5.68716760481907</v>
      </c>
      <c r="G104" s="80">
        <v>-5.70340137495063</v>
      </c>
      <c r="H104" s="80">
        <v>3.59358126954919E-3</v>
      </c>
      <c r="I104" s="80">
        <v>-10.7782912583999</v>
      </c>
      <c r="J104" s="80">
        <v>-10.8367978629568</v>
      </c>
      <c r="K104" s="80">
        <v>1.4696195215020899E-3</v>
      </c>
      <c r="L104" s="16">
        <v>1.84278966905413E-2</v>
      </c>
      <c r="M104" s="80">
        <v>3.6120145826930099E-3</v>
      </c>
      <c r="N104" s="80">
        <v>-15.8241785655934</v>
      </c>
      <c r="O104" s="80">
        <v>3.5569447387401002E-3</v>
      </c>
      <c r="P104" s="80">
        <v>-30.4599541883758</v>
      </c>
      <c r="Q104" s="80">
        <v>1.4403798113314899E-3</v>
      </c>
      <c r="R104" s="80">
        <v>-42.634700979393799</v>
      </c>
      <c r="S104" s="80">
        <v>0.117807325523727</v>
      </c>
      <c r="T104" s="80">
        <v>595.270712852619</v>
      </c>
      <c r="U104" s="80">
        <v>0.13682799785775401</v>
      </c>
      <c r="V104" s="81">
        <v>44140.668993055559</v>
      </c>
      <c r="W104" s="80">
        <v>2.4</v>
      </c>
      <c r="X104" s="80">
        <v>3.3530892879752999E-3</v>
      </c>
      <c r="Y104" s="80">
        <v>1.8728580328635999E-3</v>
      </c>
      <c r="Z104" s="110">
        <f>((((N104/1000)+1)/((SMOW!$Z$4/1000)+1))-1)*1000</f>
        <v>-5.3788667259658807</v>
      </c>
      <c r="AA104" s="110">
        <f>((((P104/1000)+1)/((SMOW!$AA$4/1000)+1))-1)*1000</f>
        <v>-10.235082302433419</v>
      </c>
      <c r="AB104" s="110">
        <f>Z104*SMOW!$AN$6</f>
        <v>-5.821773595997227</v>
      </c>
      <c r="AC104" s="110">
        <f>AA104*SMOW!$AN$12</f>
        <v>-11.067625056105527</v>
      </c>
      <c r="AD104" s="110">
        <f t="shared" si="259"/>
        <v>-5.8387861809777473</v>
      </c>
      <c r="AE104" s="110">
        <f t="shared" si="260"/>
        <v>-11.129326902617104</v>
      </c>
      <c r="AF104" s="51">
        <f>(AD104-SMOW!AN$14*AE104)</f>
        <v>3.7498423604083619E-2</v>
      </c>
      <c r="AG104" s="55">
        <f t="shared" si="261"/>
        <v>37.498423604083619</v>
      </c>
      <c r="AH104" s="55">
        <f>AVERAGE(AG104:AG105)</f>
        <v>34.985066099689547</v>
      </c>
      <c r="AI104" s="55">
        <f>STDEV(AG104:AG105)</f>
        <v>3.5544242698062978</v>
      </c>
      <c r="AJ104" s="80" t="s">
        <v>346</v>
      </c>
      <c r="AK104" s="94">
        <v>16</v>
      </c>
      <c r="AL104" s="94">
        <v>2</v>
      </c>
      <c r="AM104" s="94">
        <v>0</v>
      </c>
      <c r="AN104" s="94">
        <v>0</v>
      </c>
      <c r="AP104" s="74"/>
      <c r="AQ104" s="132"/>
      <c r="AR104" s="132"/>
    </row>
    <row r="105" spans="1:44" s="80" customFormat="1" x14ac:dyDescent="0.2">
      <c r="A105" s="80">
        <v>2565</v>
      </c>
      <c r="B105" s="80" t="s">
        <v>112</v>
      </c>
      <c r="C105" s="80" t="s">
        <v>63</v>
      </c>
      <c r="D105" s="80" t="s">
        <v>202</v>
      </c>
      <c r="E105" s="80" t="s">
        <v>357</v>
      </c>
      <c r="F105" s="80">
        <v>-5.8600219574893799</v>
      </c>
      <c r="G105" s="80">
        <v>-5.8772595659251596</v>
      </c>
      <c r="H105" s="80">
        <v>3.9389780347241299E-3</v>
      </c>
      <c r="I105" s="80">
        <v>-11.095436485700899</v>
      </c>
      <c r="J105" s="80">
        <v>-11.157450025044501</v>
      </c>
      <c r="K105" s="80">
        <v>1.52041126686222E-3</v>
      </c>
      <c r="L105" s="16">
        <v>1.38740472983574E-2</v>
      </c>
      <c r="M105" s="80">
        <v>3.9949364483734201E-3</v>
      </c>
      <c r="N105" s="80">
        <v>-15.9952706695925</v>
      </c>
      <c r="O105" s="80">
        <v>3.8988201868004999E-3</v>
      </c>
      <c r="P105" s="80">
        <v>-30.770789459669601</v>
      </c>
      <c r="Q105" s="80">
        <v>1.49016099858979E-3</v>
      </c>
      <c r="R105" s="80">
        <v>-42.883014071124002</v>
      </c>
      <c r="S105" s="80">
        <v>0.12982667032105</v>
      </c>
      <c r="T105" s="80">
        <v>605.25359798414195</v>
      </c>
      <c r="U105" s="80">
        <v>9.6853717915336798E-2</v>
      </c>
      <c r="V105" s="81">
        <v>44140.743622685186</v>
      </c>
      <c r="W105" s="80">
        <v>2.4</v>
      </c>
      <c r="X105" s="80">
        <v>2.8810819175608799E-3</v>
      </c>
      <c r="Y105" s="80">
        <v>5.4882307497938097E-3</v>
      </c>
      <c r="Z105" s="110">
        <f>((((N105/1000)+1)/((SMOW!$Z$4/1000)+1))-1)*1000</f>
        <v>-5.5517746745942231</v>
      </c>
      <c r="AA105" s="110">
        <f>((((P105/1000)+1)/((SMOW!$AA$4/1000)+1))-1)*1000</f>
        <v>-10.552401682936253</v>
      </c>
      <c r="AB105" s="110">
        <f>Z105*SMOW!$AN$6</f>
        <v>-6.0089191381991061</v>
      </c>
      <c r="AC105" s="110">
        <f>AA105*SMOW!$AN$12</f>
        <v>-11.41075585101922</v>
      </c>
      <c r="AD105" s="110">
        <f t="shared" si="259"/>
        <v>-6.0270453418758603</v>
      </c>
      <c r="AE105" s="110">
        <f t="shared" si="260"/>
        <v>-11.476358050134763</v>
      </c>
      <c r="AF105" s="51">
        <f>(AD105-SMOW!AN$14*AE105)</f>
        <v>3.2471708595295468E-2</v>
      </c>
      <c r="AG105" s="55">
        <f t="shared" si="261"/>
        <v>32.471708595295468</v>
      </c>
      <c r="AJ105" s="80" t="s">
        <v>346</v>
      </c>
      <c r="AK105" s="94">
        <v>16</v>
      </c>
      <c r="AL105" s="94">
        <v>0</v>
      </c>
      <c r="AM105" s="94">
        <v>0</v>
      </c>
      <c r="AN105" s="94">
        <v>0</v>
      </c>
      <c r="AP105" s="74"/>
      <c r="AQ105" s="74"/>
      <c r="AR105" s="74"/>
    </row>
    <row r="106" spans="1:44" s="68" customFormat="1" x14ac:dyDescent="0.2">
      <c r="A106" s="67">
        <v>2566</v>
      </c>
      <c r="B106" s="67" t="s">
        <v>112</v>
      </c>
      <c r="C106" s="67" t="s">
        <v>62</v>
      </c>
      <c r="D106" s="67" t="s">
        <v>68</v>
      </c>
      <c r="E106" s="67" t="s">
        <v>228</v>
      </c>
      <c r="F106" s="67">
        <v>-15.175828307391599</v>
      </c>
      <c r="G106" s="67">
        <v>-15.292159984130601</v>
      </c>
      <c r="H106" s="67">
        <v>4.1374645023988703E-3</v>
      </c>
      <c r="I106" s="67">
        <v>-28.565047465306801</v>
      </c>
      <c r="J106" s="67">
        <v>-28.980968133354299</v>
      </c>
      <c r="K106" s="67">
        <v>1.08311153424667E-3</v>
      </c>
      <c r="L106" s="69">
        <v>9.7911902804046907E-3</v>
      </c>
      <c r="M106" s="67">
        <v>4.3705680391716104E-3</v>
      </c>
      <c r="N106" s="67">
        <v>-25.216102452134599</v>
      </c>
      <c r="O106" s="67">
        <v>4.0952830866065803E-3</v>
      </c>
      <c r="P106" s="67">
        <v>-47.892823155255101</v>
      </c>
      <c r="Q106" s="67">
        <v>1.06156182911599E-3</v>
      </c>
      <c r="R106" s="67">
        <v>-66.6741232112213</v>
      </c>
      <c r="S106" s="67">
        <v>0.13164420224471901</v>
      </c>
      <c r="T106" s="67">
        <v>559.46684673532695</v>
      </c>
      <c r="U106" s="67">
        <v>0.14170359443068201</v>
      </c>
      <c r="V106" s="70">
        <v>44140.820231481484</v>
      </c>
      <c r="W106" s="67">
        <v>2.4</v>
      </c>
      <c r="X106" s="67">
        <v>9.8519555033188501E-4</v>
      </c>
      <c r="Y106" s="135">
        <v>7.9874128191172197E-5</v>
      </c>
      <c r="Z106" s="110">
        <f>((((N106/1000)+1)/((SMOW!$Z$4/1000)+1))-1)*1000</f>
        <v>-14.870469523157404</v>
      </c>
      <c r="AA106" s="110">
        <f>((((P106/1000)+1)/((SMOW!$AA$4/1000)+1))-1)*1000</f>
        <v>-28.031605708324967</v>
      </c>
      <c r="AB106" s="110">
        <f>Z106*SMOW!$AN$6</f>
        <v>-16.094934349661447</v>
      </c>
      <c r="AC106" s="110">
        <f>AA106*SMOW!$AN$12</f>
        <v>-30.31175446694424</v>
      </c>
      <c r="AD106" s="110">
        <f t="shared" si="259"/>
        <v>-16.225864581808448</v>
      </c>
      <c r="AE106" s="110">
        <f t="shared" si="260"/>
        <v>-30.780655501261318</v>
      </c>
      <c r="AF106" s="51">
        <f>(AD106-SMOW!AN$14*AE106)</f>
        <v>2.6321522857529089E-2</v>
      </c>
      <c r="AG106" s="55">
        <f t="shared" si="261"/>
        <v>26.321522857529089</v>
      </c>
      <c r="AH106" s="114">
        <f>AVERAGE(AG106:AG107)</f>
        <v>29.857480338060682</v>
      </c>
      <c r="AI106" s="114">
        <f>STDEV(AG106:AG107)</f>
        <v>5.0005990249423595</v>
      </c>
      <c r="AJ106" s="80" t="s">
        <v>346</v>
      </c>
      <c r="AK106" s="101">
        <v>16</v>
      </c>
      <c r="AL106" s="101">
        <v>2</v>
      </c>
      <c r="AM106" s="101">
        <v>0</v>
      </c>
      <c r="AN106" s="101">
        <v>0</v>
      </c>
      <c r="AO106" s="67"/>
      <c r="AQ106" s="114"/>
      <c r="AR106" s="114"/>
    </row>
    <row r="107" spans="1:44" s="68" customFormat="1" x14ac:dyDescent="0.2">
      <c r="A107" s="67">
        <v>2567</v>
      </c>
      <c r="B107" s="67" t="s">
        <v>120</v>
      </c>
      <c r="C107" s="67" t="s">
        <v>62</v>
      </c>
      <c r="D107" s="67" t="s">
        <v>68</v>
      </c>
      <c r="E107" s="67" t="s">
        <v>229</v>
      </c>
      <c r="F107" s="67">
        <v>-15.200631301523901</v>
      </c>
      <c r="G107" s="67">
        <v>-15.3173456024887</v>
      </c>
      <c r="H107" s="67">
        <v>4.7658315863720602E-3</v>
      </c>
      <c r="I107" s="67">
        <v>-28.623378756666298</v>
      </c>
      <c r="J107" s="67">
        <v>-29.041016469707799</v>
      </c>
      <c r="K107" s="67">
        <v>1.31058890929854E-3</v>
      </c>
      <c r="L107" s="69">
        <v>1.6311093516978702E-2</v>
      </c>
      <c r="M107" s="67">
        <v>4.9050868394064804E-3</v>
      </c>
      <c r="N107" s="67">
        <v>-25.2406525799504</v>
      </c>
      <c r="O107" s="67">
        <v>4.7172439734465199E-3</v>
      </c>
      <c r="P107" s="67">
        <v>-47.9499938808843</v>
      </c>
      <c r="Q107" s="67">
        <v>1.28451328952065E-3</v>
      </c>
      <c r="R107" s="67">
        <v>-66.603770394087405</v>
      </c>
      <c r="S107" s="67">
        <v>0.142552811289856</v>
      </c>
      <c r="T107" s="67">
        <v>507.61950332067602</v>
      </c>
      <c r="U107" s="67">
        <v>0.16130222258746901</v>
      </c>
      <c r="V107" s="70">
        <v>44141.417430555557</v>
      </c>
      <c r="W107" s="67">
        <v>2.4</v>
      </c>
      <c r="X107" s="67">
        <v>0.40131930931586801</v>
      </c>
      <c r="Y107" s="67">
        <v>0.695377239495091</v>
      </c>
      <c r="Z107" s="110">
        <f>((((N107/1000)+1)/((SMOW!$Z$4/1000)+1))-1)*1000</f>
        <v>-14.895280207811945</v>
      </c>
      <c r="AA107" s="110">
        <f>((((P107/1000)+1)/((SMOW!$AA$4/1000)+1))-1)*1000</f>
        <v>-28.089969031007243</v>
      </c>
      <c r="AB107" s="110">
        <f>Z107*SMOW!$AN$6</f>
        <v>-16.121787996754641</v>
      </c>
      <c r="AC107" s="110">
        <f>AA107*SMOW!$AN$12</f>
        <v>-30.374865182949165</v>
      </c>
      <c r="AD107" s="110">
        <f t="shared" si="259"/>
        <v>-16.253157879195236</v>
      </c>
      <c r="AE107" s="110">
        <f t="shared" si="260"/>
        <v>-30.845741130708006</v>
      </c>
      <c r="AF107" s="51">
        <f>(AD107-SMOW!AN$14*AE107)</f>
        <v>3.3393437818592275E-2</v>
      </c>
      <c r="AG107" s="55">
        <f t="shared" si="261"/>
        <v>33.393437818592275</v>
      </c>
      <c r="AI107" s="114"/>
      <c r="AJ107" s="80" t="s">
        <v>346</v>
      </c>
      <c r="AK107" s="101">
        <v>16</v>
      </c>
      <c r="AL107" s="101">
        <v>0</v>
      </c>
      <c r="AM107" s="101">
        <v>0</v>
      </c>
      <c r="AN107" s="101">
        <v>0</v>
      </c>
      <c r="AO107" s="67"/>
      <c r="AQ107" s="113"/>
      <c r="AR107" s="113"/>
    </row>
    <row r="108" spans="1:44" x14ac:dyDescent="0.2">
      <c r="A108" s="80">
        <v>2569</v>
      </c>
      <c r="B108" s="80" t="s">
        <v>230</v>
      </c>
      <c r="C108" s="80" t="s">
        <v>63</v>
      </c>
      <c r="D108" s="80" t="s">
        <v>202</v>
      </c>
      <c r="E108" s="80" t="s">
        <v>350</v>
      </c>
      <c r="F108" s="80">
        <v>-13.0798602168597</v>
      </c>
      <c r="G108" s="80">
        <v>-13.1661555037276</v>
      </c>
      <c r="H108" s="80">
        <v>5.5094532154165302E-3</v>
      </c>
      <c r="I108" s="80">
        <v>-24.630674420826001</v>
      </c>
      <c r="J108" s="80">
        <v>-24.939084304266402</v>
      </c>
      <c r="K108" s="80">
        <v>1.72378162775427E-3</v>
      </c>
      <c r="L108" s="16">
        <v>1.6810089250464801E-3</v>
      </c>
      <c r="M108" s="80">
        <v>5.4620155439029797E-3</v>
      </c>
      <c r="N108" s="80">
        <v>-23.141502738651599</v>
      </c>
      <c r="O108" s="80">
        <v>5.4532843862375602E-3</v>
      </c>
      <c r="P108" s="80">
        <v>-44.036728825665001</v>
      </c>
      <c r="Q108" s="80">
        <v>1.6894850806190801E-3</v>
      </c>
      <c r="R108" s="80">
        <v>-61.439883713451302</v>
      </c>
      <c r="S108" s="80">
        <v>0.158524715546706</v>
      </c>
      <c r="T108" s="80">
        <v>363.31430380486</v>
      </c>
      <c r="U108" s="80">
        <v>8.6090964689402E-2</v>
      </c>
      <c r="V108" s="81">
        <v>44141.585717592592</v>
      </c>
      <c r="W108" s="80">
        <v>2.4</v>
      </c>
      <c r="X108" s="103">
        <v>1.9327831201929402E-5</v>
      </c>
      <c r="Y108" s="80">
        <v>3.7950329851423498E-4</v>
      </c>
      <c r="Z108" s="110">
        <f>((((N108/1000)+1)/((SMOW!$Z$4/1000)+1))-1)*1000</f>
        <v>-12.773851547817294</v>
      </c>
      <c r="AA108" s="110">
        <f>((((P108/1000)+1)/((SMOW!$AA$4/1000)+1))-1)*1000</f>
        <v>-24.095072190964405</v>
      </c>
      <c r="AB108" s="110">
        <f>Z108*SMOW!$AN$6</f>
        <v>-13.825676568871872</v>
      </c>
      <c r="AC108" s="110">
        <f>AA108*SMOW!$AN$12</f>
        <v>-26.055015175206396</v>
      </c>
      <c r="AD108" s="110">
        <f t="shared" si="259"/>
        <v>-13.922141394842535</v>
      </c>
      <c r="AE108" s="110">
        <f t="shared" si="260"/>
        <v>-26.400460687647797</v>
      </c>
      <c r="AF108" s="51">
        <f>(AD108-SMOW!AN$14*AE108)</f>
        <v>1.7301848235502959E-2</v>
      </c>
      <c r="AG108" s="55">
        <f t="shared" si="261"/>
        <v>17.301848235502959</v>
      </c>
      <c r="AH108" s="55">
        <f>AVERAGE(AG108:AG109)</f>
        <v>17.802235126908705</v>
      </c>
      <c r="AI108" s="55">
        <f>STDEV(AG108:AG109)</f>
        <v>0.70765392825971951</v>
      </c>
      <c r="AJ108" s="80" t="s">
        <v>346</v>
      </c>
      <c r="AK108" s="101">
        <v>16</v>
      </c>
      <c r="AL108" s="101">
        <v>2</v>
      </c>
      <c r="AM108" s="101">
        <v>0</v>
      </c>
      <c r="AN108" s="101">
        <v>0</v>
      </c>
    </row>
    <row r="109" spans="1:44" x14ac:dyDescent="0.2">
      <c r="A109" s="80">
        <v>2570</v>
      </c>
      <c r="B109" s="80" t="s">
        <v>230</v>
      </c>
      <c r="C109" s="80" t="s">
        <v>63</v>
      </c>
      <c r="D109" s="80" t="s">
        <v>202</v>
      </c>
      <c r="E109" s="80" t="s">
        <v>351</v>
      </c>
      <c r="F109" s="80">
        <v>-12.4277955376931</v>
      </c>
      <c r="G109" s="80">
        <v>-12.505666806244999</v>
      </c>
      <c r="H109" s="80">
        <v>4.2971967943229196E-3</v>
      </c>
      <c r="I109" s="80">
        <v>-23.411499870412602</v>
      </c>
      <c r="J109" s="80">
        <v>-23.689902870058098</v>
      </c>
      <c r="K109" s="80">
        <v>1.23180001901884E-3</v>
      </c>
      <c r="L109" s="80">
        <v>2.6019091456847701E-3</v>
      </c>
      <c r="M109" s="80">
        <v>4.6172037694697599E-3</v>
      </c>
      <c r="N109" s="80">
        <v>-22.496085853402999</v>
      </c>
      <c r="O109" s="80">
        <v>4.2533869091586698E-3</v>
      </c>
      <c r="P109" s="80">
        <v>-42.841811104981502</v>
      </c>
      <c r="Q109" s="80">
        <v>1.20729199159048E-3</v>
      </c>
      <c r="R109" s="80">
        <v>-59.857799542853797</v>
      </c>
      <c r="S109" s="80">
        <v>0.13030268157060401</v>
      </c>
      <c r="T109" s="80">
        <v>446.29914925133397</v>
      </c>
      <c r="U109" s="80">
        <v>8.4806958201148502E-2</v>
      </c>
      <c r="V109" s="81">
        <v>44141.664259259262</v>
      </c>
      <c r="W109" s="80">
        <v>2.4</v>
      </c>
      <c r="X109" s="80">
        <v>6.8563646403246598E-3</v>
      </c>
      <c r="Y109" s="80">
        <v>3.5411302951211801E-3</v>
      </c>
      <c r="Z109" s="110">
        <f>((((N109/1000)+1)/((SMOW!$Z$4/1000)+1))-1)*1000</f>
        <v>-12.121584686694442</v>
      </c>
      <c r="AA109" s="110">
        <f>((((P109/1000)+1)/((SMOW!$AA$4/1000)+1))-1)*1000</f>
        <v>-22.875228158139915</v>
      </c>
      <c r="AB109" s="110">
        <f>Z109*SMOW!$AN$6</f>
        <v>-13.119700722454684</v>
      </c>
      <c r="AC109" s="110">
        <f>AA109*SMOW!$AN$12</f>
        <v>-24.735946506943776</v>
      </c>
      <c r="AD109" s="110">
        <f t="shared" si="259"/>
        <v>-13.206524231060236</v>
      </c>
      <c r="AE109" s="110">
        <f t="shared" si="260"/>
        <v>-25.047020555073011</v>
      </c>
      <c r="AF109" s="51">
        <f>(AD109-SMOW!AN$14*AE109)</f>
        <v>1.8302622018314452E-2</v>
      </c>
      <c r="AG109" s="55">
        <f t="shared" si="261"/>
        <v>18.302622018314452</v>
      </c>
      <c r="AH109" s="98"/>
      <c r="AI109" s="98"/>
      <c r="AJ109" s="80" t="s">
        <v>346</v>
      </c>
      <c r="AK109" s="101">
        <v>16</v>
      </c>
      <c r="AL109" s="101">
        <v>0</v>
      </c>
      <c r="AM109" s="101">
        <v>0</v>
      </c>
      <c r="AN109" s="101">
        <v>0</v>
      </c>
    </row>
    <row r="110" spans="1:44" s="80" customFormat="1" x14ac:dyDescent="0.2">
      <c r="A110" s="80">
        <v>2571</v>
      </c>
      <c r="B110" s="80" t="s">
        <v>112</v>
      </c>
      <c r="C110" s="80" t="s">
        <v>62</v>
      </c>
      <c r="D110" s="80" t="s">
        <v>22</v>
      </c>
      <c r="E110" s="80" t="s">
        <v>231</v>
      </c>
      <c r="F110" s="80">
        <v>-0.48578998587869299</v>
      </c>
      <c r="G110" s="80">
        <v>-0.48590824866137799</v>
      </c>
      <c r="H110" s="80">
        <v>3.4669751444641001E-3</v>
      </c>
      <c r="I110" s="80">
        <v>-0.87311565432321903</v>
      </c>
      <c r="J110" s="80">
        <v>-0.87349708430459105</v>
      </c>
      <c r="K110" s="80">
        <v>1.49421878660933E-3</v>
      </c>
      <c r="L110" s="80">
        <v>-2.4701788148554199E-2</v>
      </c>
      <c r="M110" s="80">
        <v>3.5448207849467801E-3</v>
      </c>
      <c r="N110" s="80">
        <v>-10.6758289477172</v>
      </c>
      <c r="O110" s="80">
        <v>3.43162936203393E-3</v>
      </c>
      <c r="P110" s="80">
        <v>-20.751853037658702</v>
      </c>
      <c r="Q110" s="80">
        <v>1.4644896467791201E-3</v>
      </c>
      <c r="R110" s="80">
        <v>-29.488935622994401</v>
      </c>
      <c r="S110" s="80">
        <v>0.137024450786594</v>
      </c>
      <c r="T110" s="80">
        <v>635.89982531266298</v>
      </c>
      <c r="U110" s="80">
        <v>0.33443488736452498</v>
      </c>
      <c r="V110" s="81">
        <v>44142.363252314812</v>
      </c>
      <c r="W110" s="80">
        <v>2.4</v>
      </c>
      <c r="X110" s="80">
        <v>0.163681494835337</v>
      </c>
      <c r="Y110" s="80">
        <v>0.383579046405153</v>
      </c>
      <c r="Z110" s="110">
        <f>((((N110/1000)+1)/((SMOW!$Z$4/1000)+1))-1)*1000</f>
        <v>-0.17587634569038446</v>
      </c>
      <c r="AA110" s="110">
        <f>((((P110/1000)+1)/((SMOW!$AA$4/1000)+1))-1)*1000</f>
        <v>-0.32446749291781263</v>
      </c>
      <c r="AB110" s="110">
        <f>Z110*SMOW!$AN$6</f>
        <v>-0.19035836313956961</v>
      </c>
      <c r="AC110" s="110">
        <f>AA110*SMOW!$AN$12</f>
        <v>-0.35086034956994289</v>
      </c>
      <c r="AD110" s="110">
        <f t="shared" si="259"/>
        <v>-0.1903764835923516</v>
      </c>
      <c r="AE110" s="110">
        <f t="shared" si="260"/>
        <v>-0.35092191546355106</v>
      </c>
      <c r="AF110" s="51">
        <f>(AD110-SMOW!AN$14*AE110)</f>
        <v>-5.0897122275966322E-3</v>
      </c>
      <c r="AG110" s="55">
        <f t="shared" si="261"/>
        <v>-5.0897122275966318</v>
      </c>
      <c r="AH110" s="55">
        <f>AVERAGE(AG110:AG111)</f>
        <v>-2.7244250315051342</v>
      </c>
      <c r="AI110" s="55">
        <f>STDEV(AG110:AG111)</f>
        <v>3.3450212316200263</v>
      </c>
      <c r="AJ110" s="80" t="s">
        <v>347</v>
      </c>
      <c r="AK110" s="101">
        <v>16</v>
      </c>
      <c r="AL110" s="101">
        <v>2</v>
      </c>
      <c r="AM110" s="101">
        <v>0</v>
      </c>
      <c r="AN110" s="101">
        <v>0</v>
      </c>
    </row>
    <row r="111" spans="1:44" s="80" customFormat="1" x14ac:dyDescent="0.2">
      <c r="A111" s="80">
        <v>2572</v>
      </c>
      <c r="B111" s="80" t="s">
        <v>112</v>
      </c>
      <c r="C111" s="80" t="s">
        <v>62</v>
      </c>
      <c r="D111" s="80" t="s">
        <v>22</v>
      </c>
      <c r="E111" s="80" t="s">
        <v>286</v>
      </c>
      <c r="F111" s="80">
        <v>-0.59667382213710596</v>
      </c>
      <c r="G111" s="80">
        <v>-0.59685219630236197</v>
      </c>
      <c r="H111" s="80">
        <v>3.87728191762263E-3</v>
      </c>
      <c r="I111" s="80">
        <v>-1.091497980085</v>
      </c>
      <c r="J111" s="80">
        <v>-1.0920941265270001</v>
      </c>
      <c r="K111" s="80">
        <v>1.21202100306535E-3</v>
      </c>
      <c r="L111" s="80">
        <v>-2.0226497496108699E-2</v>
      </c>
      <c r="M111" s="80">
        <v>3.9965935413232203E-3</v>
      </c>
      <c r="N111" s="80">
        <v>-10.785582324197801</v>
      </c>
      <c r="O111" s="80">
        <v>3.8377530610929902E-3</v>
      </c>
      <c r="P111" s="80">
        <v>-20.965890404866201</v>
      </c>
      <c r="Q111" s="80">
        <v>1.18790650109405E-3</v>
      </c>
      <c r="R111" s="80">
        <v>-30.192472116855999</v>
      </c>
      <c r="S111" s="80">
        <v>0.16667605771931701</v>
      </c>
      <c r="T111" s="80">
        <v>563.47785706871605</v>
      </c>
      <c r="U111" s="80">
        <v>0.106727208342685</v>
      </c>
      <c r="V111" s="81">
        <v>44142.461574074077</v>
      </c>
      <c r="W111" s="80">
        <v>2.4</v>
      </c>
      <c r="X111" s="80">
        <v>6.7688393318446297E-2</v>
      </c>
      <c r="Y111" s="80">
        <v>5.83066688773103E-2</v>
      </c>
      <c r="Z111" s="110">
        <f>((((N111/1000)+1)/((SMOW!$Z$4/1000)+1))-1)*1000</f>
        <v>-0.28679456306401896</v>
      </c>
      <c r="AA111" s="110">
        <f>((((P111/1000)+1)/((SMOW!$AA$4/1000)+1))-1)*1000</f>
        <v>-0.54296973844492058</v>
      </c>
      <c r="AB111" s="110">
        <f>Z111*SMOW!$AN$6</f>
        <v>-0.31040981303024356</v>
      </c>
      <c r="AC111" s="110">
        <f>AA111*SMOW!$AN$12</f>
        <v>-0.58713601946232707</v>
      </c>
      <c r="AD111" s="110">
        <f t="shared" si="259"/>
        <v>-0.31045800012831298</v>
      </c>
      <c r="AE111" s="110">
        <f t="shared" si="260"/>
        <v>-0.58730845131230935</v>
      </c>
      <c r="AF111" s="51">
        <f>(AD111-SMOW!AN$14*AE111)</f>
        <v>-3.5913783541363653E-4</v>
      </c>
      <c r="AG111" s="55">
        <f t="shared" si="261"/>
        <v>-0.35913783541363653</v>
      </c>
      <c r="AK111" s="101">
        <v>16</v>
      </c>
      <c r="AL111" s="101">
        <v>2</v>
      </c>
      <c r="AM111" s="101">
        <v>0</v>
      </c>
      <c r="AN111" s="101">
        <v>0</v>
      </c>
    </row>
    <row r="112" spans="1:44" x14ac:dyDescent="0.2">
      <c r="A112" s="80">
        <v>2573</v>
      </c>
      <c r="B112" s="80" t="s">
        <v>120</v>
      </c>
      <c r="C112" s="80" t="s">
        <v>62</v>
      </c>
      <c r="D112" s="80" t="s">
        <v>24</v>
      </c>
      <c r="E112" s="80" t="s">
        <v>232</v>
      </c>
      <c r="F112" s="80">
        <v>-28.5052959323443</v>
      </c>
      <c r="G112" s="80">
        <v>-28.919461884795499</v>
      </c>
      <c r="H112" s="80">
        <v>4.4604738075977304E-3</v>
      </c>
      <c r="I112" s="80">
        <v>-53.301871319727098</v>
      </c>
      <c r="J112" s="80">
        <v>-54.775002790544598</v>
      </c>
      <c r="K112" s="80">
        <v>3.4880333027223899E-3</v>
      </c>
      <c r="L112" s="80">
        <v>1.7395886120588999E-3</v>
      </c>
      <c r="M112" s="80">
        <v>4.8926961417540297E-3</v>
      </c>
      <c r="N112" s="80">
        <v>-38.409676266796197</v>
      </c>
      <c r="O112" s="80">
        <v>4.4149993146573698E-3</v>
      </c>
      <c r="P112" s="80">
        <v>-72.137480466262005</v>
      </c>
      <c r="Q112" s="80">
        <v>3.4186350119788699E-3</v>
      </c>
      <c r="R112" s="80">
        <v>-99.988468772363504</v>
      </c>
      <c r="S112" s="80">
        <v>0.168931738242246</v>
      </c>
      <c r="T112" s="80">
        <v>280.79039752829499</v>
      </c>
      <c r="U112" s="80">
        <v>0.237875260063688</v>
      </c>
      <c r="V112" s="81">
        <v>44144.487754629627</v>
      </c>
      <c r="W112" s="80">
        <v>2.4</v>
      </c>
      <c r="X112" s="103">
        <v>6.0108953011631997E-6</v>
      </c>
      <c r="Y112" s="80">
        <v>3.7873964022744198E-4</v>
      </c>
      <c r="Z112" s="110">
        <f>((((N112/1000)+1)/((SMOW!$Z$4/1000)+1))-1)*1000</f>
        <v>-28.204070139709494</v>
      </c>
      <c r="AA112" s="110">
        <f>((((P112/1000)+1)/((SMOW!$AA$4/1000)+1))-1)*1000</f>
        <v>-52.782013235789684</v>
      </c>
      <c r="AB112" s="110">
        <f>Z112*SMOW!$AN$6</f>
        <v>-30.526450868612969</v>
      </c>
      <c r="AC112" s="110">
        <f>AA112*SMOW!$AN$12</f>
        <v>-57.075411309709843</v>
      </c>
      <c r="AD112" s="110">
        <f t="shared" si="259"/>
        <v>-31.00208767173487</v>
      </c>
      <c r="AE112" s="110">
        <f t="shared" si="260"/>
        <v>-58.768969121930688</v>
      </c>
      <c r="AF112" s="51">
        <f>(AD112-SMOW!AN$14*AE112)</f>
        <v>2.7928024644534588E-2</v>
      </c>
      <c r="AG112" s="55">
        <f>AF112*1000</f>
        <v>27.928024644534588</v>
      </c>
      <c r="AH112" s="55">
        <f>AVERAGE(AG112:AG115)</f>
        <v>27.141307407868354</v>
      </c>
      <c r="AI112" s="55">
        <f>STDEV(AG112:AG115)</f>
        <v>5.3556327571957185</v>
      </c>
      <c r="AJ112" s="80"/>
      <c r="AK112" s="101">
        <v>16</v>
      </c>
      <c r="AL112" s="101">
        <v>2</v>
      </c>
      <c r="AM112" s="101">
        <v>0</v>
      </c>
      <c r="AN112" s="101">
        <v>0</v>
      </c>
    </row>
    <row r="113" spans="1:40" x14ac:dyDescent="0.2">
      <c r="A113" s="80">
        <v>2574</v>
      </c>
      <c r="B113" s="80" t="s">
        <v>120</v>
      </c>
      <c r="C113" s="80" t="s">
        <v>62</v>
      </c>
      <c r="D113" s="80" t="s">
        <v>24</v>
      </c>
      <c r="E113" s="80" t="s">
        <v>233</v>
      </c>
      <c r="F113" s="80">
        <v>-28.3308093346932</v>
      </c>
      <c r="G113" s="80">
        <v>-28.739871798449901</v>
      </c>
      <c r="H113" s="80">
        <v>5.0496414868655103E-3</v>
      </c>
      <c r="I113" s="80">
        <v>-52.990673980338698</v>
      </c>
      <c r="J113" s="80">
        <v>-54.446338066780399</v>
      </c>
      <c r="K113" s="80">
        <v>2.90789025630448E-3</v>
      </c>
      <c r="L113" s="80">
        <v>7.7947008102054096E-3</v>
      </c>
      <c r="M113" s="80">
        <v>4.9940520119031101E-3</v>
      </c>
      <c r="N113" s="80">
        <v>-38.236968558540198</v>
      </c>
      <c r="O113" s="80">
        <v>4.9981604343930499E-3</v>
      </c>
      <c r="P113" s="80">
        <v>-71.832474743054703</v>
      </c>
      <c r="Q113" s="80">
        <v>2.8500345548415499E-3</v>
      </c>
      <c r="R113" s="80">
        <v>-100.386833862904</v>
      </c>
      <c r="S113" s="80">
        <v>0.12003757618953401</v>
      </c>
      <c r="T113" s="80">
        <v>356.063946277784</v>
      </c>
      <c r="U113" s="80">
        <v>0.11041022339284801</v>
      </c>
      <c r="V113" s="81">
        <v>44144.567974537036</v>
      </c>
      <c r="W113" s="80">
        <v>2.4</v>
      </c>
      <c r="X113" s="80">
        <v>7.3349642423479106E-2</v>
      </c>
      <c r="Y113" s="80">
        <v>6.25644786229234E-2</v>
      </c>
      <c r="Z113" s="110">
        <f>((((N113/1000)+1)/((SMOW!$Z$4/1000)+1))-1)*1000</f>
        <v>-28.029529439999479</v>
      </c>
      <c r="AA113" s="110">
        <f>((((P113/1000)+1)/((SMOW!$AA$4/1000)+1))-1)*1000</f>
        <v>-52.470645009349056</v>
      </c>
      <c r="AB113" s="110">
        <f>Z113*SMOW!$AN$6</f>
        <v>-30.337538131271224</v>
      </c>
      <c r="AC113" s="110">
        <f>AA113*SMOW!$AN$12</f>
        <v>-56.738715748032718</v>
      </c>
      <c r="AD113" s="110">
        <f t="shared" ref="AD113" si="262">LN((AB113/1000)+1)*1000</f>
        <v>-30.807245497830948</v>
      </c>
      <c r="AE113" s="110">
        <f t="shared" ref="AE113" si="263">LN((AC113/1000)+1)*1000</f>
        <v>-58.41195704789989</v>
      </c>
      <c r="AF113" s="51">
        <f>(AD113-SMOW!AN$14*AE113)</f>
        <v>3.426782346019408E-2</v>
      </c>
      <c r="AG113" s="55">
        <f t="shared" ref="AG113:AG114" si="264">AF113*1000</f>
        <v>34.26782346019408</v>
      </c>
      <c r="AK113" s="101">
        <v>16</v>
      </c>
      <c r="AL113" s="101">
        <v>0</v>
      </c>
      <c r="AM113" s="101">
        <v>0</v>
      </c>
      <c r="AN113" s="101">
        <v>0</v>
      </c>
    </row>
    <row r="114" spans="1:40" s="80" customFormat="1" x14ac:dyDescent="0.2">
      <c r="A114" s="80">
        <v>2575</v>
      </c>
      <c r="B114" s="80" t="s">
        <v>120</v>
      </c>
      <c r="C114" s="80" t="s">
        <v>62</v>
      </c>
      <c r="D114" s="80" t="s">
        <v>24</v>
      </c>
      <c r="E114" s="80" t="s">
        <v>234</v>
      </c>
      <c r="F114" s="80">
        <v>-28.411940943789801</v>
      </c>
      <c r="G114" s="80">
        <v>-28.823372255291702</v>
      </c>
      <c r="H114" s="80">
        <v>4.0952736323803E-3</v>
      </c>
      <c r="I114" s="80">
        <v>-53.119816551511398</v>
      </c>
      <c r="J114" s="80">
        <v>-54.582716224854003</v>
      </c>
      <c r="K114" s="80">
        <v>2.9904389464080298E-3</v>
      </c>
      <c r="L114" s="80">
        <v>-3.6980885688077301E-3</v>
      </c>
      <c r="M114" s="80">
        <v>4.3469635055103199E-3</v>
      </c>
      <c r="N114" s="80">
        <v>-38.317273031564703</v>
      </c>
      <c r="O114" s="80">
        <v>4.05352235215447E-3</v>
      </c>
      <c r="P114" s="80">
        <v>-71.959047879556394</v>
      </c>
      <c r="Q114" s="80">
        <v>2.9309408472100499E-3</v>
      </c>
      <c r="R114" s="80">
        <v>-101.17167156156501</v>
      </c>
      <c r="S114" s="80">
        <v>0.14906627021204899</v>
      </c>
      <c r="T114" s="80">
        <v>380.23429371406002</v>
      </c>
      <c r="U114" s="80">
        <v>0.10577511238573201</v>
      </c>
      <c r="V114" s="81">
        <v>44144.68818287037</v>
      </c>
      <c r="W114" s="80">
        <v>2.4</v>
      </c>
      <c r="X114" s="80">
        <v>1.4951078687712199E-2</v>
      </c>
      <c r="Y114" s="80">
        <v>1.9691770527569399E-2</v>
      </c>
      <c r="Z114" s="110">
        <f>((((N114/1000)+1)/((SMOW!$Z$4/1000)+1))-1)*1000</f>
        <v>-28.110686205109037</v>
      </c>
      <c r="AA114" s="110">
        <f>((((P114/1000)+1)/((SMOW!$AA$4/1000)+1))-1)*1000</f>
        <v>-52.599858496273576</v>
      </c>
      <c r="AB114" s="110">
        <f>Z114*SMOW!$AN$6</f>
        <v>-30.425377510144575</v>
      </c>
      <c r="AC114" s="110">
        <f>AA114*SMOW!$AN$12</f>
        <v>-56.878439727109331</v>
      </c>
      <c r="AD114" s="110">
        <f t="shared" ref="AD114" si="265">LN((AB114/1000)+1)*1000</f>
        <v>-30.897837184264667</v>
      </c>
      <c r="AE114" s="110">
        <f t="shared" ref="AE114" si="266">LN((AC114/1000)+1)*1000</f>
        <v>-58.560096625968846</v>
      </c>
      <c r="AF114" s="51">
        <f>(AD114-SMOW!AN$14*AE114)</f>
        <v>2.1893834246885291E-2</v>
      </c>
      <c r="AG114" s="55">
        <f t="shared" si="264"/>
        <v>21.893834246885291</v>
      </c>
      <c r="AK114" s="101">
        <v>16</v>
      </c>
      <c r="AL114" s="101">
        <v>0</v>
      </c>
      <c r="AM114" s="101">
        <v>0</v>
      </c>
      <c r="AN114" s="101">
        <v>0</v>
      </c>
    </row>
    <row r="115" spans="1:40" x14ac:dyDescent="0.2">
      <c r="A115" s="80">
        <v>2576</v>
      </c>
      <c r="B115" s="80" t="s">
        <v>120</v>
      </c>
      <c r="C115" s="80" t="s">
        <v>62</v>
      </c>
      <c r="D115" s="80" t="s">
        <v>24</v>
      </c>
      <c r="E115" s="80" t="s">
        <v>235</v>
      </c>
      <c r="F115" s="80">
        <v>-28.7690614454241</v>
      </c>
      <c r="G115" s="80">
        <v>-29.191003408917702</v>
      </c>
      <c r="H115" s="80">
        <v>3.4409824986328902E-3</v>
      </c>
      <c r="I115" s="80">
        <v>-53.782320520907</v>
      </c>
      <c r="J115" s="80">
        <v>-55.2826313683629</v>
      </c>
      <c r="K115" s="80">
        <v>2.4652375675916199E-3</v>
      </c>
      <c r="L115" s="80">
        <v>-1.7740464220736901E-3</v>
      </c>
      <c r="M115" s="80">
        <v>3.3808838346136498E-3</v>
      </c>
      <c r="N115" s="80">
        <v>-38.670752692689398</v>
      </c>
      <c r="O115" s="80">
        <v>3.4059017110094699E-3</v>
      </c>
      <c r="P115" s="80">
        <v>-72.608370597772193</v>
      </c>
      <c r="Q115" s="80">
        <v>2.4161889322653601E-3</v>
      </c>
      <c r="R115" s="80">
        <v>-102.744116099349</v>
      </c>
      <c r="S115" s="80">
        <v>0.11826441558088099</v>
      </c>
      <c r="T115" s="80">
        <v>274.01560704674802</v>
      </c>
      <c r="U115" s="80">
        <v>8.5647618412498905E-2</v>
      </c>
      <c r="V115" s="81">
        <v>44144.763391203705</v>
      </c>
      <c r="W115" s="80">
        <v>2.4</v>
      </c>
      <c r="X115" s="80">
        <v>0.50655336736050705</v>
      </c>
      <c r="Y115" s="80">
        <v>0.85193539400852902</v>
      </c>
      <c r="Z115" s="110">
        <f>((((N115/1000)+1)/((SMOW!$Z$4/1000)+1))-1)*1000</f>
        <v>-28.467917437049572</v>
      </c>
      <c r="AA115" s="110">
        <f>((((P115/1000)+1)/((SMOW!$AA$4/1000)+1))-1)*1000</f>
        <v>-53.262726264892699</v>
      </c>
      <c r="AB115" s="110">
        <f>Z115*SMOW!$AN$6</f>
        <v>-30.812023891200525</v>
      </c>
      <c r="AC115" s="110">
        <f>AA115*SMOW!$AN$12</f>
        <v>-57.595226530387841</v>
      </c>
      <c r="AD115" s="110">
        <f t="shared" ref="AD115" si="267">LN((AB115/1000)+1)*1000</f>
        <v>-31.296696112594816</v>
      </c>
      <c r="AE115" s="110">
        <f t="shared" ref="AE115" si="268">LN((AC115/1000)+1)*1000</f>
        <v>-59.320400870974758</v>
      </c>
      <c r="AF115" s="51">
        <f>(AD115-SMOW!AN$14*AE115)</f>
        <v>2.4475547279859455E-2</v>
      </c>
      <c r="AG115" s="55">
        <f t="shared" ref="AG115" si="269">AF115*1000</f>
        <v>24.475547279859455</v>
      </c>
      <c r="AH115" s="98"/>
      <c r="AI115" s="98"/>
      <c r="AK115" s="101">
        <v>16</v>
      </c>
      <c r="AL115" s="101">
        <v>0</v>
      </c>
      <c r="AM115" s="101">
        <v>0</v>
      </c>
      <c r="AN115" s="101">
        <v>0</v>
      </c>
    </row>
    <row r="116" spans="1:40" s="80" customFormat="1" x14ac:dyDescent="0.2">
      <c r="A116" s="80">
        <v>2577</v>
      </c>
      <c r="B116" s="80" t="s">
        <v>120</v>
      </c>
      <c r="C116" s="80" t="s">
        <v>62</v>
      </c>
      <c r="D116" s="80" t="s">
        <v>22</v>
      </c>
      <c r="E116" s="80" t="s">
        <v>285</v>
      </c>
      <c r="F116" s="80">
        <v>-1.2204072337618199</v>
      </c>
      <c r="G116" s="80">
        <v>-1.2211527593937299</v>
      </c>
      <c r="H116" s="80">
        <v>3.3721009678437598E-3</v>
      </c>
      <c r="I116" s="80">
        <v>-2.23148403485312</v>
      </c>
      <c r="J116" s="80">
        <v>-2.2339777541085502</v>
      </c>
      <c r="K116" s="80">
        <v>3.5628367582057701E-3</v>
      </c>
      <c r="L116" s="80">
        <v>-4.1612505224410998E-2</v>
      </c>
      <c r="M116" s="80">
        <v>4.11537770686159E-3</v>
      </c>
      <c r="N116" s="80">
        <v>-11.4029567789387</v>
      </c>
      <c r="O116" s="80">
        <v>3.33772242684718E-3</v>
      </c>
      <c r="P116" s="80">
        <v>-22.083195172844398</v>
      </c>
      <c r="Q116" s="80">
        <v>3.49195016975987E-3</v>
      </c>
      <c r="R116" s="80">
        <v>-32.850205087717796</v>
      </c>
      <c r="S116" s="80">
        <v>0.130256161702243</v>
      </c>
      <c r="T116" s="80">
        <v>481.80990169058799</v>
      </c>
      <c r="U116" s="80">
        <v>0.111078189512269</v>
      </c>
      <c r="V116" s="81">
        <v>44144.840555555558</v>
      </c>
      <c r="W116" s="80">
        <v>2.4</v>
      </c>
      <c r="X116" s="80">
        <v>0.110330532752394</v>
      </c>
      <c r="Y116" s="80">
        <v>0.11950673355682601</v>
      </c>
      <c r="Z116" s="110">
        <f>((((N116/1000)+1)/((SMOW!$Z$4/1000)+1))-1)*1000</f>
        <v>-0.91072137213144</v>
      </c>
      <c r="AA116" s="110">
        <f>((((P116/1000)+1)/((SMOW!$AA$4/1000)+1))-1)*1000</f>
        <v>-1.6835817910345607</v>
      </c>
      <c r="AB116" s="110">
        <f>Z116*SMOW!$AN$6</f>
        <v>-0.98571202963447702</v>
      </c>
      <c r="AC116" s="110">
        <f>AA116*SMOW!$AN$12</f>
        <v>-1.8205278144199208</v>
      </c>
      <c r="AD116" s="110">
        <f t="shared" ref="AD116" si="270">LN((AB116/1000)+1)*1000</f>
        <v>-0.98619816322191056</v>
      </c>
      <c r="AE116" s="110">
        <f t="shared" ref="AE116" si="271">LN((AC116/1000)+1)*1000</f>
        <v>-1.8221869892031131</v>
      </c>
      <c r="AF116" s="51">
        <f>(AD116-SMOW!AN$14*AE116)</f>
        <v>-2.4083432922666792E-2</v>
      </c>
      <c r="AG116" s="55">
        <f t="shared" ref="AG116" si="272">AF116*1000</f>
        <v>-24.083432922666791</v>
      </c>
      <c r="AH116" s="55">
        <f>AVERAGE(AG116:AG119)</f>
        <v>-13.491542022792268</v>
      </c>
      <c r="AI116" s="55">
        <f>STDEV(AG116:AG119)</f>
        <v>11.584056028015137</v>
      </c>
      <c r="AK116" s="101">
        <v>16</v>
      </c>
      <c r="AL116" s="101">
        <v>2</v>
      </c>
      <c r="AM116" s="101">
        <v>0</v>
      </c>
      <c r="AN116" s="101">
        <v>0</v>
      </c>
    </row>
    <row r="117" spans="1:40" s="80" customFormat="1" x14ac:dyDescent="0.2">
      <c r="A117" s="80">
        <v>2578</v>
      </c>
      <c r="B117" s="80" t="s">
        <v>112</v>
      </c>
      <c r="C117" s="80" t="s">
        <v>62</v>
      </c>
      <c r="D117" s="80" t="s">
        <v>22</v>
      </c>
      <c r="E117" s="80" t="s">
        <v>236</v>
      </c>
      <c r="F117" s="80">
        <v>-1.24378718867448</v>
      </c>
      <c r="G117" s="80">
        <v>-1.2445616564786099</v>
      </c>
      <c r="H117" s="80">
        <v>4.0619450762260602E-3</v>
      </c>
      <c r="I117" s="80">
        <v>-2.27957665545456</v>
      </c>
      <c r="J117" s="80">
        <v>-2.2821790543743599</v>
      </c>
      <c r="K117" s="80">
        <v>3.2640715371651599E-3</v>
      </c>
      <c r="L117" s="80">
        <v>-3.9571115768945397E-2</v>
      </c>
      <c r="M117" s="80">
        <v>4.6761220180505901E-3</v>
      </c>
      <c r="N117" s="80">
        <v>-11.4260983754078</v>
      </c>
      <c r="O117" s="80">
        <v>4.0205335803479699E-3</v>
      </c>
      <c r="P117" s="80">
        <v>-22.130330937424802</v>
      </c>
      <c r="Q117" s="80">
        <v>3.1991292141178899E-3</v>
      </c>
      <c r="R117" s="80">
        <v>-32.758069486753399</v>
      </c>
      <c r="S117" s="80">
        <v>0.13270223198651701</v>
      </c>
      <c r="T117" s="80">
        <v>406.73727408741303</v>
      </c>
      <c r="U117" s="80">
        <v>0.15439535905438001</v>
      </c>
      <c r="V117" s="81">
        <v>44145.364282407405</v>
      </c>
      <c r="W117" s="80">
        <v>2.4</v>
      </c>
      <c r="X117" s="80">
        <v>2.7715541901619199E-3</v>
      </c>
      <c r="Y117" s="80">
        <v>8.3748579549113304E-4</v>
      </c>
      <c r="Z117" s="110">
        <f>((((N117/1000)+1)/((SMOW!$Z$4/1000)+1))-1)*1000</f>
        <v>-0.93410857633269284</v>
      </c>
      <c r="AA117" s="110">
        <f>((((P117/1000)+1)/((SMOW!$AA$4/1000)+1))-1)*1000</f>
        <v>-1.7317008206219064</v>
      </c>
      <c r="AB117" s="110">
        <f>Z117*SMOW!$AN$6</f>
        <v>-1.0110249839870689</v>
      </c>
      <c r="AC117" s="110">
        <f>AA117*SMOW!$AN$12</f>
        <v>-1.8725609453513421</v>
      </c>
      <c r="AD117" s="110">
        <f t="shared" ref="AD117" si="273">LN((AB117/1000)+1)*1000</f>
        <v>-1.0115364144879431</v>
      </c>
      <c r="AE117" s="110">
        <f t="shared" ref="AE117" si="274">LN((AC117/1000)+1)*1000</f>
        <v>-1.8743163793788469</v>
      </c>
      <c r="AF117" s="51">
        <f>(AD117-SMOW!AN$14*AE117)</f>
        <v>-2.189736617591187E-2</v>
      </c>
      <c r="AG117" s="55">
        <f t="shared" ref="AG117" si="275">AF117*1000</f>
        <v>-21.89736617591187</v>
      </c>
      <c r="AK117" s="101">
        <v>16</v>
      </c>
      <c r="AL117" s="101">
        <v>0</v>
      </c>
      <c r="AM117" s="101">
        <v>0</v>
      </c>
      <c r="AN117" s="101">
        <v>0</v>
      </c>
    </row>
    <row r="118" spans="1:40" s="80" customFormat="1" x14ac:dyDescent="0.2">
      <c r="A118" s="80">
        <v>2579</v>
      </c>
      <c r="B118" s="80" t="s">
        <v>112</v>
      </c>
      <c r="C118" s="80" t="s">
        <v>62</v>
      </c>
      <c r="D118" s="80" t="s">
        <v>22</v>
      </c>
      <c r="E118" s="80" t="s">
        <v>237</v>
      </c>
      <c r="F118" s="80">
        <v>-0.61502207672458897</v>
      </c>
      <c r="G118" s="80">
        <v>-0.61521172826055004</v>
      </c>
      <c r="H118" s="80">
        <v>4.7895727255937203E-3</v>
      </c>
      <c r="I118" s="80">
        <v>-1.12765751994312</v>
      </c>
      <c r="J118" s="80">
        <v>-1.1282947455054499</v>
      </c>
      <c r="K118" s="80">
        <v>6.9404806267443697E-3</v>
      </c>
      <c r="L118" s="80">
        <v>-1.9472102633673001E-2</v>
      </c>
      <c r="M118" s="80">
        <v>5.9381124862946198E-3</v>
      </c>
      <c r="N118" s="80">
        <v>-10.8037435184842</v>
      </c>
      <c r="O118" s="80">
        <v>4.7407430719520497E-3</v>
      </c>
      <c r="P118" s="80">
        <v>-21.001330510578399</v>
      </c>
      <c r="Q118" s="80">
        <v>6.8023920677679301E-3</v>
      </c>
      <c r="R118" s="80">
        <v>-31.375452933217499</v>
      </c>
      <c r="S118" s="80">
        <v>0.124384021092871</v>
      </c>
      <c r="T118" s="80">
        <v>401.769559868616</v>
      </c>
      <c r="U118" s="80">
        <v>8.8013555339060204E-2</v>
      </c>
      <c r="V118" s="81">
        <v>44145.440335648149</v>
      </c>
      <c r="W118" s="80">
        <v>2.4</v>
      </c>
      <c r="X118" s="80">
        <v>1.0233982085457199E-2</v>
      </c>
      <c r="Y118" s="80">
        <v>1.5853253771187299E-2</v>
      </c>
      <c r="Z118" s="110">
        <f>((((N118/1000)+1)/((SMOW!$Z$4/1000)+1))-1)*1000</f>
        <v>-0.30514850678975414</v>
      </c>
      <c r="AA118" s="110">
        <f>((((P118/1000)+1)/((SMOW!$AA$4/1000)+1))-1)*1000</f>
        <v>-0.57914913450485273</v>
      </c>
      <c r="AB118" s="110">
        <f>Z118*SMOW!$AN$6</f>
        <v>-0.3302750579616871</v>
      </c>
      <c r="AC118" s="110">
        <f>AA118*SMOW!$AN$12</f>
        <v>-0.62625832239216961</v>
      </c>
      <c r="AD118" s="110">
        <f t="shared" ref="AD118" si="276">LN((AB118/1000)+1)*1000</f>
        <v>-0.33032961078059203</v>
      </c>
      <c r="AE118" s="110">
        <f t="shared" ref="AE118" si="277">LN((AC118/1000)+1)*1000</f>
        <v>-0.62645450404654701</v>
      </c>
      <c r="AF118" s="51">
        <f>(AD118-SMOW!AN$14*AE118)</f>
        <v>4.3836735598479226E-4</v>
      </c>
      <c r="AG118" s="55">
        <f t="shared" ref="AG118" si="278">AF118*1000</f>
        <v>0.43836735598479226</v>
      </c>
      <c r="AK118" s="101">
        <v>16</v>
      </c>
      <c r="AL118" s="101">
        <v>0</v>
      </c>
      <c r="AM118" s="101">
        <v>0</v>
      </c>
      <c r="AN118" s="101">
        <v>0</v>
      </c>
    </row>
    <row r="119" spans="1:40" s="80" customFormat="1" x14ac:dyDescent="0.2">
      <c r="A119" s="80">
        <v>2580</v>
      </c>
      <c r="B119" s="80" t="s">
        <v>112</v>
      </c>
      <c r="C119" s="80" t="s">
        <v>62</v>
      </c>
      <c r="D119" s="80" t="s">
        <v>22</v>
      </c>
      <c r="E119" s="80" t="s">
        <v>238</v>
      </c>
      <c r="F119" s="80">
        <v>-0.46921077085336999</v>
      </c>
      <c r="G119" s="80">
        <v>-0.46932121210042499</v>
      </c>
      <c r="H119" s="80">
        <v>4.0957805965102703E-3</v>
      </c>
      <c r="I119" s="80">
        <v>-0.83586447888641402</v>
      </c>
      <c r="J119" s="80">
        <v>-0.83621403441222997</v>
      </c>
      <c r="K119" s="80">
        <v>1.1543088470481501E-3</v>
      </c>
      <c r="L119" s="80">
        <v>-2.78002019307679E-2</v>
      </c>
      <c r="M119" s="80">
        <v>4.0301614198787203E-3</v>
      </c>
      <c r="N119" s="80">
        <v>-10.6594187576496</v>
      </c>
      <c r="O119" s="80">
        <v>4.0540241477873403E-3</v>
      </c>
      <c r="P119" s="80">
        <v>-20.715343015668299</v>
      </c>
      <c r="Q119" s="80">
        <v>1.13134259242213E-3</v>
      </c>
      <c r="R119" s="80">
        <v>-31.3389637183347</v>
      </c>
      <c r="S119" s="80">
        <v>0.15308787208913499</v>
      </c>
      <c r="T119" s="80">
        <v>421.99092113824599</v>
      </c>
      <c r="U119" s="80">
        <v>9.6131647075473295E-2</v>
      </c>
      <c r="V119" s="81">
        <v>44145.516122685185</v>
      </c>
      <c r="W119" s="80">
        <v>2.4</v>
      </c>
      <c r="X119" s="103">
        <v>2.0334904961452399E-7</v>
      </c>
      <c r="Y119" s="80">
        <v>4.1596091455085502E-4</v>
      </c>
      <c r="Z119" s="110">
        <f>((((N119/1000)+1)/((SMOW!$Z$4/1000)+1))-1)*1000</f>
        <v>-0.15929199004294237</v>
      </c>
      <c r="AA119" s="110">
        <f>((((P119/1000)+1)/((SMOW!$AA$4/1000)+1))-1)*1000</f>
        <v>-0.28719586183201251</v>
      </c>
      <c r="AB119" s="110">
        <f>Z119*SMOW!$AN$6</f>
        <v>-0.17240841778234042</v>
      </c>
      <c r="AC119" s="110">
        <f>AA119*SMOW!$AN$12</f>
        <v>-0.3105569669592288</v>
      </c>
      <c r="AD119" s="110">
        <f t="shared" ref="AD119" si="279">LN((AB119/1000)+1)*1000</f>
        <v>-0.17242328182206421</v>
      </c>
      <c r="AE119" s="110">
        <f t="shared" ref="AE119" si="280">LN((AC119/1000)+1)*1000</f>
        <v>-0.3106051997603958</v>
      </c>
      <c r="AF119" s="51">
        <f>(AD119-SMOW!AN$14*AE119)</f>
        <v>-8.4237363485752115E-3</v>
      </c>
      <c r="AG119" s="55">
        <f t="shared" ref="AG119" si="281">AF119*1000</f>
        <v>-8.4237363485752113</v>
      </c>
      <c r="AK119" s="101">
        <v>16</v>
      </c>
      <c r="AL119" s="101">
        <v>0</v>
      </c>
      <c r="AM119" s="101">
        <v>0</v>
      </c>
      <c r="AN119" s="101">
        <v>0</v>
      </c>
    </row>
    <row r="120" spans="1:40" s="27" customFormat="1" x14ac:dyDescent="0.2">
      <c r="A120" s="27" t="s">
        <v>245</v>
      </c>
      <c r="C120" s="127"/>
      <c r="V120" s="128"/>
      <c r="X120" s="129"/>
      <c r="Z120" s="130"/>
      <c r="AA120" s="130"/>
      <c r="AB120" s="130"/>
      <c r="AC120" s="130"/>
      <c r="AD120" s="130"/>
      <c r="AE120" s="130"/>
      <c r="AF120" s="131"/>
      <c r="AG120" s="132"/>
      <c r="AH120" s="133"/>
      <c r="AI120" s="133"/>
      <c r="AJ120" s="134" t="s">
        <v>240</v>
      </c>
      <c r="AK120" s="104">
        <v>16</v>
      </c>
      <c r="AL120" s="104">
        <v>0</v>
      </c>
      <c r="AM120" s="104">
        <v>1</v>
      </c>
      <c r="AN120" s="104">
        <v>1</v>
      </c>
    </row>
    <row r="121" spans="1:40" x14ac:dyDescent="0.2">
      <c r="A121" s="80">
        <v>2583</v>
      </c>
      <c r="B121" s="80" t="s">
        <v>120</v>
      </c>
      <c r="C121" s="80" t="s">
        <v>63</v>
      </c>
      <c r="D121" s="80" t="s">
        <v>202</v>
      </c>
      <c r="E121" s="80" t="s">
        <v>239</v>
      </c>
      <c r="F121" s="80">
        <v>-8.7327861950911796</v>
      </c>
      <c r="G121" s="80">
        <v>-8.7711408601586704</v>
      </c>
      <c r="H121" s="80">
        <v>4.6633734018299497E-3</v>
      </c>
      <c r="I121" s="80">
        <v>-16.669972971297899</v>
      </c>
      <c r="J121" s="80">
        <v>-16.810480763685099</v>
      </c>
      <c r="K121" s="80">
        <v>2.2039500577108002E-3</v>
      </c>
      <c r="L121" s="80">
        <v>0.10479298306703699</v>
      </c>
      <c r="M121" s="80">
        <v>5.2369502393299298E-3</v>
      </c>
      <c r="N121" s="80">
        <v>-18.838747099961601</v>
      </c>
      <c r="O121" s="80">
        <v>4.6158303492333796E-3</v>
      </c>
      <c r="P121" s="80">
        <v>-36.234414359794101</v>
      </c>
      <c r="Q121" s="80">
        <v>2.16010002715992E-3</v>
      </c>
      <c r="R121" s="80">
        <v>-25.2876113214698</v>
      </c>
      <c r="S121" s="80">
        <v>0.36037863141689003</v>
      </c>
      <c r="T121" s="80">
        <v>394.68408549253002</v>
      </c>
      <c r="U121" s="80">
        <v>1.9892677874048399</v>
      </c>
      <c r="V121" s="81">
        <v>44146.434525462966</v>
      </c>
      <c r="W121" s="80">
        <v>2.4</v>
      </c>
      <c r="X121" s="80">
        <v>6.2897724750302104E-3</v>
      </c>
      <c r="Y121" s="80">
        <v>1.21596618683415E-2</v>
      </c>
      <c r="Z121" s="110">
        <f>((((N121/1000)+1)/((SMOW!$Z$4/1000)+1))-1)*1000</f>
        <v>-8.4254296537317188</v>
      </c>
      <c r="AA121" s="110">
        <f>((((P121/1000)+1)/((SMOW!$AA$4/1000)+1))-1)*1000</f>
        <v>-16.129999300449004</v>
      </c>
      <c r="AB121" s="110">
        <f>Z121*SMOW!$AN$6</f>
        <v>-9.1191967364127855</v>
      </c>
      <c r="AC121" s="110">
        <f>AA121*SMOW!$AN$12</f>
        <v>-17.442046789420559</v>
      </c>
      <c r="AD121" s="110">
        <f t="shared" ref="AD121:AE128" si="282">LN((AB121/1000)+1)*1000</f>
        <v>-9.1610311359378471</v>
      </c>
      <c r="AE121" s="110">
        <f t="shared" si="282"/>
        <v>-17.595951522233818</v>
      </c>
      <c r="AF121" s="51">
        <f>(AD121-SMOW!AN$14*AE121)</f>
        <v>0.12963126780161005</v>
      </c>
      <c r="AG121" s="55">
        <f t="shared" ref="AG121:AG128" si="283">AF121*1000</f>
        <v>129.63126780161005</v>
      </c>
      <c r="AH121" s="55">
        <f>AVERAGE(AG121:AG125)</f>
        <v>109.54558179418363</v>
      </c>
      <c r="AI121" s="55">
        <f>STDEV(AG121:AG125)</f>
        <v>15.485715249034595</v>
      </c>
      <c r="AJ121" s="48" t="s">
        <v>263</v>
      </c>
      <c r="AK121" s="101">
        <v>16</v>
      </c>
      <c r="AL121" s="101">
        <v>2</v>
      </c>
      <c r="AM121" s="101">
        <v>0</v>
      </c>
      <c r="AN121" s="101">
        <v>1</v>
      </c>
    </row>
    <row r="122" spans="1:40" x14ac:dyDescent="0.2">
      <c r="A122" s="80">
        <v>2584</v>
      </c>
      <c r="B122" s="80" t="s">
        <v>120</v>
      </c>
      <c r="C122" s="80" t="s">
        <v>63</v>
      </c>
      <c r="D122" s="80" t="s">
        <v>202</v>
      </c>
      <c r="E122" s="80" t="s">
        <v>241</v>
      </c>
      <c r="F122" s="80">
        <v>-8.6983763762126696</v>
      </c>
      <c r="G122" s="80">
        <v>-8.7364285612834998</v>
      </c>
      <c r="H122" s="80">
        <v>4.9688884624571701E-3</v>
      </c>
      <c r="I122" s="80">
        <v>-16.584909614702902</v>
      </c>
      <c r="J122" s="80">
        <v>-16.7239790496164</v>
      </c>
      <c r="K122" s="80">
        <v>1.4394042855515501E-3</v>
      </c>
      <c r="L122" s="80">
        <v>9.3832376913974794E-2</v>
      </c>
      <c r="M122" s="80">
        <v>5.0446122056149404E-3</v>
      </c>
      <c r="N122" s="80">
        <v>-18.804688088896999</v>
      </c>
      <c r="O122" s="80">
        <v>4.91823068638655E-3</v>
      </c>
      <c r="P122" s="80">
        <v>-36.151043433012703</v>
      </c>
      <c r="Q122" s="80">
        <v>1.41076574101013E-3</v>
      </c>
      <c r="R122" s="80">
        <v>-33.258191467818598</v>
      </c>
      <c r="S122" s="80">
        <v>0.274395397514127</v>
      </c>
      <c r="T122" s="80">
        <v>340.24250871767401</v>
      </c>
      <c r="U122" s="80">
        <v>0.89280367287584605</v>
      </c>
      <c r="V122" s="81">
        <v>44146.515370370369</v>
      </c>
      <c r="W122" s="80">
        <v>2.4</v>
      </c>
      <c r="X122" s="80">
        <v>3.1458428936531203E-2</v>
      </c>
      <c r="Y122" s="80">
        <v>2.42887952313189E-2</v>
      </c>
      <c r="Z122" s="110">
        <f>((((N122/1000)+1)/((SMOW!$Z$4/1000)+1))-1)*1000</f>
        <v>-8.3910091655979855</v>
      </c>
      <c r="AA122" s="110">
        <f>((((P122/1000)+1)/((SMOW!$AA$4/1000)+1))-1)*1000</f>
        <v>-16.044889233215898</v>
      </c>
      <c r="AB122" s="110">
        <f>Z122*SMOW!$AN$6</f>
        <v>-9.0819419949983988</v>
      </c>
      <c r="AC122" s="110">
        <f>AA122*SMOW!$AN$12</f>
        <v>-17.350013693368954</v>
      </c>
      <c r="AD122" s="110">
        <f t="shared" si="282"/>
        <v>-9.1234342413720562</v>
      </c>
      <c r="AE122" s="110">
        <f t="shared" si="282"/>
        <v>-17.502289071285816</v>
      </c>
      <c r="AF122" s="51">
        <f>(AD122-SMOW!AN$14*AE122)</f>
        <v>0.11777438826685582</v>
      </c>
      <c r="AG122" s="55">
        <f t="shared" si="283"/>
        <v>117.77438826685582</v>
      </c>
      <c r="AH122" s="98"/>
      <c r="AI122" s="98"/>
      <c r="AJ122" s="48" t="s">
        <v>263</v>
      </c>
      <c r="AK122" s="101">
        <v>16</v>
      </c>
      <c r="AL122" s="101">
        <v>0</v>
      </c>
      <c r="AM122" s="101">
        <v>0</v>
      </c>
      <c r="AN122" s="101">
        <v>1</v>
      </c>
    </row>
    <row r="123" spans="1:40" x14ac:dyDescent="0.2">
      <c r="A123" s="80">
        <v>2585</v>
      </c>
      <c r="B123" s="80" t="s">
        <v>120</v>
      </c>
      <c r="C123" s="80" t="s">
        <v>63</v>
      </c>
      <c r="D123" s="80" t="s">
        <v>202</v>
      </c>
      <c r="E123" s="80" t="s">
        <v>242</v>
      </c>
      <c r="F123" s="80">
        <v>-8.8749286064302897</v>
      </c>
      <c r="G123" s="80">
        <v>-8.9145460340567393</v>
      </c>
      <c r="H123" s="80">
        <v>5.91769504322488E-3</v>
      </c>
      <c r="I123" s="80">
        <v>-16.890812838762901</v>
      </c>
      <c r="J123" s="80">
        <v>-17.035089594808699</v>
      </c>
      <c r="K123" s="80">
        <v>1.33810548869784E-3</v>
      </c>
      <c r="L123" s="80">
        <v>7.9981272002247805E-2</v>
      </c>
      <c r="M123" s="80">
        <v>6.0960522349712901E-3</v>
      </c>
      <c r="N123" s="80">
        <v>-18.979440370612899</v>
      </c>
      <c r="O123" s="80">
        <v>5.857364192045E-3</v>
      </c>
      <c r="P123" s="80">
        <v>-36.450860373187197</v>
      </c>
      <c r="Q123" s="80">
        <v>1.31148239605795E-3</v>
      </c>
      <c r="R123" s="80">
        <v>-38.780890843093403</v>
      </c>
      <c r="S123" s="80">
        <v>0.235434903657772</v>
      </c>
      <c r="T123" s="80">
        <v>373.429026708668</v>
      </c>
      <c r="U123" s="80">
        <v>0.60660567397863796</v>
      </c>
      <c r="V123" s="81">
        <v>44146.601944444446</v>
      </c>
      <c r="W123" s="80">
        <v>2.4</v>
      </c>
      <c r="X123" s="80">
        <v>0.34869390642920101</v>
      </c>
      <c r="Y123" s="80">
        <v>0.62712472048799806</v>
      </c>
      <c r="Z123" s="110">
        <f>((((N123/1000)+1)/((SMOW!$Z$4/1000)+1))-1)*1000</f>
        <v>-8.5676161383532179</v>
      </c>
      <c r="AA123" s="110">
        <f>((((P123/1000)+1)/((SMOW!$AA$4/1000)+1))-1)*1000</f>
        <v>-16.350960437183314</v>
      </c>
      <c r="AB123" s="110">
        <f>Z123*SMOW!$AN$6</f>
        <v>-9.2730911465272996</v>
      </c>
      <c r="AC123" s="110">
        <f>AA123*SMOW!$AN$12</f>
        <v>-17.680981361814254</v>
      </c>
      <c r="AD123" s="110">
        <f t="shared" si="282"/>
        <v>-9.3163539170138936</v>
      </c>
      <c r="AE123" s="110">
        <f t="shared" si="282"/>
        <v>-17.839157154947483</v>
      </c>
      <c r="AF123" s="51">
        <f>(AD123-SMOW!AN$14*AE123)</f>
        <v>0.10272106079837684</v>
      </c>
      <c r="AG123" s="55">
        <f t="shared" si="283"/>
        <v>102.72106079837684</v>
      </c>
      <c r="AH123" s="74"/>
      <c r="AI123" s="55"/>
      <c r="AJ123" s="48" t="s">
        <v>263</v>
      </c>
      <c r="AK123" s="101">
        <v>16</v>
      </c>
      <c r="AL123" s="101">
        <v>0</v>
      </c>
      <c r="AM123" s="101">
        <v>0</v>
      </c>
      <c r="AN123" s="101">
        <v>1</v>
      </c>
    </row>
    <row r="124" spans="1:40" x14ac:dyDescent="0.2">
      <c r="A124" s="80">
        <v>2586</v>
      </c>
      <c r="B124" s="80" t="s">
        <v>120</v>
      </c>
      <c r="C124" s="80" t="s">
        <v>63</v>
      </c>
      <c r="D124" s="80" t="s">
        <v>202</v>
      </c>
      <c r="E124" s="80" t="s">
        <v>243</v>
      </c>
      <c r="F124" s="80">
        <v>-9.1143852530633396</v>
      </c>
      <c r="G124" s="80">
        <v>-9.1561759454587506</v>
      </c>
      <c r="H124" s="80">
        <v>5.3185017579520898E-3</v>
      </c>
      <c r="I124" s="80">
        <v>-17.351634435370201</v>
      </c>
      <c r="J124" s="80">
        <v>-17.503938448838198</v>
      </c>
      <c r="K124" s="80">
        <v>9.3884629726306899E-4</v>
      </c>
      <c r="L124" s="80">
        <v>8.1975812607058801E-2</v>
      </c>
      <c r="M124" s="80">
        <v>3.55185095560094E-3</v>
      </c>
      <c r="N124" s="80">
        <v>-19.2164557587482</v>
      </c>
      <c r="O124" s="80">
        <v>5.2642796772768398E-3</v>
      </c>
      <c r="P124" s="80">
        <v>-36.902513413084499</v>
      </c>
      <c r="Q124" s="80">
        <v>9.2016690900927902E-4</v>
      </c>
      <c r="R124" s="80">
        <v>-42.071137556181597</v>
      </c>
      <c r="S124" s="80">
        <v>0.160655018704841</v>
      </c>
      <c r="T124" s="80">
        <v>144.296375384963</v>
      </c>
      <c r="U124" s="80">
        <v>0.19662608550702601</v>
      </c>
      <c r="V124" s="81">
        <v>44146.685277777775</v>
      </c>
      <c r="W124" s="80">
        <v>2.4</v>
      </c>
      <c r="X124" s="80">
        <v>1.51276160969591E-2</v>
      </c>
      <c r="Y124" s="80">
        <v>1.90778630283218E-2</v>
      </c>
      <c r="Z124" s="110">
        <f>((((N124/1000)+1)/((SMOW!$Z$4/1000)+1))-1)*1000</f>
        <v>-8.807147031935747</v>
      </c>
      <c r="AA124" s="110">
        <f>((((P124/1000)+1)/((SMOW!$AA$4/1000)+1))-1)*1000</f>
        <v>-16.812035083654031</v>
      </c>
      <c r="AB124" s="110">
        <f>Z124*SMOW!$AN$6</f>
        <v>-9.5323455030170461</v>
      </c>
      <c r="AC124" s="110">
        <f>AA124*SMOW!$AN$12</f>
        <v>-18.179560773217823</v>
      </c>
      <c r="AD124" s="110">
        <f t="shared" si="282"/>
        <v>-9.5780691092170613</v>
      </c>
      <c r="AE124" s="110">
        <f t="shared" si="282"/>
        <v>-18.346839458376376</v>
      </c>
      <c r="AF124" s="51">
        <f>(AD124-SMOW!AN$14*AE124)</f>
        <v>0.10906212480566602</v>
      </c>
      <c r="AG124" s="55">
        <f t="shared" si="283"/>
        <v>109.06212480566602</v>
      </c>
      <c r="AH124" s="74"/>
      <c r="AI124" s="55"/>
      <c r="AJ124" s="48" t="s">
        <v>263</v>
      </c>
      <c r="AK124" s="101">
        <v>16</v>
      </c>
      <c r="AL124" s="101">
        <v>0</v>
      </c>
      <c r="AM124" s="101">
        <v>0</v>
      </c>
      <c r="AN124" s="101">
        <v>1</v>
      </c>
    </row>
    <row r="125" spans="1:40" s="80" customFormat="1" x14ac:dyDescent="0.2">
      <c r="A125" s="80">
        <v>2586</v>
      </c>
      <c r="B125" s="80" t="s">
        <v>120</v>
      </c>
      <c r="C125" s="80" t="s">
        <v>63</v>
      </c>
      <c r="D125" s="80" t="s">
        <v>202</v>
      </c>
      <c r="E125" s="80" t="s">
        <v>244</v>
      </c>
      <c r="F125" s="80">
        <v>-9.1316846749685308</v>
      </c>
      <c r="G125" s="80">
        <v>-9.1736344181151406</v>
      </c>
      <c r="H125" s="80">
        <v>4.1142329801343198E-3</v>
      </c>
      <c r="I125" s="80">
        <v>-17.348862318490902</v>
      </c>
      <c r="J125" s="80">
        <v>-17.5011173976953</v>
      </c>
      <c r="K125" s="80">
        <v>1.2123294412150799E-3</v>
      </c>
      <c r="L125" s="80">
        <v>6.6955567867974103E-2</v>
      </c>
      <c r="M125" s="80">
        <v>4.1271454749862903E-3</v>
      </c>
      <c r="N125" s="80">
        <v>-19.233578813192601</v>
      </c>
      <c r="O125" s="80">
        <v>4.0722884095168201E-3</v>
      </c>
      <c r="P125" s="80">
        <v>-36.899796450544798</v>
      </c>
      <c r="Q125" s="80">
        <v>1.18820880252512E-3</v>
      </c>
      <c r="R125" s="80">
        <v>-44.062899056875999</v>
      </c>
      <c r="S125" s="80">
        <v>0.147569098559339</v>
      </c>
      <c r="T125" s="80">
        <v>146.63390001657899</v>
      </c>
      <c r="U125" s="80">
        <v>0.119032173125118</v>
      </c>
      <c r="V125" s="81">
        <v>44146.779745370368</v>
      </c>
      <c r="W125" s="80">
        <v>2.4</v>
      </c>
      <c r="X125" s="80">
        <v>2.44578084018739E-2</v>
      </c>
      <c r="Y125" s="80">
        <v>1.64950351687655E-2</v>
      </c>
      <c r="Z125" s="110">
        <f>((((N125/1000)+1)/((SMOW!$Z$4/1000)+1))-1)*1000</f>
        <v>-8.824451817773582</v>
      </c>
      <c r="AA125" s="110">
        <f>((((P125/1000)+1)/((SMOW!$AA$4/1000)+1))-1)*1000</f>
        <v>-16.809261444528765</v>
      </c>
      <c r="AB125" s="110">
        <f>Z125*SMOW!$AN$6</f>
        <v>-9.5510752002576851</v>
      </c>
      <c r="AC125" s="110">
        <f>AA125*SMOW!$AN$12</f>
        <v>-18.176561520552106</v>
      </c>
      <c r="AD125" s="110">
        <f t="shared" si="282"/>
        <v>-9.5969792414628117</v>
      </c>
      <c r="AE125" s="110">
        <f t="shared" si="282"/>
        <v>-18.34378467568413</v>
      </c>
      <c r="AF125" s="51">
        <f>(AD125-SMOW!AN$14*AE125)</f>
        <v>8.8539067298409435E-2</v>
      </c>
      <c r="AG125" s="55">
        <f t="shared" si="283"/>
        <v>88.539067298409435</v>
      </c>
      <c r="AJ125" s="48" t="s">
        <v>263</v>
      </c>
      <c r="AK125" s="101">
        <v>16</v>
      </c>
      <c r="AL125" s="101">
        <v>0</v>
      </c>
      <c r="AM125" s="101">
        <v>0</v>
      </c>
      <c r="AN125" s="101">
        <v>1</v>
      </c>
    </row>
    <row r="126" spans="1:40" s="80" customFormat="1" x14ac:dyDescent="0.2">
      <c r="A126" s="80">
        <v>2586</v>
      </c>
      <c r="B126" s="80" t="s">
        <v>112</v>
      </c>
      <c r="C126" s="80" t="s">
        <v>63</v>
      </c>
      <c r="D126" s="80" t="s">
        <v>202</v>
      </c>
      <c r="E126" s="80" t="s">
        <v>246</v>
      </c>
      <c r="F126" s="80">
        <v>-9.1555571334007499</v>
      </c>
      <c r="G126" s="80">
        <v>-9.19772716845738</v>
      </c>
      <c r="H126" s="80">
        <v>4.0951369543561896E-3</v>
      </c>
      <c r="I126" s="80">
        <v>-17.361270676548799</v>
      </c>
      <c r="J126" s="80">
        <v>-17.5137450423492</v>
      </c>
      <c r="K126" s="80">
        <v>2.85846291894344E-3</v>
      </c>
      <c r="L126" s="80">
        <v>4.9530213903014701E-2</v>
      </c>
      <c r="M126" s="80">
        <v>3.9175987599200501E-3</v>
      </c>
      <c r="N126" s="80">
        <v>-19.257207892112</v>
      </c>
      <c r="O126" s="80">
        <v>4.0533870675591097E-3</v>
      </c>
      <c r="P126" s="80">
        <v>-36.911957930558401</v>
      </c>
      <c r="Q126" s="80">
        <v>2.8015906291717599E-3</v>
      </c>
      <c r="R126" s="80">
        <v>-44.763021402994298</v>
      </c>
      <c r="S126" s="80">
        <v>0.16792205742020599</v>
      </c>
      <c r="T126" s="80">
        <v>152.57287788950799</v>
      </c>
      <c r="U126" s="80">
        <v>0.32350106154309</v>
      </c>
      <c r="V126" s="81">
        <v>44147.307638888888</v>
      </c>
      <c r="W126" s="80">
        <v>2.4</v>
      </c>
      <c r="X126" s="80">
        <v>1.1221738617218001E-2</v>
      </c>
      <c r="Y126" s="80">
        <v>7.7220444185197596E-3</v>
      </c>
      <c r="Z126" s="110">
        <f>((((N126/1000)+1)/((SMOW!$Z$4/1000)+1))-1)*1000</f>
        <v>-8.8483316782020935</v>
      </c>
      <c r="AA126" s="110">
        <f>((((P126/1000)+1)/((SMOW!$AA$4/1000)+1))-1)*1000</f>
        <v>-16.821676616358694</v>
      </c>
      <c r="AB126" s="110">
        <f>Z126*SMOW!$AN$6</f>
        <v>-9.5769213771573085</v>
      </c>
      <c r="AC126" s="110">
        <f>AA126*SMOW!$AN$12</f>
        <v>-18.189986568124816</v>
      </c>
      <c r="AD126" s="110">
        <f t="shared" si="282"/>
        <v>-9.6230749981360457</v>
      </c>
      <c r="AE126" s="110">
        <f t="shared" si="282"/>
        <v>-18.357458355524699</v>
      </c>
      <c r="AF126" s="51">
        <f>(AD126-SMOW!AN$14*AE126)</f>
        <v>6.9663013580996136E-2</v>
      </c>
      <c r="AG126" s="55">
        <f t="shared" si="283"/>
        <v>69.663013580996136</v>
      </c>
      <c r="AH126" s="55">
        <f>AVERAGE(AG126:AG132)</f>
        <v>58.284491969523849</v>
      </c>
      <c r="AI126" s="55">
        <f>STDEV(AG126:AG130)</f>
        <v>3.6244980876210988</v>
      </c>
      <c r="AJ126" s="48" t="s">
        <v>263</v>
      </c>
      <c r="AK126" s="101">
        <v>16</v>
      </c>
      <c r="AL126" s="101">
        <v>0</v>
      </c>
      <c r="AM126" s="101">
        <v>0</v>
      </c>
      <c r="AN126" s="101">
        <v>1</v>
      </c>
    </row>
    <row r="127" spans="1:40" s="80" customFormat="1" x14ac:dyDescent="0.2">
      <c r="A127" s="80">
        <v>2586</v>
      </c>
      <c r="B127" s="80" t="s">
        <v>112</v>
      </c>
      <c r="C127" s="80" t="s">
        <v>63</v>
      </c>
      <c r="D127" s="80" t="s">
        <v>202</v>
      </c>
      <c r="E127" s="80" t="s">
        <v>247</v>
      </c>
      <c r="F127" s="80">
        <v>-9.1542103944532496</v>
      </c>
      <c r="G127" s="80">
        <v>-9.1963680155033796</v>
      </c>
      <c r="H127" s="80">
        <v>4.3844625824524296E-3</v>
      </c>
      <c r="I127" s="80">
        <v>-17.345921790603001</v>
      </c>
      <c r="J127" s="80">
        <v>-17.498124967207701</v>
      </c>
      <c r="K127" s="80">
        <v>1.41003861014826E-3</v>
      </c>
      <c r="L127" s="80">
        <v>4.26419671822965E-2</v>
      </c>
      <c r="M127" s="80">
        <v>4.1534792048864601E-3</v>
      </c>
      <c r="N127" s="80">
        <v>-19.2558748831567</v>
      </c>
      <c r="O127" s="80">
        <v>4.3397630233129097E-3</v>
      </c>
      <c r="P127" s="80">
        <v>-36.896914427720297</v>
      </c>
      <c r="Q127" s="80">
        <v>1.3819843282848901E-3</v>
      </c>
      <c r="R127" s="80">
        <v>-45.8464170192468</v>
      </c>
      <c r="S127" s="80">
        <v>0.14362052166325601</v>
      </c>
      <c r="T127" s="80">
        <v>153.563148786607</v>
      </c>
      <c r="U127" s="80">
        <v>0.10844417570229301</v>
      </c>
      <c r="V127" s="81">
        <v>44147.381678240738</v>
      </c>
      <c r="W127" s="80">
        <v>2.4</v>
      </c>
      <c r="X127" s="80">
        <v>5.3643652765148001E-2</v>
      </c>
      <c r="Y127" s="80">
        <v>0.332606862134953</v>
      </c>
      <c r="Z127" s="110">
        <f>((((N127/1000)+1)/((SMOW!$Z$4/1000)+1))-1)*1000</f>
        <v>-8.84698452167898</v>
      </c>
      <c r="AA127" s="110">
        <f>((((P127/1000)+1)/((SMOW!$AA$4/1000)+1))-1)*1000</f>
        <v>-16.806319301915895</v>
      </c>
      <c r="AB127" s="110">
        <f>Z127*SMOW!$AN$6</f>
        <v>-9.5754632930151455</v>
      </c>
      <c r="AC127" s="110">
        <f>AA127*SMOW!$AN$12</f>
        <v>-18.173380057976754</v>
      </c>
      <c r="AD127" s="110">
        <f t="shared" si="282"/>
        <v>-9.6216028160955815</v>
      </c>
      <c r="AE127" s="110">
        <f t="shared" si="282"/>
        <v>-18.340544319734004</v>
      </c>
      <c r="AF127" s="51">
        <f>(AD127-SMOW!AN$14*AE127)</f>
        <v>6.220458472397361E-2</v>
      </c>
      <c r="AG127" s="55">
        <f t="shared" si="283"/>
        <v>62.20458472397361</v>
      </c>
      <c r="AJ127" s="48" t="s">
        <v>263</v>
      </c>
      <c r="AK127" s="101">
        <v>16</v>
      </c>
      <c r="AL127" s="101">
        <v>0</v>
      </c>
      <c r="AM127" s="101">
        <v>0</v>
      </c>
      <c r="AN127" s="101">
        <v>1</v>
      </c>
    </row>
    <row r="128" spans="1:40" s="80" customFormat="1" x14ac:dyDescent="0.2">
      <c r="A128" s="80">
        <v>2586</v>
      </c>
      <c r="B128" s="80" t="s">
        <v>112</v>
      </c>
      <c r="C128" s="80" t="s">
        <v>63</v>
      </c>
      <c r="D128" s="80" t="s">
        <v>202</v>
      </c>
      <c r="E128" s="80" t="s">
        <v>248</v>
      </c>
      <c r="F128" s="80">
        <v>-9.1429607429698994</v>
      </c>
      <c r="G128" s="80">
        <v>-9.1850145527418903</v>
      </c>
      <c r="H128" s="80">
        <v>4.5963846882783503E-3</v>
      </c>
      <c r="I128" s="80">
        <v>-17.334264545651301</v>
      </c>
      <c r="J128" s="80">
        <v>-17.486262010533999</v>
      </c>
      <c r="K128" s="80">
        <v>1.2394217272668701E-3</v>
      </c>
      <c r="L128" s="80">
        <v>4.7731788820055202E-2</v>
      </c>
      <c r="M128" s="80">
        <v>4.76345083624693E-3</v>
      </c>
      <c r="N128" s="80">
        <v>-19.244739921775601</v>
      </c>
      <c r="O128" s="80">
        <v>4.5495245850527104E-3</v>
      </c>
      <c r="P128" s="80">
        <v>-36.885489116584601</v>
      </c>
      <c r="Q128" s="80">
        <v>1.2147620575005101E-3</v>
      </c>
      <c r="R128" s="80">
        <v>-46.8249131656938</v>
      </c>
      <c r="S128" s="80">
        <v>0.13956393347696999</v>
      </c>
      <c r="T128" s="80">
        <v>154.88208179200601</v>
      </c>
      <c r="U128" s="80">
        <v>0.11733608146661099</v>
      </c>
      <c r="V128" s="81">
        <v>44147.455451388887</v>
      </c>
      <c r="W128" s="80">
        <v>2.4</v>
      </c>
      <c r="X128" s="80">
        <v>2.1864359848074302E-2</v>
      </c>
      <c r="Y128" s="80">
        <v>3.0761566527228699E-2</v>
      </c>
      <c r="Z128" s="110">
        <f>((((N128/1000)+1)/((SMOW!$Z$4/1000)+1))-1)*1000</f>
        <v>-8.8357313820806027</v>
      </c>
      <c r="AA128" s="110">
        <f>((((P128/1000)+1)/((SMOW!$AA$4/1000)+1))-1)*1000</f>
        <v>-16.79465565564908</v>
      </c>
      <c r="AB128" s="110">
        <f>Z128*SMOW!$AN$6</f>
        <v>-9.5632835469229729</v>
      </c>
      <c r="AC128" s="110">
        <f>AA128*SMOW!$AN$12</f>
        <v>-18.160767666610106</v>
      </c>
      <c r="AD128" s="110">
        <f t="shared" si="282"/>
        <v>-9.6093053913537254</v>
      </c>
      <c r="AE128" s="110">
        <f t="shared" si="282"/>
        <v>-18.327698558473568</v>
      </c>
      <c r="AF128" s="51">
        <f>(AD128-SMOW!AN$14*AE128)</f>
        <v>6.7719447520317999E-2</v>
      </c>
      <c r="AG128" s="55">
        <f t="shared" si="283"/>
        <v>67.719447520317999</v>
      </c>
      <c r="AJ128" s="48" t="s">
        <v>263</v>
      </c>
      <c r="AK128" s="101">
        <v>16</v>
      </c>
      <c r="AL128" s="101">
        <v>0</v>
      </c>
      <c r="AM128" s="101">
        <v>0</v>
      </c>
      <c r="AN128" s="101">
        <v>1</v>
      </c>
    </row>
    <row r="129" spans="1:40" s="80" customFormat="1" x14ac:dyDescent="0.2">
      <c r="A129" s="80">
        <v>2586</v>
      </c>
      <c r="B129" s="80" t="s">
        <v>112</v>
      </c>
      <c r="C129" s="80" t="s">
        <v>63</v>
      </c>
      <c r="D129" s="80" t="s">
        <v>202</v>
      </c>
      <c r="E129" s="80" t="s">
        <v>249</v>
      </c>
      <c r="F129" s="80">
        <v>-9.1400191944637292</v>
      </c>
      <c r="G129" s="80">
        <v>-9.1820460710125307</v>
      </c>
      <c r="H129" s="80">
        <v>5.6813077376621701E-3</v>
      </c>
      <c r="I129" s="80">
        <v>-17.32473824557</v>
      </c>
      <c r="J129" s="80">
        <v>-17.476567725141699</v>
      </c>
      <c r="K129" s="80">
        <v>1.4791938189534701E-3</v>
      </c>
      <c r="L129" s="80">
        <v>4.1266055203853402E-2</v>
      </c>
      <c r="M129" s="80">
        <v>4.0440576051136096E-3</v>
      </c>
      <c r="N129" s="80">
        <v>-19.241828362331699</v>
      </c>
      <c r="O129" s="80">
        <v>5.6233868530765002E-3</v>
      </c>
      <c r="P129" s="80">
        <v>-36.876026843730202</v>
      </c>
      <c r="Q129" s="80">
        <v>1.41861775963556E-3</v>
      </c>
      <c r="R129" s="80">
        <v>-46.769096909252298</v>
      </c>
      <c r="S129" s="80">
        <v>0.14098107543851099</v>
      </c>
      <c r="T129" s="80">
        <v>155.934676758303</v>
      </c>
      <c r="U129" s="80">
        <v>6.6963491008856804E-2</v>
      </c>
      <c r="V129" s="81">
        <v>44147.52925925926</v>
      </c>
      <c r="W129" s="80">
        <v>2.4</v>
      </c>
      <c r="X129" s="80">
        <v>5.1193150159223801E-2</v>
      </c>
      <c r="Y129" s="80">
        <v>7.7889191540629704E-2</v>
      </c>
      <c r="Z129" s="110">
        <f>((((N129/1000)+1)/((SMOW!$Z$4/1000)+1))-1)*1000</f>
        <v>-8.8327889215054078</v>
      </c>
      <c r="AA129" s="110">
        <f>((((P129/1000)+1)/((SMOW!$AA$4/1000)+1))-1)*1000</f>
        <v>-16.784995997181753</v>
      </c>
      <c r="AB129" s="110">
        <f>Z129*SMOW!$AN$6</f>
        <v>-9.5600987981354191</v>
      </c>
      <c r="AC129" s="110">
        <f>AA129*SMOW!$AN$12</f>
        <v>-18.150322271553438</v>
      </c>
      <c r="AD129" s="110">
        <f t="shared" ref="AD129:AD130" si="284">LN((AB129/1000)+1)*1000</f>
        <v>-9.6060898970023008</v>
      </c>
      <c r="AE129" s="110">
        <f t="shared" ref="AE129:AE130" si="285">LN((AC129/1000)+1)*1000</f>
        <v>-18.317060014859806</v>
      </c>
      <c r="AF129" s="51">
        <f>(AD129-SMOW!AN$14*AE129)</f>
        <v>6.5317790843677059E-2</v>
      </c>
      <c r="AG129" s="55">
        <f t="shared" ref="AG129:AG141" si="286">AF129*1000</f>
        <v>65.317790843677059</v>
      </c>
      <c r="AJ129" s="48" t="s">
        <v>263</v>
      </c>
      <c r="AK129" s="101">
        <v>16</v>
      </c>
      <c r="AL129" s="101">
        <v>0</v>
      </c>
      <c r="AM129" s="101">
        <v>0</v>
      </c>
      <c r="AN129" s="101">
        <v>1</v>
      </c>
    </row>
    <row r="130" spans="1:40" s="80" customFormat="1" x14ac:dyDescent="0.2">
      <c r="A130" s="80">
        <v>2586</v>
      </c>
      <c r="B130" s="80" t="s">
        <v>112</v>
      </c>
      <c r="C130" s="80" t="s">
        <v>63</v>
      </c>
      <c r="D130" s="80" t="s">
        <v>202</v>
      </c>
      <c r="E130" s="80" t="s">
        <v>250</v>
      </c>
      <c r="F130" s="80">
        <v>-9.1436408337224897</v>
      </c>
      <c r="G130" s="80">
        <v>-9.1857009597690897</v>
      </c>
      <c r="H130" s="80">
        <v>4.8137320768344904E-3</v>
      </c>
      <c r="I130" s="80">
        <v>-17.324064114936299</v>
      </c>
      <c r="J130" s="80">
        <v>-17.475881714739302</v>
      </c>
      <c r="K130" s="80">
        <v>1.54318301123345E-3</v>
      </c>
      <c r="L130" s="80">
        <v>4.1564585613275397E-2</v>
      </c>
      <c r="M130" s="80">
        <v>4.6760914067103801E-3</v>
      </c>
      <c r="N130" s="80">
        <v>-19.245413079008699</v>
      </c>
      <c r="O130" s="80">
        <v>4.7646561188106097E-3</v>
      </c>
      <c r="P130" s="80">
        <v>-36.875491634750901</v>
      </c>
      <c r="Q130" s="80">
        <v>1.51247967385558E-3</v>
      </c>
      <c r="R130" s="80">
        <v>-47.281368067512197</v>
      </c>
      <c r="S130" s="80">
        <v>0.12936320894350101</v>
      </c>
      <c r="T130" s="80">
        <v>157.626799307243</v>
      </c>
      <c r="U130" s="80">
        <v>0.105465578578552</v>
      </c>
      <c r="V130" s="81">
        <v>44147.601817129631</v>
      </c>
      <c r="W130" s="80">
        <v>2.4</v>
      </c>
      <c r="X130" s="80">
        <v>3.2864071641809801E-2</v>
      </c>
      <c r="Y130" s="80">
        <v>3.89250006920627E-2</v>
      </c>
      <c r="Z130" s="110">
        <f>((((N130/1000)+1)/((SMOW!$Z$4/1000)+1))-1)*1000</f>
        <v>-8.8364116837050801</v>
      </c>
      <c r="AA130" s="110">
        <f>((((P130/1000)+1)/((SMOW!$AA$4/1000)+1))-1)*1000</f>
        <v>-16.784449623595933</v>
      </c>
      <c r="AB130" s="110">
        <f>Z130*SMOW!$AN$6</f>
        <v>-9.5640198659724067</v>
      </c>
      <c r="AC130" s="110">
        <f>AA130*SMOW!$AN$12</f>
        <v>-18.14973145481062</v>
      </c>
      <c r="AD130" s="110">
        <f t="shared" si="284"/>
        <v>-9.6100488202987346</v>
      </c>
      <c r="AE130" s="110">
        <f t="shared" si="285"/>
        <v>-18.31645827655046</v>
      </c>
      <c r="AF130" s="51">
        <f>(AD130-SMOW!AN$14*AE130)</f>
        <v>6.1041149719908816E-2</v>
      </c>
      <c r="AG130" s="55">
        <f t="shared" si="286"/>
        <v>61.041149719908816</v>
      </c>
      <c r="AJ130" s="48" t="s">
        <v>263</v>
      </c>
      <c r="AK130" s="101">
        <v>16</v>
      </c>
      <c r="AL130" s="101">
        <v>0</v>
      </c>
      <c r="AM130" s="101">
        <v>0</v>
      </c>
      <c r="AN130" s="101">
        <v>1</v>
      </c>
    </row>
    <row r="131" spans="1:40" s="80" customFormat="1" x14ac:dyDescent="0.2">
      <c r="A131" s="80">
        <v>2586</v>
      </c>
      <c r="B131" s="80" t="s">
        <v>112</v>
      </c>
      <c r="C131" s="80" t="s">
        <v>63</v>
      </c>
      <c r="D131" s="80" t="s">
        <v>202</v>
      </c>
      <c r="E131" s="80" t="s">
        <v>251</v>
      </c>
      <c r="F131" s="80">
        <v>-9.1616895391407294</v>
      </c>
      <c r="G131" s="80">
        <v>-9.2039161092726403</v>
      </c>
      <c r="H131" s="80">
        <v>3.0488376099376698E-3</v>
      </c>
      <c r="I131" s="80">
        <v>-17.314818120442801</v>
      </c>
      <c r="J131" s="80">
        <v>-17.466472751052901</v>
      </c>
      <c r="K131" s="80">
        <v>1.34797279886517E-3</v>
      </c>
      <c r="L131" s="80">
        <v>1.8381503283297601E-2</v>
      </c>
      <c r="M131" s="80">
        <v>3.1139691537977699E-3</v>
      </c>
      <c r="N131" s="80">
        <v>-19.263277778027</v>
      </c>
      <c r="O131" s="80">
        <v>3.0177547361552701E-3</v>
      </c>
      <c r="P131" s="80">
        <v>-36.866429599571397</v>
      </c>
      <c r="Q131" s="80">
        <v>1.3211533851465399E-3</v>
      </c>
      <c r="R131" s="80">
        <v>-47.0176581213804</v>
      </c>
      <c r="S131" s="80">
        <v>0.13317724890780799</v>
      </c>
      <c r="T131" s="80">
        <v>158.27912568858301</v>
      </c>
      <c r="U131" s="80">
        <v>7.6654790898032593E-2</v>
      </c>
      <c r="V131" s="81">
        <v>44147.673773148148</v>
      </c>
      <c r="W131" s="80">
        <v>2.4</v>
      </c>
      <c r="X131" s="103">
        <v>9.4416435848971808E-6</v>
      </c>
      <c r="Y131" s="103">
        <v>2.5026570394521899E-5</v>
      </c>
      <c r="Z131" s="110">
        <f>((((N131/1000)+1)/((SMOW!$Z$4/1000)+1))-1)*1000</f>
        <v>-8.8544659853819763</v>
      </c>
      <c r="AA131" s="110">
        <f>((((P131/1000)+1)/((SMOW!$AA$4/1000)+1))-1)*1000</f>
        <v>-16.775198551871483</v>
      </c>
      <c r="AB131" s="110">
        <f>Z131*SMOW!$AN$6</f>
        <v>-9.5835607957168314</v>
      </c>
      <c r="AC131" s="110">
        <f>AA131*SMOW!$AN$12</f>
        <v>-18.139727881787177</v>
      </c>
      <c r="AD131" s="110">
        <f t="shared" ref="AD131" si="287">LN((AB131/1000)+1)*1000</f>
        <v>-9.6297786391931623</v>
      </c>
      <c r="AE131" s="110">
        <f t="shared" ref="AE131" si="288">LN((AC131/1000)+1)*1000</f>
        <v>-18.306269837046447</v>
      </c>
      <c r="AF131" s="51">
        <f>(AD131-SMOW!AN$14*AE131)</f>
        <v>3.5931834767362503E-2</v>
      </c>
      <c r="AG131" s="55">
        <f t="shared" si="286"/>
        <v>35.931834767362503</v>
      </c>
      <c r="AJ131" s="48" t="s">
        <v>263</v>
      </c>
      <c r="AK131" s="101">
        <v>16</v>
      </c>
      <c r="AL131" s="101">
        <v>0</v>
      </c>
      <c r="AM131" s="101">
        <v>0</v>
      </c>
      <c r="AN131" s="101">
        <v>1</v>
      </c>
    </row>
    <row r="132" spans="1:40" x14ac:dyDescent="0.2">
      <c r="A132" s="80">
        <v>2587</v>
      </c>
      <c r="B132" s="80" t="s">
        <v>112</v>
      </c>
      <c r="C132" s="80" t="s">
        <v>63</v>
      </c>
      <c r="D132" s="80" t="s">
        <v>202</v>
      </c>
      <c r="E132" s="80" t="s">
        <v>252</v>
      </c>
      <c r="F132" s="80">
        <v>-8.5148787291758996</v>
      </c>
      <c r="G132" s="80">
        <v>-8.5513376894478306</v>
      </c>
      <c r="H132" s="80">
        <v>3.7513236261493802E-3</v>
      </c>
      <c r="I132" s="80">
        <v>-16.116733346260801</v>
      </c>
      <c r="J132" s="80">
        <v>-16.248020445577499</v>
      </c>
      <c r="K132" s="80">
        <v>1.2150006872155999E-3</v>
      </c>
      <c r="L132" s="80">
        <v>2.7617105817070799E-2</v>
      </c>
      <c r="M132" s="80">
        <v>3.87569304387446E-3</v>
      </c>
      <c r="N132" s="80">
        <v>-18.623061198827902</v>
      </c>
      <c r="O132" s="80">
        <v>3.71307891334284E-3</v>
      </c>
      <c r="P132" s="80">
        <v>-35.692136777036097</v>
      </c>
      <c r="Q132" s="80">
        <v>1.1615571322974999E-3</v>
      </c>
      <c r="R132" s="80">
        <v>-47.985791413235397</v>
      </c>
      <c r="S132" s="80">
        <v>0.138048688100394</v>
      </c>
      <c r="T132" s="80">
        <v>648.02496674547695</v>
      </c>
      <c r="U132" s="80">
        <v>0.212146825146417</v>
      </c>
      <c r="V132" s="81">
        <v>44147.752858796295</v>
      </c>
      <c r="W132" s="80">
        <v>2.4</v>
      </c>
      <c r="X132" s="80">
        <v>1.7780725931074701E-2</v>
      </c>
      <c r="Y132" s="80">
        <v>2.8752715367224301E-2</v>
      </c>
      <c r="Z132" s="110">
        <f>((((N132/1000)+1)/((SMOW!$Z$4/1000)+1))-1)*1000</f>
        <v>-8.2074546224978349</v>
      </c>
      <c r="AA132" s="110">
        <f>((((P132/1000)+1)/((SMOW!$AA$4/1000)+1))-1)*1000</f>
        <v>-15.576409658240365</v>
      </c>
      <c r="AB132" s="110">
        <f>Z132*SMOW!$AN$6</f>
        <v>-8.8832731959952227</v>
      </c>
      <c r="AC132" s="110">
        <f>AA132*SMOW!$AN$12</f>
        <v>-16.843427021267633</v>
      </c>
      <c r="AD132" s="110">
        <f t="shared" ref="AD132" si="289">LN((AB132/1000)+1)*1000</f>
        <v>-8.922964702501087</v>
      </c>
      <c r="AE132" s="110">
        <f t="shared" ref="AE132" si="290">LN((AC132/1000)+1)*1000</f>
        <v>-16.98689076729454</v>
      </c>
      <c r="AF132" s="51">
        <f>(AD132-SMOW!AN$14*AE132)</f>
        <v>4.6113622630430839E-2</v>
      </c>
      <c r="AG132" s="55">
        <f t="shared" si="286"/>
        <v>46.113622630430839</v>
      </c>
      <c r="AJ132" s="48" t="s">
        <v>263</v>
      </c>
      <c r="AK132" s="101">
        <v>16</v>
      </c>
      <c r="AL132" s="101">
        <v>0</v>
      </c>
      <c r="AM132" s="101">
        <v>0</v>
      </c>
      <c r="AN132" s="101">
        <v>1</v>
      </c>
    </row>
    <row r="133" spans="1:40" s="64" customFormat="1" x14ac:dyDescent="0.2">
      <c r="A133" s="80">
        <v>2587</v>
      </c>
      <c r="B133" s="80" t="s">
        <v>120</v>
      </c>
      <c r="C133" s="80" t="s">
        <v>63</v>
      </c>
      <c r="D133" s="80" t="s">
        <v>202</v>
      </c>
      <c r="E133" s="80" t="s">
        <v>253</v>
      </c>
      <c r="F133" s="80">
        <v>-8.5302196131389998</v>
      </c>
      <c r="G133" s="80">
        <v>-8.5668103475898896</v>
      </c>
      <c r="H133" s="80">
        <v>3.0029369278972099E-3</v>
      </c>
      <c r="I133" s="80">
        <v>-16.130107143558</v>
      </c>
      <c r="J133" s="80">
        <v>-16.2616135377096</v>
      </c>
      <c r="K133" s="80">
        <v>2.8073471585462798E-3</v>
      </c>
      <c r="L133" s="80">
        <v>1.9321600320755299E-2</v>
      </c>
      <c r="M133" s="80">
        <v>3.2217145717570502E-3</v>
      </c>
      <c r="N133" s="80">
        <v>-18.638245682608101</v>
      </c>
      <c r="O133" s="80">
        <v>2.9723220111817698E-3</v>
      </c>
      <c r="P133" s="80">
        <v>-35.705289761401602</v>
      </c>
      <c r="Q133" s="80">
        <v>2.7514918735140701E-3</v>
      </c>
      <c r="R133" s="80">
        <v>-46.725196710092199</v>
      </c>
      <c r="S133" s="80">
        <v>0.168606243022074</v>
      </c>
      <c r="T133" s="80">
        <v>657.962523608742</v>
      </c>
      <c r="U133" s="80">
        <v>0.51168873169157203</v>
      </c>
      <c r="V133" s="81">
        <v>44148.393819444442</v>
      </c>
      <c r="W133" s="80">
        <v>2.4</v>
      </c>
      <c r="X133" s="80">
        <v>5.0770607174784399E-3</v>
      </c>
      <c r="Y133" s="80">
        <v>4.5717176673724901E-3</v>
      </c>
      <c r="Z133" s="110">
        <f>((((N133/1000)+1)/((SMOW!$Z$4/1000)+1))-1)*1000</f>
        <v>-8.222800263120833</v>
      </c>
      <c r="AA133" s="110">
        <f>((((P133/1000)+1)/((SMOW!$AA$4/1000)+1))-1)*1000</f>
        <v>-15.589837017475627</v>
      </c>
      <c r="AB133" s="110">
        <f>Z133*SMOW!$AN$6</f>
        <v>-8.8998824280033997</v>
      </c>
      <c r="AC133" s="110">
        <f>AA133*SMOW!$AN$12</f>
        <v>-16.85794658966174</v>
      </c>
      <c r="AD133" s="110">
        <f t="shared" ref="AD133" si="291">LN((AB133/1000)+1)*1000</f>
        <v>-8.9397229416974735</v>
      </c>
      <c r="AE133" s="110">
        <f t="shared" ref="AE133" si="292">LN((AC133/1000)+1)*1000</f>
        <v>-17.001659193818934</v>
      </c>
      <c r="AF133" s="51">
        <f>(AD133-SMOW!AN$14*AE133)</f>
        <v>3.7153112638923957E-2</v>
      </c>
      <c r="AG133" s="55">
        <f t="shared" si="286"/>
        <v>37.153112638923957</v>
      </c>
      <c r="AH133" s="55">
        <f>AVERAGE(AG133:AG141)</f>
        <v>34.358514541298469</v>
      </c>
      <c r="AI133" s="55">
        <f>STDEV(AG133:AG141)</f>
        <v>6.7644005495739874</v>
      </c>
      <c r="AJ133" s="48" t="s">
        <v>263</v>
      </c>
      <c r="AK133" s="101">
        <v>16</v>
      </c>
      <c r="AL133" s="101">
        <v>0</v>
      </c>
      <c r="AM133" s="101">
        <v>0</v>
      </c>
      <c r="AN133" s="101">
        <v>1</v>
      </c>
    </row>
    <row r="134" spans="1:40" x14ac:dyDescent="0.2">
      <c r="A134" s="80">
        <v>2587</v>
      </c>
      <c r="B134" s="80" t="s">
        <v>120</v>
      </c>
      <c r="C134" s="80" t="s">
        <v>63</v>
      </c>
      <c r="D134" s="80" t="s">
        <v>202</v>
      </c>
      <c r="E134" s="80" t="s">
        <v>254</v>
      </c>
      <c r="F134" s="80">
        <v>-8.5316285056184693</v>
      </c>
      <c r="G134" s="80">
        <v>-8.5682314939980095</v>
      </c>
      <c r="H134" s="80">
        <v>4.00636135224588E-3</v>
      </c>
      <c r="I134" s="80">
        <v>-16.112427531335801</v>
      </c>
      <c r="J134" s="80">
        <v>-16.243644116952499</v>
      </c>
      <c r="K134" s="80">
        <v>1.3936554130479901E-3</v>
      </c>
      <c r="L134" s="80">
        <v>8.41259975292976E-3</v>
      </c>
      <c r="M134" s="80">
        <v>4.0996105071795901E-3</v>
      </c>
      <c r="N134" s="80">
        <v>-18.6396402114406</v>
      </c>
      <c r="O134" s="80">
        <v>3.9655165319655303E-3</v>
      </c>
      <c r="P134" s="80">
        <v>-35.687961904670999</v>
      </c>
      <c r="Q134" s="80">
        <v>1.3659270930582699E-3</v>
      </c>
      <c r="R134" s="80">
        <v>-47.310419520441201</v>
      </c>
      <c r="S134" s="80">
        <v>0.11277552169015601</v>
      </c>
      <c r="T134" s="80">
        <v>656.53025083698503</v>
      </c>
      <c r="U134" s="80">
        <v>0.20467883147730301</v>
      </c>
      <c r="V134" s="81">
        <v>44148.466724537036</v>
      </c>
      <c r="W134" s="80">
        <v>2.4</v>
      </c>
      <c r="X134" s="80">
        <v>0.295663223333058</v>
      </c>
      <c r="Y134" s="80">
        <v>0.58111185276105604</v>
      </c>
      <c r="Z134" s="110">
        <f>((((N134/1000)+1)/((SMOW!$Z$4/1000)+1))-1)*1000</f>
        <v>-8.2242095924475187</v>
      </c>
      <c r="AA134" s="110">
        <f>((((P134/1000)+1)/((SMOW!$AA$4/1000)+1))-1)*1000</f>
        <v>-15.572147696890193</v>
      </c>
      <c r="AB134" s="110">
        <f>Z134*SMOW!$AN$6</f>
        <v>-8.9014078043847391</v>
      </c>
      <c r="AC134" s="110">
        <f>AA134*SMOW!$AN$12</f>
        <v>-16.838818383170398</v>
      </c>
      <c r="AD134" s="110">
        <f t="shared" ref="AD134" si="293">LN((AB134/1000)+1)*1000</f>
        <v>-8.9412620168404455</v>
      </c>
      <c r="AE134" s="110">
        <f t="shared" ref="AE134" si="294">LN((AC134/1000)+1)*1000</f>
        <v>-16.98220318504951</v>
      </c>
      <c r="AF134" s="51">
        <f>(AD134-SMOW!AN$14*AE134)</f>
        <v>2.5341264865696544E-2</v>
      </c>
      <c r="AG134" s="55">
        <f t="shared" si="286"/>
        <v>25.341264865696544</v>
      </c>
      <c r="AH134" s="98"/>
      <c r="AI134" s="98"/>
      <c r="AJ134" s="48" t="s">
        <v>263</v>
      </c>
      <c r="AK134" s="101">
        <v>16</v>
      </c>
      <c r="AL134" s="101">
        <v>0</v>
      </c>
      <c r="AM134" s="101">
        <v>0</v>
      </c>
      <c r="AN134" s="101">
        <v>1</v>
      </c>
    </row>
    <row r="135" spans="1:40" x14ac:dyDescent="0.2">
      <c r="A135" s="80">
        <v>2588</v>
      </c>
      <c r="B135" s="80" t="s">
        <v>120</v>
      </c>
      <c r="C135" s="80" t="s">
        <v>63</v>
      </c>
      <c r="D135" s="80" t="s">
        <v>202</v>
      </c>
      <c r="E135" s="80" t="s">
        <v>255</v>
      </c>
      <c r="F135" s="80">
        <v>-8.8211432967516892</v>
      </c>
      <c r="G135" s="80">
        <v>-8.8602801445384607</v>
      </c>
      <c r="H135" s="80">
        <v>3.4786594411308999E-3</v>
      </c>
      <c r="I135" s="80">
        <v>-16.679505114701701</v>
      </c>
      <c r="J135" s="80">
        <v>-16.820174473177701</v>
      </c>
      <c r="K135" s="80">
        <v>1.0613215148754401E-3</v>
      </c>
      <c r="L135" s="80">
        <v>2.0771977299359201E-2</v>
      </c>
      <c r="M135" s="80">
        <v>3.6186057581575801E-3</v>
      </c>
      <c r="N135" s="80">
        <v>-18.926203401714002</v>
      </c>
      <c r="O135" s="80">
        <v>3.4431945373955102E-3</v>
      </c>
      <c r="P135" s="80">
        <v>-36.243756850633801</v>
      </c>
      <c r="Q135" s="80">
        <v>1.04020534634467E-3</v>
      </c>
      <c r="R135" s="80">
        <v>-49.173511028752202</v>
      </c>
      <c r="S135" s="80">
        <v>0.12843885067976299</v>
      </c>
      <c r="T135" s="80">
        <v>293.97063752945701</v>
      </c>
      <c r="U135" s="80">
        <v>6.0110761596617497E-2</v>
      </c>
      <c r="V135" s="81">
        <v>44148.553263888891</v>
      </c>
      <c r="W135" s="80">
        <v>2.4</v>
      </c>
      <c r="X135" s="80">
        <v>4.4582778393875602E-2</v>
      </c>
      <c r="Y135" s="80">
        <v>5.6646322396072001E-2</v>
      </c>
      <c r="Z135" s="110">
        <f>((((N135/1000)+1)/((SMOW!$Z$4/1000)+1))-1)*1000</f>
        <v>-8.5138141517721024</v>
      </c>
      <c r="AA135" s="110">
        <f>((((P135/1000)+1)/((SMOW!$AA$4/1000)+1))-1)*1000</f>
        <v>-16.139536678215769</v>
      </c>
      <c r="AB135" s="110">
        <f>Z135*SMOW!$AN$6</f>
        <v>-9.2148589945057431</v>
      </c>
      <c r="AC135" s="110">
        <f>AA135*SMOW!$AN$12</f>
        <v>-17.452359957211687</v>
      </c>
      <c r="AD135" s="110">
        <f t="shared" ref="AD135" si="295">LN((AB135/1000)+1)*1000</f>
        <v>-9.2575784459865851</v>
      </c>
      <c r="AE135" s="110">
        <f t="shared" ref="AE135" si="296">LN((AC135/1000)+1)*1000</f>
        <v>-17.606447821085858</v>
      </c>
      <c r="AF135" s="51">
        <f>(AD135-SMOW!AN$14*AE135)</f>
        <v>3.8626003546747611E-2</v>
      </c>
      <c r="AG135" s="55">
        <f t="shared" si="286"/>
        <v>38.626003546747611</v>
      </c>
      <c r="AH135" s="55">
        <f>AVERAGE(AG135:AG142)</f>
        <v>33.294209265893215</v>
      </c>
      <c r="AI135" s="55">
        <f>STDEV(AG135:AG142)</f>
        <v>8.3242873181312351</v>
      </c>
      <c r="AJ135" s="48" t="s">
        <v>263</v>
      </c>
      <c r="AK135" s="101">
        <v>16</v>
      </c>
      <c r="AL135" s="101">
        <v>0</v>
      </c>
      <c r="AM135" s="101">
        <v>0</v>
      </c>
      <c r="AN135" s="101">
        <v>1</v>
      </c>
    </row>
    <row r="136" spans="1:40" x14ac:dyDescent="0.2">
      <c r="A136" s="80">
        <v>2588</v>
      </c>
      <c r="B136" s="80" t="s">
        <v>120</v>
      </c>
      <c r="C136" s="80" t="s">
        <v>63</v>
      </c>
      <c r="D136" s="80" t="s">
        <v>202</v>
      </c>
      <c r="E136" s="80" t="s">
        <v>256</v>
      </c>
      <c r="F136" s="80">
        <v>-8.8169015776623496</v>
      </c>
      <c r="G136" s="80">
        <v>-8.8560007543505197</v>
      </c>
      <c r="H136" s="80">
        <v>3.9503912115832701E-3</v>
      </c>
      <c r="I136" s="80">
        <v>-16.675060171068399</v>
      </c>
      <c r="J136" s="80">
        <v>-16.815654158422699</v>
      </c>
      <c r="K136" s="80">
        <v>1.38031393514201E-3</v>
      </c>
      <c r="L136" s="80">
        <v>2.2664641296666399E-2</v>
      </c>
      <c r="M136" s="80">
        <v>3.8401367964326998E-3</v>
      </c>
      <c r="N136" s="80">
        <v>-18.9220049269151</v>
      </c>
      <c r="O136" s="80">
        <v>3.9101170064157796E-3</v>
      </c>
      <c r="P136" s="80">
        <v>-36.239400344083499</v>
      </c>
      <c r="Q136" s="80">
        <v>1.3528510586514699E-3</v>
      </c>
      <c r="R136" s="80">
        <v>-49.345178721184503</v>
      </c>
      <c r="S136" s="80">
        <v>0.133455599935701</v>
      </c>
      <c r="T136" s="80">
        <v>295.06283952028099</v>
      </c>
      <c r="U136" s="80">
        <v>6.0053566832123699E-2</v>
      </c>
      <c r="V136" s="81">
        <v>44148.641770833332</v>
      </c>
      <c r="W136" s="80">
        <v>2.4</v>
      </c>
      <c r="X136" s="80">
        <v>4.5124970574332603E-2</v>
      </c>
      <c r="Y136" s="80">
        <v>3.5693885876884802E-2</v>
      </c>
      <c r="Z136" s="110">
        <f>((((N136/1000)+1)/((SMOW!$Z$4/1000)+1))-1)*1000</f>
        <v>-8.5095711174771882</v>
      </c>
      <c r="AA136" s="110">
        <f>((((P136/1000)+1)/((SMOW!$AA$4/1000)+1))-1)*1000</f>
        <v>-16.135089293741302</v>
      </c>
      <c r="AB136" s="110">
        <f>Z136*SMOW!$AN$6</f>
        <v>-9.2102665801025765</v>
      </c>
      <c r="AC136" s="110">
        <f>AA136*SMOW!$AN$12</f>
        <v>-17.447550813289901</v>
      </c>
      <c r="AD136" s="110">
        <f t="shared" ref="AD136" si="297">LN((AB136/1000)+1)*1000</f>
        <v>-9.252943330289094</v>
      </c>
      <c r="AE136" s="110">
        <f t="shared" ref="AE136" si="298">LN((AC136/1000)+1)*1000</f>
        <v>-17.601553267420897</v>
      </c>
      <c r="AF136" s="51">
        <f>(AD136-SMOW!AN$14*AE136)</f>
        <v>4.0676794909140668E-2</v>
      </c>
      <c r="AG136" s="55">
        <f t="shared" si="286"/>
        <v>40.676794909140668</v>
      </c>
      <c r="AH136" s="98"/>
      <c r="AI136" s="98"/>
      <c r="AJ136" s="48" t="s">
        <v>263</v>
      </c>
      <c r="AK136" s="101">
        <v>16</v>
      </c>
      <c r="AL136" s="101">
        <v>0</v>
      </c>
      <c r="AM136" s="101">
        <v>0</v>
      </c>
      <c r="AN136" s="101">
        <v>1</v>
      </c>
    </row>
    <row r="137" spans="1:40" s="64" customFormat="1" x14ac:dyDescent="0.2">
      <c r="A137" s="80">
        <v>2588</v>
      </c>
      <c r="B137" s="80" t="s">
        <v>120</v>
      </c>
      <c r="C137" s="80" t="s">
        <v>63</v>
      </c>
      <c r="D137" s="80" t="s">
        <v>202</v>
      </c>
      <c r="E137" s="80" t="s">
        <v>257</v>
      </c>
      <c r="F137" s="80">
        <v>-8.82237161656046</v>
      </c>
      <c r="G137" s="80">
        <v>-8.8615194213432993</v>
      </c>
      <c r="H137" s="80">
        <v>3.65256439362855E-3</v>
      </c>
      <c r="I137" s="80">
        <v>-16.671303388571399</v>
      </c>
      <c r="J137" s="80">
        <v>-16.811833658196001</v>
      </c>
      <c r="K137" s="80">
        <v>1.00295391848785E-3</v>
      </c>
      <c r="L137" s="80">
        <v>1.51287501841985E-2</v>
      </c>
      <c r="M137" s="80">
        <v>3.6239781288976802E-3</v>
      </c>
      <c r="N137" s="80">
        <v>-18.9274191988127</v>
      </c>
      <c r="O137" s="80">
        <v>3.6153265303659299E-3</v>
      </c>
      <c r="P137" s="80">
        <v>-36.235718306940498</v>
      </c>
      <c r="Q137" s="80">
        <v>9.8299903801686507E-4</v>
      </c>
      <c r="R137" s="80">
        <v>-49.958692387827803</v>
      </c>
      <c r="S137" s="80">
        <v>0.15783939482189299</v>
      </c>
      <c r="T137" s="80">
        <v>296.361571843614</v>
      </c>
      <c r="U137" s="80">
        <v>6.1319192306117001E-2</v>
      </c>
      <c r="V137" s="81">
        <v>44148.711643518516</v>
      </c>
      <c r="W137" s="80">
        <v>2.4</v>
      </c>
      <c r="X137" s="80">
        <v>3.3091431438716602E-2</v>
      </c>
      <c r="Y137" s="80">
        <v>4.3325530105629201E-2</v>
      </c>
      <c r="Z137" s="110">
        <f>((((N137/1000)+1)/((SMOW!$Z$4/1000)+1))-1)*1000</f>
        <v>-8.515042852438981</v>
      </c>
      <c r="AA137" s="110">
        <f>((((P137/1000)+1)/((SMOW!$AA$4/1000)+1))-1)*1000</f>
        <v>-16.131330448291294</v>
      </c>
      <c r="AB137" s="110">
        <f>Z137*SMOW!$AN$6</f>
        <v>-9.2161888688945783</v>
      </c>
      <c r="AC137" s="110">
        <f>AA137*SMOW!$AN$12</f>
        <v>-17.443486215580251</v>
      </c>
      <c r="AD137" s="110">
        <f t="shared" ref="AD137" si="299">LN((AB137/1000)+1)*1000</f>
        <v>-9.2589206898559198</v>
      </c>
      <c r="AE137" s="110">
        <f t="shared" ref="AE137" si="300">LN((AC137/1000)+1)*1000</f>
        <v>-17.59741650168808</v>
      </c>
      <c r="AF137" s="51">
        <f>(AD137-SMOW!AN$14*AE137)</f>
        <v>3.2515223035387564E-2</v>
      </c>
      <c r="AG137" s="55">
        <f t="shared" si="286"/>
        <v>32.515223035387564</v>
      </c>
      <c r="AH137" s="98"/>
      <c r="AI137" s="99"/>
      <c r="AJ137" s="48" t="s">
        <v>263</v>
      </c>
      <c r="AK137" s="101">
        <v>16</v>
      </c>
      <c r="AL137" s="101">
        <v>0</v>
      </c>
      <c r="AM137" s="101">
        <v>0</v>
      </c>
      <c r="AN137" s="101">
        <v>1</v>
      </c>
    </row>
    <row r="138" spans="1:40" s="64" customFormat="1" x14ac:dyDescent="0.2">
      <c r="A138" s="80">
        <v>2588</v>
      </c>
      <c r="B138" s="80" t="s">
        <v>120</v>
      </c>
      <c r="C138" s="80" t="s">
        <v>63</v>
      </c>
      <c r="D138" s="80" t="s">
        <v>202</v>
      </c>
      <c r="E138" s="80" t="s">
        <v>258</v>
      </c>
      <c r="F138" s="80">
        <v>-8.8037461917305997</v>
      </c>
      <c r="G138" s="80">
        <v>-8.8427284039812299</v>
      </c>
      <c r="H138" s="80">
        <v>3.7474757358769701E-3</v>
      </c>
      <c r="I138" s="80">
        <v>-16.637498396415399</v>
      </c>
      <c r="J138" s="80">
        <v>-16.777456141160499</v>
      </c>
      <c r="K138" s="80">
        <v>1.27077884529294E-3</v>
      </c>
      <c r="L138" s="80">
        <v>1.5768438551491799E-2</v>
      </c>
      <c r="M138" s="80">
        <v>3.7475470041416301E-3</v>
      </c>
      <c r="N138" s="80">
        <v>-18.908983660032199</v>
      </c>
      <c r="O138" s="80">
        <v>3.7092702522799901E-3</v>
      </c>
      <c r="P138" s="80">
        <v>-36.202585902592801</v>
      </c>
      <c r="Q138" s="80">
        <v>1.24549529088767E-3</v>
      </c>
      <c r="R138" s="80">
        <v>-48.701314649935298</v>
      </c>
      <c r="S138" s="80">
        <v>0.126728864454281</v>
      </c>
      <c r="T138" s="80">
        <v>297.27173049193999</v>
      </c>
      <c r="U138" s="80">
        <v>9.9923386630391201E-2</v>
      </c>
      <c r="V138" s="81">
        <v>44148.801851851851</v>
      </c>
      <c r="W138" s="80">
        <v>2.4</v>
      </c>
      <c r="X138" s="80">
        <v>2.67213999062095E-2</v>
      </c>
      <c r="Y138" s="80">
        <v>3.0674227109630699E-2</v>
      </c>
      <c r="Z138" s="110">
        <f>((((N138/1000)+1)/((SMOW!$Z$4/1000)+1))-1)*1000</f>
        <v>-8.4964116525303446</v>
      </c>
      <c r="AA138" s="110">
        <f>((((P138/1000)+1)/((SMOW!$AA$4/1000)+1))-1)*1000</f>
        <v>-16.097506892880698</v>
      </c>
      <c r="AB138" s="110">
        <f>Z138*SMOW!$AN$6</f>
        <v>-9.1960235379399684</v>
      </c>
      <c r="AC138" s="110">
        <f>AA138*SMOW!$AN$12</f>
        <v>-17.406911382248438</v>
      </c>
      <c r="AD138" s="110">
        <f t="shared" ref="AD138:AD141" si="301">LN((AB138/1000)+1)*1000</f>
        <v>-9.2385679897823163</v>
      </c>
      <c r="AE138" s="110">
        <f t="shared" ref="AE138:AE141" si="302">LN((AC138/1000)+1)*1000</f>
        <v>-17.560193042170024</v>
      </c>
      <c r="AF138" s="51">
        <f>(AD138-SMOW!AN$14*AE138)</f>
        <v>3.3213936483456052E-2</v>
      </c>
      <c r="AG138" s="55">
        <f t="shared" si="286"/>
        <v>33.213936483456052</v>
      </c>
      <c r="AH138" s="98"/>
      <c r="AI138" s="98"/>
      <c r="AJ138" s="48" t="s">
        <v>263</v>
      </c>
      <c r="AK138" s="101">
        <v>16</v>
      </c>
      <c r="AL138" s="101">
        <v>0</v>
      </c>
      <c r="AM138" s="101">
        <v>0</v>
      </c>
      <c r="AN138" s="101">
        <v>1</v>
      </c>
    </row>
    <row r="139" spans="1:40" x14ac:dyDescent="0.2">
      <c r="A139" s="80">
        <v>2588</v>
      </c>
      <c r="B139" s="80" t="s">
        <v>120</v>
      </c>
      <c r="C139" s="80" t="s">
        <v>63</v>
      </c>
      <c r="D139" s="80" t="s">
        <v>202</v>
      </c>
      <c r="E139" s="80" t="s">
        <v>259</v>
      </c>
      <c r="F139" s="80">
        <v>-8.7976208843120407</v>
      </c>
      <c r="G139" s="80">
        <v>-8.8365487453777192</v>
      </c>
      <c r="H139" s="80">
        <v>3.9716124927803003E-3</v>
      </c>
      <c r="I139" s="80">
        <v>-16.634495542391001</v>
      </c>
      <c r="J139" s="80">
        <v>-16.774402488047599</v>
      </c>
      <c r="K139" s="80">
        <v>1.2997298525560001E-3</v>
      </c>
      <c r="L139" s="80">
        <v>2.0335768311400101E-2</v>
      </c>
      <c r="M139" s="80">
        <v>4.0793236156787304E-3</v>
      </c>
      <c r="N139" s="80">
        <v>-18.9029208000713</v>
      </c>
      <c r="O139" s="80">
        <v>3.93112193683015E-3</v>
      </c>
      <c r="P139" s="80">
        <v>-36.199642793679303</v>
      </c>
      <c r="Q139" s="80">
        <v>1.2738702857534099E-3</v>
      </c>
      <c r="R139" s="80">
        <v>-48.865583761989598</v>
      </c>
      <c r="S139" s="80">
        <v>0.16223572561699301</v>
      </c>
      <c r="T139" s="80">
        <v>298.25576883668703</v>
      </c>
      <c r="U139" s="80">
        <v>0.114427455957457</v>
      </c>
      <c r="V139" s="81">
        <v>44148.871770833335</v>
      </c>
      <c r="W139" s="80">
        <v>2.4</v>
      </c>
      <c r="X139" s="80">
        <v>5.1952550475379902E-2</v>
      </c>
      <c r="Y139" s="80">
        <v>4.3737429498064799E-2</v>
      </c>
      <c r="Z139" s="110">
        <f>((((N139/1000)+1)/((SMOW!$Z$4/1000)+1))-1)*1000</f>
        <v>-8.4902844458728524</v>
      </c>
      <c r="AA139" s="110">
        <f>((((P139/1000)+1)/((SMOW!$AA$4/1000)+1))-1)*1000</f>
        <v>-16.094502389906175</v>
      </c>
      <c r="AB139" s="110">
        <f>Z139*SMOW!$AN$6</f>
        <v>-9.189391804574349</v>
      </c>
      <c r="AC139" s="110">
        <f>AA139*SMOW!$AN$12</f>
        <v>-17.403662486790697</v>
      </c>
      <c r="AD139" s="110">
        <f t="shared" si="301"/>
        <v>-9.2318747272104211</v>
      </c>
      <c r="AE139" s="110">
        <f t="shared" si="302"/>
        <v>-17.556886597086837</v>
      </c>
      <c r="AF139" s="51">
        <f>(AD139-SMOW!AN$14*AE139)</f>
        <v>3.8161396051428653E-2</v>
      </c>
      <c r="AG139" s="55">
        <f t="shared" si="286"/>
        <v>38.161396051428653</v>
      </c>
      <c r="AJ139" s="48" t="s">
        <v>263</v>
      </c>
      <c r="AK139" s="101">
        <v>16</v>
      </c>
      <c r="AL139" s="101">
        <v>0</v>
      </c>
      <c r="AM139" s="101">
        <v>0</v>
      </c>
      <c r="AN139" s="101">
        <v>1</v>
      </c>
    </row>
    <row r="140" spans="1:40" s="64" customFormat="1" x14ac:dyDescent="0.2">
      <c r="A140" s="80">
        <v>2588</v>
      </c>
      <c r="B140" s="80" t="s">
        <v>120</v>
      </c>
      <c r="C140" s="80" t="s">
        <v>63</v>
      </c>
      <c r="D140" s="80" t="s">
        <v>202</v>
      </c>
      <c r="E140" s="80" t="s">
        <v>260</v>
      </c>
      <c r="F140" s="80">
        <v>-8.7917383140152499</v>
      </c>
      <c r="G140" s="80">
        <v>-8.8306139373768193</v>
      </c>
      <c r="H140" s="80">
        <v>3.6864300413189301E-3</v>
      </c>
      <c r="I140" s="80">
        <v>-16.629042361272798</v>
      </c>
      <c r="J140" s="80">
        <v>-16.768857073433001</v>
      </c>
      <c r="K140" s="80">
        <v>1.23115520380287E-3</v>
      </c>
      <c r="L140" s="80">
        <v>2.33425973957909E-2</v>
      </c>
      <c r="M140" s="80">
        <v>3.7533891593955499E-3</v>
      </c>
      <c r="N140" s="80">
        <v>-18.8970982025292</v>
      </c>
      <c r="O140" s="80">
        <v>3.6488469180636801E-3</v>
      </c>
      <c r="P140" s="80">
        <v>-36.194298109647001</v>
      </c>
      <c r="Q140" s="80">
        <v>1.2066600056876201E-3</v>
      </c>
      <c r="R140" s="80">
        <v>-48.981738767696598</v>
      </c>
      <c r="S140" s="80">
        <v>0.112037680272993</v>
      </c>
      <c r="T140" s="80">
        <v>298.53311209809698</v>
      </c>
      <c r="U140" s="80">
        <v>7.6495043923194603E-2</v>
      </c>
      <c r="V140" s="81">
        <v>44148.941701388889</v>
      </c>
      <c r="W140" s="80">
        <v>2.4</v>
      </c>
      <c r="X140" s="80">
        <v>1.34288906824853E-3</v>
      </c>
      <c r="Y140" s="80">
        <v>2.4082394014040401E-4</v>
      </c>
      <c r="Z140" s="110">
        <f>((((N140/1000)+1)/((SMOW!$Z$4/1000)+1))-1)*1000</f>
        <v>-8.4844000516012272</v>
      </c>
      <c r="AA140" s="110">
        <f>((((P140/1000)+1)/((SMOW!$AA$4/1000)+1))-1)*1000</f>
        <v>-16.089046214295742</v>
      </c>
      <c r="AB140" s="110">
        <f>Z140*SMOW!$AN$6</f>
        <v>-9.1830228772622799</v>
      </c>
      <c r="AC140" s="110">
        <f>AA140*SMOW!$AN$12</f>
        <v>-17.397762494576451</v>
      </c>
      <c r="AD140" s="110">
        <f t="shared" si="301"/>
        <v>-9.2254467511776834</v>
      </c>
      <c r="AE140" s="110">
        <f t="shared" si="302"/>
        <v>-17.550882122740838</v>
      </c>
      <c r="AF140" s="51">
        <f>(AD140-SMOW!AN$14*AE140)</f>
        <v>4.1419009629478865E-2</v>
      </c>
      <c r="AG140" s="55">
        <f t="shared" si="286"/>
        <v>41.419009629478865</v>
      </c>
      <c r="AH140" s="98"/>
      <c r="AI140" s="98"/>
      <c r="AJ140" s="48" t="s">
        <v>263</v>
      </c>
      <c r="AK140" s="101">
        <v>16</v>
      </c>
      <c r="AL140" s="101">
        <v>0</v>
      </c>
      <c r="AM140" s="101">
        <v>0</v>
      </c>
      <c r="AN140" s="101">
        <v>1</v>
      </c>
    </row>
    <row r="141" spans="1:40" s="64" customFormat="1" x14ac:dyDescent="0.2">
      <c r="A141" s="80">
        <v>2588</v>
      </c>
      <c r="B141" s="80" t="s">
        <v>120</v>
      </c>
      <c r="C141" s="80" t="s">
        <v>63</v>
      </c>
      <c r="D141" s="80" t="s">
        <v>202</v>
      </c>
      <c r="E141" s="80" t="s">
        <v>261</v>
      </c>
      <c r="F141" s="80">
        <v>-8.8082050751384706</v>
      </c>
      <c r="G141" s="80">
        <v>-8.8472268800943006</v>
      </c>
      <c r="H141" s="80">
        <v>3.6038777466284601E-3</v>
      </c>
      <c r="I141" s="80">
        <v>-16.626796775319701</v>
      </c>
      <c r="J141" s="80">
        <v>-16.766573507842399</v>
      </c>
      <c r="K141" s="80">
        <v>1.0379778772630101E-3</v>
      </c>
      <c r="L141" s="80">
        <v>5.52393204649508E-3</v>
      </c>
      <c r="M141" s="80">
        <v>3.5597906826074798E-3</v>
      </c>
      <c r="N141" s="80">
        <v>-18.9133970851613</v>
      </c>
      <c r="O141" s="80">
        <v>3.56713624332164E-3</v>
      </c>
      <c r="P141" s="80">
        <v>-36.192097202116699</v>
      </c>
      <c r="Q141" s="80">
        <v>1.0173261562909301E-3</v>
      </c>
      <c r="R141" s="80">
        <v>-48.9618845191359</v>
      </c>
      <c r="S141" s="80">
        <v>0.128927552042128</v>
      </c>
      <c r="T141" s="80">
        <v>300.55868232997</v>
      </c>
      <c r="U141" s="80">
        <v>8.7913367093700498E-2</v>
      </c>
      <c r="V141" s="81">
        <v>44149.011631944442</v>
      </c>
      <c r="W141" s="80">
        <v>2.4</v>
      </c>
      <c r="X141" s="80">
        <v>0.10750693662406</v>
      </c>
      <c r="Y141" s="80">
        <v>0.120562046417947</v>
      </c>
      <c r="Z141" s="110">
        <f>((((N141/1000)+1)/((SMOW!$Z$4/1000)+1))-1)*1000</f>
        <v>-8.5008719184787029</v>
      </c>
      <c r="AA141" s="110">
        <f>((((P141/1000)+1)/((SMOW!$AA$4/1000)+1))-1)*1000</f>
        <v>-16.086799395229278</v>
      </c>
      <c r="AB141" s="110">
        <f>Z141*SMOW!$AN$6</f>
        <v>-9.2008510712945171</v>
      </c>
      <c r="AC141" s="110">
        <f>AA141*SMOW!$AN$12</f>
        <v>-17.395332914602225</v>
      </c>
      <c r="AD141" s="110">
        <f t="shared" si="301"/>
        <v>-9.2434403411554698</v>
      </c>
      <c r="AE141" s="110">
        <f t="shared" si="302"/>
        <v>-17.548409528156999</v>
      </c>
      <c r="AF141" s="51">
        <f>(AD141-SMOW!AN$14*AE141)</f>
        <v>2.211988971142631E-2</v>
      </c>
      <c r="AG141" s="55">
        <f t="shared" si="286"/>
        <v>22.11988971142631</v>
      </c>
      <c r="AH141" s="99"/>
      <c r="AI141" s="99"/>
      <c r="AJ141" s="48" t="s">
        <v>263</v>
      </c>
      <c r="AK141" s="101">
        <v>16</v>
      </c>
      <c r="AL141" s="101">
        <v>0</v>
      </c>
      <c r="AM141" s="101">
        <v>0</v>
      </c>
      <c r="AN141" s="101">
        <v>1</v>
      </c>
    </row>
    <row r="142" spans="1:40" s="80" customFormat="1" x14ac:dyDescent="0.2">
      <c r="A142" s="80">
        <v>2589</v>
      </c>
      <c r="B142" s="80" t="s">
        <v>112</v>
      </c>
      <c r="C142" s="80" t="s">
        <v>63</v>
      </c>
      <c r="D142" s="80" t="s">
        <v>202</v>
      </c>
      <c r="E142" s="80" t="s">
        <v>262</v>
      </c>
      <c r="F142" s="80">
        <v>-8.8095022192542594</v>
      </c>
      <c r="G142" s="80">
        <v>-8.8485356559926807</v>
      </c>
      <c r="H142" s="80">
        <v>4.2686792179390497E-3</v>
      </c>
      <c r="I142" s="80">
        <v>-16.624937325045298</v>
      </c>
      <c r="J142" s="80">
        <v>-16.764682915329601</v>
      </c>
      <c r="K142" s="80">
        <v>3.96572763535704E-3</v>
      </c>
      <c r="L142" s="80">
        <v>3.2169233013481101E-3</v>
      </c>
      <c r="M142" s="80">
        <v>4.67103478210388E-3</v>
      </c>
      <c r="N142" s="80">
        <v>-18.914681004903699</v>
      </c>
      <c r="O142" s="80">
        <v>4.2251600692245397E-3</v>
      </c>
      <c r="P142" s="80">
        <v>-36.190274747667601</v>
      </c>
      <c r="Q142" s="80">
        <v>3.88682508610803E-3</v>
      </c>
      <c r="R142" s="80">
        <v>-44.397598334050301</v>
      </c>
      <c r="S142" s="80">
        <v>0.182431563727464</v>
      </c>
      <c r="T142" s="80">
        <v>344.05389130655499</v>
      </c>
      <c r="U142" s="80">
        <v>0.55398324619278605</v>
      </c>
      <c r="V142" s="81">
        <v>44152.314745370371</v>
      </c>
      <c r="W142" s="80">
        <v>2.4</v>
      </c>
      <c r="X142" s="80">
        <v>4.2364328894252699E-2</v>
      </c>
      <c r="Y142" s="80">
        <v>4.6068468509213201E-2</v>
      </c>
      <c r="Z142" s="110">
        <f>((((N142/1000)+1)/((SMOW!$Z$4/1000)+1))-1)*1000</f>
        <v>-8.5021694647924306</v>
      </c>
      <c r="AA142" s="110">
        <f>((((P142/1000)+1)/((SMOW!$AA$4/1000)+1))-1)*1000</f>
        <v>-16.084938923879299</v>
      </c>
      <c r="AB142" s="110">
        <f>Z142*SMOW!$AN$6</f>
        <v>-9.2022554602213482</v>
      </c>
      <c r="AC142" s="110">
        <f>AA142*SMOW!$AN$12</f>
        <v>-17.393321108666449</v>
      </c>
      <c r="AD142" s="110">
        <f t="shared" ref="AD142" si="303">LN((AB142/1000)+1)*1000</f>
        <v>-9.2448577726537202</v>
      </c>
      <c r="AE142" s="110">
        <f t="shared" ref="AE142" si="304">LN((AC142/1000)+1)*1000</f>
        <v>-17.546362108738258</v>
      </c>
      <c r="AF142" s="51">
        <f>(AD142-SMOW!AN$14*AE142)</f>
        <v>1.9621420760079999E-2</v>
      </c>
      <c r="AG142" s="55">
        <f t="shared" ref="AG142" si="305">AF142*1000</f>
        <v>19.621420760079999</v>
      </c>
      <c r="AJ142" s="48" t="s">
        <v>263</v>
      </c>
      <c r="AK142" s="101">
        <v>16</v>
      </c>
      <c r="AL142" s="101">
        <v>0</v>
      </c>
      <c r="AM142" s="101">
        <v>0</v>
      </c>
      <c r="AN142" s="101">
        <v>1</v>
      </c>
    </row>
    <row r="143" spans="1:40" s="80" customFormat="1" x14ac:dyDescent="0.2">
      <c r="A143" s="80">
        <v>2590</v>
      </c>
      <c r="B143" s="80" t="s">
        <v>112</v>
      </c>
      <c r="C143" s="80" t="s">
        <v>62</v>
      </c>
      <c r="D143" s="80" t="s">
        <v>22</v>
      </c>
      <c r="E143" s="80" t="s">
        <v>264</v>
      </c>
      <c r="F143" s="80">
        <v>-0.41335780831992502</v>
      </c>
      <c r="G143" s="80">
        <v>-0.41344352276396001</v>
      </c>
      <c r="H143" s="80">
        <v>3.63981159004208E-3</v>
      </c>
      <c r="I143" s="80">
        <v>-0.74556102337554297</v>
      </c>
      <c r="J143" s="80">
        <v>-0.74583911219310595</v>
      </c>
      <c r="K143" s="80">
        <v>1.01141825553066E-3</v>
      </c>
      <c r="L143" s="80">
        <v>-1.9640471526000201E-2</v>
      </c>
      <c r="M143" s="80">
        <v>3.5171264581771002E-3</v>
      </c>
      <c r="N143" s="80">
        <v>-10.6041352155992</v>
      </c>
      <c r="O143" s="80">
        <v>3.60270374150374E-3</v>
      </c>
      <c r="P143" s="80">
        <v>-20.626836247550301</v>
      </c>
      <c r="Q143" s="80">
        <v>9.9129496768742107E-4</v>
      </c>
      <c r="R143" s="80">
        <v>-29.325814560250599</v>
      </c>
      <c r="S143" s="80">
        <v>0.15095348524482199</v>
      </c>
      <c r="T143" s="80">
        <v>526.10886526984496</v>
      </c>
      <c r="U143" s="80">
        <v>0.34690912079995301</v>
      </c>
      <c r="V143" s="81">
        <v>44152.391041666669</v>
      </c>
      <c r="W143" s="80">
        <v>2.4</v>
      </c>
      <c r="X143" s="80">
        <v>1.17267879710816E-3</v>
      </c>
      <c r="Y143" s="80">
        <v>2.1228954367669599E-3</v>
      </c>
      <c r="Z143" s="110">
        <f>((((N143/1000)+1)/((SMOW!$Z$4/1000)+1))-1)*1000</f>
        <v>-0.10342170950161655</v>
      </c>
      <c r="AA143" s="110">
        <f>((((P143/1000)+1)/((SMOW!$AA$4/1000)+1))-1)*1000</f>
        <v>-0.19684281820020466</v>
      </c>
      <c r="AB143" s="110">
        <f>Z143*SMOW!$AN$6</f>
        <v>-0.11193766425236877</v>
      </c>
      <c r="AC143" s="110">
        <f>AA143*SMOW!$AN$12</f>
        <v>-0.21285441996973939</v>
      </c>
      <c r="AD143" s="110">
        <f t="shared" ref="AD143" si="306">LN((AB143/1000)+1)*1000</f>
        <v>-0.11194392974023243</v>
      </c>
      <c r="AE143" s="110">
        <f t="shared" ref="AE143" si="307">LN((AC143/1000)+1)*1000</f>
        <v>-0.21287707668692804</v>
      </c>
      <c r="AF143" s="51">
        <f>(AD143-SMOW!AN$14*AE143)</f>
        <v>4.5516675046558541E-4</v>
      </c>
      <c r="AG143" s="55">
        <f t="shared" ref="AG143" si="308">AF143*1000</f>
        <v>0.45516675046558541</v>
      </c>
      <c r="AH143" s="55">
        <f>AVERAGE(AG143:AG146)</f>
        <v>4.8892431093483486</v>
      </c>
      <c r="AI143" s="55">
        <f>STDEV(AG143:AG146)</f>
        <v>5.0012638878710813</v>
      </c>
      <c r="AK143" s="101">
        <v>16</v>
      </c>
      <c r="AL143" s="101">
        <v>2</v>
      </c>
      <c r="AM143" s="101">
        <v>0</v>
      </c>
      <c r="AN143" s="101">
        <v>0</v>
      </c>
    </row>
    <row r="144" spans="1:40" s="80" customFormat="1" x14ac:dyDescent="0.2">
      <c r="A144" s="80">
        <v>2591</v>
      </c>
      <c r="B144" s="80" t="s">
        <v>112</v>
      </c>
      <c r="C144" s="80" t="s">
        <v>62</v>
      </c>
      <c r="D144" s="80" t="s">
        <v>22</v>
      </c>
      <c r="E144" s="80" t="s">
        <v>265</v>
      </c>
      <c r="F144" s="80">
        <v>-0.42930551708303699</v>
      </c>
      <c r="G144" s="80">
        <v>-0.42939799447418198</v>
      </c>
      <c r="H144" s="80">
        <v>4.0211350407227796E-3</v>
      </c>
      <c r="I144" s="80">
        <v>-0.78868505148173695</v>
      </c>
      <c r="J144" s="80">
        <v>-0.78899626720507599</v>
      </c>
      <c r="K144" s="80">
        <v>1.47008350600093E-3</v>
      </c>
      <c r="L144" s="80">
        <v>-1.2807965389902001E-2</v>
      </c>
      <c r="M144" s="80">
        <v>4.0852256093244204E-3</v>
      </c>
      <c r="N144" s="80">
        <v>-10.6199203376057</v>
      </c>
      <c r="O144" s="80">
        <v>3.9801396028142496E-3</v>
      </c>
      <c r="P144" s="80">
        <v>-20.669102275293302</v>
      </c>
      <c r="Q144" s="80">
        <v>1.4408345643449299E-3</v>
      </c>
      <c r="R144" s="80">
        <v>-29.209808538668501</v>
      </c>
      <c r="S144" s="80">
        <v>0.13197162204145901</v>
      </c>
      <c r="T144" s="80">
        <v>594.18679270393204</v>
      </c>
      <c r="U144" s="80">
        <v>0.22506918136732201</v>
      </c>
      <c r="V144" s="81">
        <v>44152.466469907406</v>
      </c>
      <c r="W144" s="80">
        <v>2.4</v>
      </c>
      <c r="X144" s="80">
        <v>0.163125573441989</v>
      </c>
      <c r="Y144" s="80">
        <v>0.17866621612476299</v>
      </c>
      <c r="Z144" s="110">
        <f>((((N144/1000)+1)/((SMOW!$Z$4/1000)+1))-1)*1000</f>
        <v>-0.1193743630794053</v>
      </c>
      <c r="AA144" s="110">
        <f>((((P144/1000)+1)/((SMOW!$AA$4/1000)+1))-1)*1000</f>
        <v>-0.23999052690093503</v>
      </c>
      <c r="AB144" s="110">
        <f>Z144*SMOW!$AN$6</f>
        <v>-0.12920389190157383</v>
      </c>
      <c r="AC144" s="110">
        <f>AA144*SMOW!$AN$12</f>
        <v>-0.25951185249631603</v>
      </c>
      <c r="AD144" s="110">
        <f t="shared" ref="AD144" si="309">LN((AB144/1000)+1)*1000</f>
        <v>-0.12921223944339152</v>
      </c>
      <c r="AE144" s="110">
        <f t="shared" ref="AE144" si="310">LN((AC144/1000)+1)*1000</f>
        <v>-0.25954553152394277</v>
      </c>
      <c r="AF144" s="51">
        <f>(AD144-SMOW!AN$14*AE144)</f>
        <v>7.8278012012502618E-3</v>
      </c>
      <c r="AG144" s="55">
        <f t="shared" ref="AG144" si="311">AF144*1000</f>
        <v>7.8278012012502618</v>
      </c>
      <c r="AK144" s="101">
        <v>16</v>
      </c>
      <c r="AL144" s="101">
        <v>0</v>
      </c>
      <c r="AM144" s="101">
        <v>0</v>
      </c>
      <c r="AN144" s="101">
        <v>0</v>
      </c>
    </row>
    <row r="145" spans="1:40" s="80" customFormat="1" x14ac:dyDescent="0.2">
      <c r="A145" s="80">
        <v>2592</v>
      </c>
      <c r="B145" s="80" t="s">
        <v>112</v>
      </c>
      <c r="C145" s="80" t="s">
        <v>62</v>
      </c>
      <c r="D145" s="80" t="s">
        <v>22</v>
      </c>
      <c r="E145" s="80" t="s">
        <v>266</v>
      </c>
      <c r="F145" s="80">
        <v>-0.30933000191787602</v>
      </c>
      <c r="G145" s="80">
        <v>-0.309378104690894</v>
      </c>
      <c r="H145" s="80">
        <v>3.58218205658956E-3</v>
      </c>
      <c r="I145" s="80">
        <v>-0.56584497658625199</v>
      </c>
      <c r="J145" s="80">
        <v>-0.56600515383043204</v>
      </c>
      <c r="K145" s="80">
        <v>1.1663847045153199E-3</v>
      </c>
      <c r="L145" s="80">
        <v>-1.05273834684256E-2</v>
      </c>
      <c r="M145" s="80">
        <v>3.7146120903360498E-3</v>
      </c>
      <c r="N145" s="80">
        <v>-10.501167971808201</v>
      </c>
      <c r="O145" s="80">
        <v>3.5456617406608398E-3</v>
      </c>
      <c r="P145" s="80">
        <v>-20.4506958508147</v>
      </c>
      <c r="Q145" s="80">
        <v>1.1431781873130599E-3</v>
      </c>
      <c r="R145" s="80">
        <v>-29.588830939613899</v>
      </c>
      <c r="S145" s="80">
        <v>0.12248530532082701</v>
      </c>
      <c r="T145" s="80">
        <v>540.879043294756</v>
      </c>
      <c r="U145" s="80">
        <v>0.12589724455446699</v>
      </c>
      <c r="V145" s="81">
        <v>44152.542233796295</v>
      </c>
      <c r="W145" s="80">
        <v>2.4</v>
      </c>
      <c r="X145" s="80">
        <v>5.7055993410310799E-2</v>
      </c>
      <c r="Y145" s="80">
        <v>4.84965752566512E-2</v>
      </c>
      <c r="Z145" s="110">
        <f>((((N145/1000)+1)/((SMOW!$Z$4/1000)+1))-1)*1000</f>
        <v>6.3835220598384979E-4</v>
      </c>
      <c r="AA145" s="110">
        <f>((((P145/1000)+1)/((SMOW!$AA$4/1000)+1))-1)*1000</f>
        <v>-1.7028084366987883E-2</v>
      </c>
      <c r="AB145" s="110">
        <f>Z145*SMOW!$AN$6</f>
        <v>6.9091543015987588E-4</v>
      </c>
      <c r="AC145" s="110">
        <f>AA145*SMOW!$AN$12</f>
        <v>-1.8413183951901092E-2</v>
      </c>
      <c r="AD145" s="110">
        <f t="shared" ref="AD145" si="312">LN((AB145/1000)+1)*1000</f>
        <v>6.9091519151954378E-4</v>
      </c>
      <c r="AE145" s="110">
        <f t="shared" ref="AE145" si="313">LN((AC145/1000)+1)*1000</f>
        <v>-1.8413353476656787E-2</v>
      </c>
      <c r="AF145" s="51">
        <f>(AD145-SMOW!AN$14*AE145)</f>
        <v>1.0413165827194327E-2</v>
      </c>
      <c r="AG145" s="55">
        <f t="shared" ref="AG145" si="314">AF145*1000</f>
        <v>10.413165827194327</v>
      </c>
      <c r="AK145" s="101">
        <v>16</v>
      </c>
      <c r="AL145" s="101">
        <v>0</v>
      </c>
      <c r="AM145" s="101">
        <v>0</v>
      </c>
      <c r="AN145" s="101">
        <v>0</v>
      </c>
    </row>
    <row r="146" spans="1:40" s="80" customFormat="1" x14ac:dyDescent="0.2">
      <c r="A146" s="80">
        <v>2593</v>
      </c>
      <c r="B146" s="80" t="s">
        <v>112</v>
      </c>
      <c r="C146" s="80" t="s">
        <v>62</v>
      </c>
      <c r="D146" s="80" t="s">
        <v>22</v>
      </c>
      <c r="E146" s="80" t="s">
        <v>267</v>
      </c>
      <c r="F146" s="80">
        <v>-0.270186333865161</v>
      </c>
      <c r="G146" s="80">
        <v>-0.27022310946065298</v>
      </c>
      <c r="H146" s="80">
        <v>3.7110057055083101E-3</v>
      </c>
      <c r="I146" s="80">
        <v>-0.474935797759723</v>
      </c>
      <c r="J146" s="80">
        <v>-0.47504864234695698</v>
      </c>
      <c r="K146" s="80">
        <v>1.1730631402944499E-3</v>
      </c>
      <c r="L146" s="80">
        <v>-1.93974263014597E-2</v>
      </c>
      <c r="M146" s="80">
        <v>3.8941707654926998E-3</v>
      </c>
      <c r="N146" s="80">
        <v>-10.462423373122</v>
      </c>
      <c r="O146" s="80">
        <v>3.6731720335634599E-3</v>
      </c>
      <c r="P146" s="80">
        <v>-20.361595410918099</v>
      </c>
      <c r="Q146" s="80">
        <v>1.1497237482048701E-3</v>
      </c>
      <c r="R146" s="80">
        <v>-29.4222033575533</v>
      </c>
      <c r="S146" s="80">
        <v>0.121859641856191</v>
      </c>
      <c r="T146" s="80">
        <v>570.45650958540398</v>
      </c>
      <c r="U146" s="80">
        <v>9.9825210226419298E-2</v>
      </c>
      <c r="V146" s="81">
        <v>44152.617534722223</v>
      </c>
      <c r="W146" s="80">
        <v>2.4</v>
      </c>
      <c r="X146" s="80">
        <v>4.4348375639320897E-2</v>
      </c>
      <c r="Y146" s="80">
        <v>5.2988537335649302E-2</v>
      </c>
      <c r="Z146" s="110">
        <f>((((N146/1000)+1)/((SMOW!$Z$4/1000)+1))-1)*1000</f>
        <v>3.9794157311368039E-2</v>
      </c>
      <c r="AA146" s="110">
        <f>((((P146/1000)+1)/((SMOW!$AA$4/1000)+1))-1)*1000</f>
        <v>7.3931015200034977E-2</v>
      </c>
      <c r="AB146" s="110">
        <f>Z146*SMOW!$AN$6</f>
        <v>4.307088948530903E-2</v>
      </c>
      <c r="AC146" s="110">
        <f>AA146*SMOW!$AN$12</f>
        <v>7.9944716815485373E-2</v>
      </c>
      <c r="AD146" s="110">
        <f t="shared" ref="AD146" si="315">LN((AB146/1000)+1)*1000</f>
        <v>4.3069961961280392E-2</v>
      </c>
      <c r="AE146" s="110">
        <f t="shared" ref="AE146" si="316">LN((AC146/1000)+1)*1000</f>
        <v>7.9941521406812821E-2</v>
      </c>
      <c r="AF146" s="51">
        <f>(AD146-SMOW!AN$14*AE146)</f>
        <v>8.60838658483222E-4</v>
      </c>
      <c r="AG146" s="55">
        <f t="shared" ref="AG146" si="317">AF146*1000</f>
        <v>0.86083865848322194</v>
      </c>
      <c r="AK146" s="101">
        <v>16</v>
      </c>
      <c r="AL146" s="101">
        <v>0</v>
      </c>
      <c r="AM146" s="101">
        <v>0</v>
      </c>
      <c r="AN146" s="101">
        <v>0</v>
      </c>
    </row>
    <row r="147" spans="1:40" x14ac:dyDescent="0.2">
      <c r="A147" s="80">
        <v>2594</v>
      </c>
      <c r="B147" s="80" t="s">
        <v>112</v>
      </c>
      <c r="C147" s="80" t="s">
        <v>62</v>
      </c>
      <c r="D147" s="80" t="s">
        <v>24</v>
      </c>
      <c r="E147" s="80" t="s">
        <v>270</v>
      </c>
      <c r="F147" s="80">
        <v>-27.897261843688302</v>
      </c>
      <c r="G147" s="80">
        <v>-28.293782661410098</v>
      </c>
      <c r="H147" s="80">
        <v>3.4511987868632802E-3</v>
      </c>
      <c r="I147" s="80">
        <v>-52.194889292051101</v>
      </c>
      <c r="J147" s="80">
        <v>-53.606377316633399</v>
      </c>
      <c r="K147" s="80">
        <v>1.23629753248211E-3</v>
      </c>
      <c r="L147" s="80">
        <v>1.03845617723308E-2</v>
      </c>
      <c r="M147" s="80">
        <v>3.7346495099788899E-3</v>
      </c>
      <c r="N147" s="80">
        <v>-37.807841080558603</v>
      </c>
      <c r="O147" s="80">
        <v>3.4160138442677701E-3</v>
      </c>
      <c r="P147" s="80">
        <v>-71.052523073655806</v>
      </c>
      <c r="Q147" s="80">
        <v>1.2117000220349E-3</v>
      </c>
      <c r="R147" s="80">
        <v>-98.889528602490103</v>
      </c>
      <c r="S147" s="80">
        <v>0.141440465015404</v>
      </c>
      <c r="T147" s="80">
        <v>502.32930011785902</v>
      </c>
      <c r="U147" s="80">
        <v>8.4495553866024004E-2</v>
      </c>
      <c r="V147" s="81">
        <v>44152.694004629629</v>
      </c>
      <c r="W147" s="80">
        <v>2.4</v>
      </c>
      <c r="X147" s="80">
        <v>6.61624965873574E-2</v>
      </c>
      <c r="Y147" s="80">
        <v>5.5964210023105601E-2</v>
      </c>
      <c r="Z147" s="110">
        <f>((((N147/1000)+1)/((SMOW!$Z$4/1000)+1))-1)*1000</f>
        <v>-27.595847521409979</v>
      </c>
      <c r="AA147" s="110">
        <f>((((P147/1000)+1)/((SMOW!$AA$4/1000)+1))-1)*1000</f>
        <v>-51.674423333714749</v>
      </c>
      <c r="AB147" s="110">
        <f>Z147*SMOW!$AN$6</f>
        <v>-29.868145957912926</v>
      </c>
      <c r="AC147" s="110">
        <f>AA147*SMOW!$AN$12</f>
        <v>-55.877727755257183</v>
      </c>
      <c r="AD147" s="110">
        <f t="shared" ref="AD147" si="318">LN((AB147/1000)+1)*1000</f>
        <v>-30.32328472047433</v>
      </c>
      <c r="AE147" s="110">
        <f t="shared" ref="AE147" si="319">LN((AC147/1000)+1)*1000</f>
        <v>-57.499595541373147</v>
      </c>
      <c r="AF147" s="51">
        <f>(AD147-SMOW!AN$14*AE147)</f>
        <v>3.6501725370690963E-2</v>
      </c>
      <c r="AG147" s="55">
        <f t="shared" ref="AG147" si="320">AF147*1000</f>
        <v>36.501725370690963</v>
      </c>
      <c r="AH147" s="55">
        <f>AVERAGE(AG147:AG148,AG152:AG153)</f>
        <v>36.208342354433043</v>
      </c>
      <c r="AI147" s="55">
        <f>STDEV(AG147:AG148,AG152:AG153)</f>
        <v>5.7486322709643947</v>
      </c>
      <c r="AK147" s="101">
        <v>16</v>
      </c>
      <c r="AL147" s="101">
        <v>2</v>
      </c>
      <c r="AM147" s="101">
        <v>0</v>
      </c>
      <c r="AN147" s="101">
        <v>0</v>
      </c>
    </row>
    <row r="148" spans="1:40" x14ac:dyDescent="0.2">
      <c r="A148" s="80">
        <v>2595</v>
      </c>
      <c r="B148" s="80" t="s">
        <v>112</v>
      </c>
      <c r="C148" s="80" t="s">
        <v>62</v>
      </c>
      <c r="D148" s="80" t="s">
        <v>24</v>
      </c>
      <c r="E148" s="80" t="s">
        <v>271</v>
      </c>
      <c r="F148" s="80">
        <v>-27.979779345863701</v>
      </c>
      <c r="G148" s="80">
        <v>-28.378671924887598</v>
      </c>
      <c r="H148" s="80">
        <v>3.9921178038155002E-3</v>
      </c>
      <c r="I148" s="80">
        <v>-52.3390959121663</v>
      </c>
      <c r="J148" s="80">
        <v>-53.758536875540401</v>
      </c>
      <c r="K148" s="80">
        <v>1.51795983020129E-3</v>
      </c>
      <c r="L148" s="80">
        <v>5.8355453977815899E-3</v>
      </c>
      <c r="M148" s="80">
        <v>4.2017375790962099E-3</v>
      </c>
      <c r="N148" s="80">
        <v>-37.8895173174935</v>
      </c>
      <c r="O148" s="80">
        <v>3.9514181963921204E-3</v>
      </c>
      <c r="P148" s="80">
        <v>-71.193860543140502</v>
      </c>
      <c r="Q148" s="80">
        <v>1.4877583359813101E-3</v>
      </c>
      <c r="R148" s="80">
        <v>-99.074468467479505</v>
      </c>
      <c r="S148" s="80">
        <v>0.163193781081097</v>
      </c>
      <c r="T148" s="80">
        <v>609.24577311734004</v>
      </c>
      <c r="U148" s="80">
        <v>9.9580111629136603E-2</v>
      </c>
      <c r="V148" s="81">
        <v>44152.768946759257</v>
      </c>
      <c r="W148" s="80">
        <v>2.4</v>
      </c>
      <c r="X148" s="80">
        <v>4.4482186899304299E-3</v>
      </c>
      <c r="Y148" s="80">
        <v>8.0001966004182093E-3</v>
      </c>
      <c r="Z148" s="110">
        <f>((((N148/1000)+1)/((SMOW!$Z$4/1000)+1))-1)*1000</f>
        <v>-27.678390609313986</v>
      </c>
      <c r="AA148" s="110">
        <f>((((P148/1000)+1)/((SMOW!$AA$4/1000)+1))-1)*1000</f>
        <v>-51.818709141667085</v>
      </c>
      <c r="AB148" s="110">
        <f>Z148*SMOW!$AN$6</f>
        <v>-29.957485812230534</v>
      </c>
      <c r="AC148" s="110">
        <f>AA148*SMOW!$AN$12</f>
        <v>-56.033750069113324</v>
      </c>
      <c r="AD148" s="110">
        <f t="shared" ref="AD148" si="321">LN((AB148/1000)+1)*1000</f>
        <v>-30.415379385617594</v>
      </c>
      <c r="AE148" s="110">
        <f t="shared" ref="AE148" si="322">LN((AC148/1000)+1)*1000</f>
        <v>-57.664865667618592</v>
      </c>
      <c r="AF148" s="51">
        <f>(AD148-SMOW!AN$14*AE148)</f>
        <v>3.1669686885024362E-2</v>
      </c>
      <c r="AG148" s="55">
        <f>AF148*1000</f>
        <v>31.669686885024362</v>
      </c>
      <c r="AK148" s="101">
        <v>16</v>
      </c>
      <c r="AL148" s="101">
        <v>0</v>
      </c>
      <c r="AM148" s="101">
        <v>0</v>
      </c>
      <c r="AN148" s="101">
        <v>0</v>
      </c>
    </row>
    <row r="149" spans="1:40" s="64" customFormat="1" x14ac:dyDescent="0.2">
      <c r="A149" s="80">
        <v>2595</v>
      </c>
      <c r="B149" s="80" t="s">
        <v>112</v>
      </c>
      <c r="C149" s="80" t="s">
        <v>62</v>
      </c>
      <c r="D149" s="80" t="s">
        <v>24</v>
      </c>
      <c r="E149" s="80" t="s">
        <v>272</v>
      </c>
      <c r="F149" s="80">
        <v>-27.978356355306499</v>
      </c>
      <c r="G149" s="80">
        <v>-28.377207985753799</v>
      </c>
      <c r="H149" s="80">
        <v>4.0606927813911804E-3</v>
      </c>
      <c r="I149" s="80">
        <v>-52.333386711637999</v>
      </c>
      <c r="J149" s="80">
        <v>-53.752512385904602</v>
      </c>
      <c r="K149" s="80">
        <v>1.6709181486443099E-3</v>
      </c>
      <c r="L149" s="80">
        <v>4.1185540038946502E-3</v>
      </c>
      <c r="M149" s="80">
        <v>4.3032543130028999E-3</v>
      </c>
      <c r="N149" s="80">
        <v>-37.888108834313101</v>
      </c>
      <c r="O149" s="80">
        <v>4.0192940526502102E-3</v>
      </c>
      <c r="P149" s="80">
        <v>-71.188264933488199</v>
      </c>
      <c r="Q149" s="80">
        <v>1.63767337905093E-3</v>
      </c>
      <c r="R149" s="80">
        <v>-99.223143997311794</v>
      </c>
      <c r="S149" s="80">
        <v>0.12290118061659699</v>
      </c>
      <c r="T149" s="80">
        <v>611.25502730742198</v>
      </c>
      <c r="U149" s="80">
        <v>0.119444490605873</v>
      </c>
      <c r="V149" s="81">
        <v>44152.838495370372</v>
      </c>
      <c r="W149" s="80">
        <v>2.4</v>
      </c>
      <c r="X149" s="80">
        <v>8.0164770629126497E-2</v>
      </c>
      <c r="Y149" s="80">
        <v>9.1071983162804904E-2</v>
      </c>
      <c r="Z149" s="110">
        <f>((((N149/1000)+1)/((SMOW!$Z$4/1000)+1))-1)*1000</f>
        <v>-27.676967177538426</v>
      </c>
      <c r="AA149" s="110">
        <f>((((P149/1000)+1)/((SMOW!$AA$4/1000)+1))-1)*1000</f>
        <v>-51.812996806059111</v>
      </c>
      <c r="AB149" s="110">
        <f>Z149*SMOW!$AN$6</f>
        <v>-29.95594517217588</v>
      </c>
      <c r="AC149" s="110">
        <f>AA149*SMOW!$AN$12</f>
        <v>-56.027573080317765</v>
      </c>
      <c r="AD149" s="110">
        <f t="shared" ref="AD149:AD151" si="323">LN((AB149/1000)+1)*1000</f>
        <v>-30.413791167772835</v>
      </c>
      <c r="AE149" s="110">
        <f t="shared" ref="AE149:AE151" si="324">LN((AC149/1000)+1)*1000</f>
        <v>-57.658322034743932</v>
      </c>
      <c r="AF149" s="51">
        <f>(AD149-SMOW!AN$14*AE149)</f>
        <v>2.9802866571962738E-2</v>
      </c>
      <c r="AG149" s="55">
        <f t="shared" ref="AG149:AG151" si="325">AF149*1000</f>
        <v>29.802866571962738</v>
      </c>
      <c r="AH149" s="98"/>
      <c r="AI149" s="98"/>
      <c r="AJ149" s="65"/>
      <c r="AK149" s="101">
        <v>16</v>
      </c>
      <c r="AL149" s="101">
        <v>0</v>
      </c>
      <c r="AM149" s="101">
        <v>0</v>
      </c>
      <c r="AN149" s="101">
        <v>1</v>
      </c>
    </row>
    <row r="150" spans="1:40" x14ac:dyDescent="0.2">
      <c r="A150" s="80">
        <v>2595</v>
      </c>
      <c r="B150" s="80" t="s">
        <v>112</v>
      </c>
      <c r="C150" s="80" t="s">
        <v>62</v>
      </c>
      <c r="D150" s="80" t="s">
        <v>24</v>
      </c>
      <c r="E150" s="80" t="s">
        <v>269</v>
      </c>
      <c r="F150" s="80">
        <v>-27.970053969344701</v>
      </c>
      <c r="G150" s="80">
        <v>-28.368666567169601</v>
      </c>
      <c r="H150" s="80">
        <v>3.4412875571911798E-3</v>
      </c>
      <c r="I150" s="80">
        <v>-52.3227687300094</v>
      </c>
      <c r="J150" s="80">
        <v>-53.741308132866799</v>
      </c>
      <c r="K150" s="80">
        <v>2.00921624292099E-3</v>
      </c>
      <c r="L150" s="80">
        <v>6.7441269840746703E-3</v>
      </c>
      <c r="M150" s="80">
        <v>3.20787032076273E-3</v>
      </c>
      <c r="N150" s="80">
        <v>-37.879891091106302</v>
      </c>
      <c r="O150" s="80">
        <v>3.40620365949715E-3</v>
      </c>
      <c r="P150" s="80">
        <v>-71.177858208379206</v>
      </c>
      <c r="Q150" s="80">
        <v>1.9692406575734199E-3</v>
      </c>
      <c r="R150" s="80">
        <v>-98.644840313321296</v>
      </c>
      <c r="S150" s="80">
        <v>0.14829180015082499</v>
      </c>
      <c r="T150" s="80">
        <v>611.62804783469699</v>
      </c>
      <c r="U150" s="80">
        <v>8.9201884953848704E-2</v>
      </c>
      <c r="V150" s="81">
        <v>44152.908125000002</v>
      </c>
      <c r="W150" s="80">
        <v>2.4</v>
      </c>
      <c r="X150" s="80">
        <v>0.15476900479007</v>
      </c>
      <c r="Y150" s="80">
        <v>0.14812305392428701</v>
      </c>
      <c r="Z150" s="110">
        <f>((((N150/1000)+1)/((SMOW!$Z$4/1000)+1))-1)*1000</f>
        <v>-27.668662217303353</v>
      </c>
      <c r="AA150" s="110">
        <f>((((P150/1000)+1)/((SMOW!$AA$4/1000)+1))-1)*1000</f>
        <v>-51.802372993803523</v>
      </c>
      <c r="AB150" s="110">
        <f>Z150*SMOW!$AN$6</f>
        <v>-29.946956364556062</v>
      </c>
      <c r="AC150" s="110">
        <f>AA150*SMOW!$AN$12</f>
        <v>-56.016085105210486</v>
      </c>
      <c r="AD150" s="110">
        <f t="shared" si="323"/>
        <v>-30.404524819581209</v>
      </c>
      <c r="AE150" s="110">
        <f t="shared" si="324"/>
        <v>-57.646152288174044</v>
      </c>
      <c r="AF150" s="51">
        <f>(AD150-SMOW!AN$14*AE150)</f>
        <v>3.264358857468963E-2</v>
      </c>
      <c r="AG150" s="55">
        <f t="shared" si="325"/>
        <v>32.64358857468963</v>
      </c>
      <c r="AH150" s="98"/>
      <c r="AI150" s="98"/>
      <c r="AK150" s="101">
        <v>16</v>
      </c>
      <c r="AL150" s="101">
        <v>0</v>
      </c>
      <c r="AM150" s="101">
        <v>0</v>
      </c>
      <c r="AN150" s="101">
        <v>1</v>
      </c>
    </row>
    <row r="151" spans="1:40" x14ac:dyDescent="0.2">
      <c r="A151" s="80">
        <v>2595</v>
      </c>
      <c r="B151" s="80" t="s">
        <v>112</v>
      </c>
      <c r="C151" s="80" t="s">
        <v>62</v>
      </c>
      <c r="D151" s="80" t="s">
        <v>24</v>
      </c>
      <c r="E151" s="80" t="s">
        <v>268</v>
      </c>
      <c r="F151" s="80">
        <v>-27.972521034845101</v>
      </c>
      <c r="G151" s="80">
        <v>-28.3712046104318</v>
      </c>
      <c r="H151" s="80">
        <v>3.3776178839962801E-3</v>
      </c>
      <c r="I151" s="80">
        <v>-52.314391629838397</v>
      </c>
      <c r="J151" s="80">
        <v>-53.732468512638</v>
      </c>
      <c r="K151" s="80">
        <v>1.40163594973889E-3</v>
      </c>
      <c r="L151" s="80">
        <v>-4.61235758892032E-4</v>
      </c>
      <c r="M151" s="80">
        <v>3.46750527419417E-3</v>
      </c>
      <c r="N151" s="80">
        <v>-37.882333004894697</v>
      </c>
      <c r="O151" s="80">
        <v>3.34318309808492E-3</v>
      </c>
      <c r="P151" s="80">
        <v>-71.1696477799062</v>
      </c>
      <c r="Q151" s="80">
        <v>1.3737488481222601E-3</v>
      </c>
      <c r="R151" s="80">
        <v>-98.703969242045702</v>
      </c>
      <c r="S151" s="80">
        <v>0.15657263901295801</v>
      </c>
      <c r="T151" s="80">
        <v>613.00637445464702</v>
      </c>
      <c r="U151" s="80">
        <v>9.5230644189125399E-2</v>
      </c>
      <c r="V151" s="81">
        <v>44152.977696759262</v>
      </c>
      <c r="W151" s="80">
        <v>2.4</v>
      </c>
      <c r="X151" s="80">
        <v>0.105197521501373</v>
      </c>
      <c r="Y151" s="80">
        <v>0.281210152627762</v>
      </c>
      <c r="Z151" s="110">
        <f>((((N151/1000)+1)/((SMOW!$Z$4/1000)+1))-1)*1000</f>
        <v>-27.67113004775268</v>
      </c>
      <c r="AA151" s="110">
        <f>((((P151/1000)+1)/((SMOW!$AA$4/1000)+1))-1)*1000</f>
        <v>-51.793991293535456</v>
      </c>
      <c r="AB151" s="110">
        <f>Z151*SMOW!$AN$6</f>
        <v>-29.949627401203973</v>
      </c>
      <c r="AC151" s="110">
        <f>AA151*SMOW!$AN$12</f>
        <v>-56.007021620114962</v>
      </c>
      <c r="AD151" s="110">
        <f t="shared" si="323"/>
        <v>-30.407278318828332</v>
      </c>
      <c r="AE151" s="110">
        <f t="shared" si="324"/>
        <v>-57.636551021201022</v>
      </c>
      <c r="AF151" s="51">
        <f>(AD151-SMOW!AN$14*AE151)</f>
        <v>2.4820620365808566E-2</v>
      </c>
      <c r="AG151" s="55">
        <f t="shared" si="325"/>
        <v>24.820620365808566</v>
      </c>
      <c r="AK151" s="101">
        <v>16</v>
      </c>
      <c r="AL151" s="101">
        <v>0</v>
      </c>
      <c r="AM151" s="101">
        <v>0</v>
      </c>
      <c r="AN151" s="101">
        <v>1</v>
      </c>
    </row>
    <row r="152" spans="1:40" s="64" customFormat="1" x14ac:dyDescent="0.2">
      <c r="A152" s="80">
        <v>2596</v>
      </c>
      <c r="B152" s="80" t="s">
        <v>120</v>
      </c>
      <c r="C152" s="80" t="s">
        <v>62</v>
      </c>
      <c r="D152" s="80" t="s">
        <v>24</v>
      </c>
      <c r="E152" s="80" t="s">
        <v>273</v>
      </c>
      <c r="F152" s="80">
        <v>-28.494196809012699</v>
      </c>
      <c r="G152" s="80">
        <v>-28.908037203230201</v>
      </c>
      <c r="H152" s="80">
        <v>4.8158511174124898E-3</v>
      </c>
      <c r="I152" s="80">
        <v>-53.288856835270302</v>
      </c>
      <c r="J152" s="80">
        <v>-54.761255427225898</v>
      </c>
      <c r="K152" s="80">
        <v>1.4742974662831101E-3</v>
      </c>
      <c r="L152" s="80">
        <v>5.9056623450590697E-3</v>
      </c>
      <c r="M152" s="80">
        <v>4.9144204246707301E-3</v>
      </c>
      <c r="N152" s="80">
        <v>-38.398690298933701</v>
      </c>
      <c r="O152" s="80">
        <v>4.7667535557880999E-3</v>
      </c>
      <c r="P152" s="80">
        <v>-72.124724919406304</v>
      </c>
      <c r="Q152" s="80">
        <v>1.44496468321413E-3</v>
      </c>
      <c r="R152" s="80">
        <v>-101.48180492870701</v>
      </c>
      <c r="S152" s="80">
        <v>0.17663397013163101</v>
      </c>
      <c r="T152" s="80">
        <v>586.13718224645697</v>
      </c>
      <c r="U152" s="80">
        <v>0.33603536087497898</v>
      </c>
      <c r="V152" s="81">
        <v>44153.453900462962</v>
      </c>
      <c r="W152" s="80">
        <v>2.4</v>
      </c>
      <c r="X152" s="80">
        <v>0.31120039010816197</v>
      </c>
      <c r="Y152" s="80">
        <v>0.67221472613095501</v>
      </c>
      <c r="Z152" s="110">
        <f>((((N152/1000)+1)/((SMOW!$Z$4/1000)+1))-1)*1000</f>
        <v>-28.192967574936389</v>
      </c>
      <c r="AA152" s="110">
        <f>((((P152/1000)+1)/((SMOW!$AA$4/1000)+1))-1)*1000</f>
        <v>-52.768991604720043</v>
      </c>
      <c r="AB152" s="110">
        <f>Z152*SMOW!$AN$6</f>
        <v>-30.514434095984662</v>
      </c>
      <c r="AC152" s="110">
        <f>AA152*SMOW!$AN$12</f>
        <v>-57.061330472249118</v>
      </c>
      <c r="AD152" s="110">
        <f t="shared" ref="AD152" si="326">LN((AB152/1000)+1)*1000</f>
        <v>-30.989692595907567</v>
      </c>
      <c r="AE152" s="110">
        <f t="shared" ref="AE152" si="327">LN((AC152/1000)+1)*1000</f>
        <v>-58.754036080100015</v>
      </c>
      <c r="AF152" s="51">
        <f>(AD152-SMOW!AN$14*AE152)</f>
        <v>3.2438454385243176E-2</v>
      </c>
      <c r="AG152" s="55">
        <f t="shared" ref="AG152:AG153" si="328">AF152*1000</f>
        <v>32.438454385243176</v>
      </c>
      <c r="AH152" s="99"/>
      <c r="AI152" s="99"/>
      <c r="AJ152" s="63"/>
      <c r="AK152" s="101">
        <v>16</v>
      </c>
      <c r="AL152" s="101">
        <v>0</v>
      </c>
      <c r="AM152" s="101">
        <v>0</v>
      </c>
      <c r="AN152" s="101">
        <v>0</v>
      </c>
    </row>
    <row r="153" spans="1:40" x14ac:dyDescent="0.2">
      <c r="A153" s="80">
        <v>2597</v>
      </c>
      <c r="B153" s="80" t="s">
        <v>120</v>
      </c>
      <c r="C153" s="80" t="s">
        <v>62</v>
      </c>
      <c r="D153" s="80" t="s">
        <v>24</v>
      </c>
      <c r="E153" s="80" t="s">
        <v>274</v>
      </c>
      <c r="F153" s="80">
        <v>-28.572477767808198</v>
      </c>
      <c r="G153" s="80">
        <v>-28.988617177397501</v>
      </c>
      <c r="H153" s="80">
        <v>3.4675665373610299E-3</v>
      </c>
      <c r="I153" s="80">
        <v>-53.452598984923</v>
      </c>
      <c r="J153" s="80">
        <v>-54.934229303546701</v>
      </c>
      <c r="K153" s="80">
        <v>1.1456480051518E-3</v>
      </c>
      <c r="L153" s="80">
        <v>1.6655894875169702E-2</v>
      </c>
      <c r="M153" s="80">
        <v>3.4901640417628501E-3</v>
      </c>
      <c r="N153" s="80">
        <v>-38.4761731840129</v>
      </c>
      <c r="O153" s="80">
        <v>3.4322147256869101E-3</v>
      </c>
      <c r="P153" s="80">
        <v>-72.285209237403706</v>
      </c>
      <c r="Q153" s="80">
        <v>1.1228540675788799E-3</v>
      </c>
      <c r="R153" s="80">
        <v>-101.62314728237</v>
      </c>
      <c r="S153" s="80">
        <v>0.12616755975458499</v>
      </c>
      <c r="T153" s="80">
        <v>550.35326698565996</v>
      </c>
      <c r="U153" s="80">
        <v>0.13389314491948101</v>
      </c>
      <c r="V153" s="81">
        <v>44153.531747685185</v>
      </c>
      <c r="W153" s="80">
        <v>2.4</v>
      </c>
      <c r="X153" s="80">
        <v>6.2380083167685098E-2</v>
      </c>
      <c r="Y153" s="80">
        <v>6.99282506030727E-2</v>
      </c>
      <c r="Z153" s="110">
        <f>((((N153/1000)+1)/((SMOW!$Z$4/1000)+1))-1)*1000</f>
        <v>-28.271272805859947</v>
      </c>
      <c r="AA153" s="110">
        <f>((((P153/1000)+1)/((SMOW!$AA$4/1000)+1))-1)*1000</f>
        <v>-52.932823669708526</v>
      </c>
      <c r="AB153" s="110">
        <f>Z153*SMOW!$AN$6</f>
        <v>-30.599187139524215</v>
      </c>
      <c r="AC153" s="110">
        <f>AA153*SMOW!$AN$12</f>
        <v>-57.238488976097095</v>
      </c>
      <c r="AD153" s="110">
        <f t="shared" ref="AD153" si="329">LN((AB153/1000)+1)*1000</f>
        <v>-31.077117052050887</v>
      </c>
      <c r="AE153" s="110">
        <f t="shared" ref="AE153" si="330">LN((AC153/1000)+1)*1000</f>
        <v>-58.941932868991778</v>
      </c>
      <c r="AF153" s="51">
        <f>(AD153-SMOW!AN$14*AE153)</f>
        <v>4.4223502776773671E-2</v>
      </c>
      <c r="AG153" s="55">
        <f t="shared" si="328"/>
        <v>44.223502776773671</v>
      </c>
      <c r="AK153" s="101">
        <v>16</v>
      </c>
      <c r="AL153" s="101">
        <v>0</v>
      </c>
      <c r="AM153" s="101">
        <v>0</v>
      </c>
      <c r="AN153" s="101">
        <v>0</v>
      </c>
    </row>
    <row r="154" spans="1:40" x14ac:dyDescent="0.2">
      <c r="A154" s="80">
        <v>2598</v>
      </c>
      <c r="B154" s="80" t="s">
        <v>120</v>
      </c>
      <c r="C154" s="80" t="s">
        <v>63</v>
      </c>
      <c r="D154" s="80" t="s">
        <v>202</v>
      </c>
      <c r="E154" s="80" t="s">
        <v>358</v>
      </c>
      <c r="F154" s="80">
        <v>-1.88451720885083</v>
      </c>
      <c r="G154" s="80">
        <v>-1.88629570131791</v>
      </c>
      <c r="H154" s="80">
        <v>5.3289055646452803E-3</v>
      </c>
      <c r="I154" s="80">
        <v>-3.5089812832855101</v>
      </c>
      <c r="J154" s="80">
        <v>-3.5151522371238499</v>
      </c>
      <c r="K154" s="80">
        <v>1.40990789563095E-3</v>
      </c>
      <c r="L154" s="80">
        <v>-3.0295320116520901E-2</v>
      </c>
      <c r="M154" s="80">
        <v>5.3493836481738801E-3</v>
      </c>
      <c r="N154" s="80">
        <v>-12.060296158419099</v>
      </c>
      <c r="O154" s="80">
        <v>5.2745774172475897E-3</v>
      </c>
      <c r="P154" s="80">
        <v>-23.335275196790601</v>
      </c>
      <c r="Q154" s="80">
        <v>1.38185621447658E-3</v>
      </c>
      <c r="R154" s="80">
        <v>-34.361513565300001</v>
      </c>
      <c r="S154" s="80">
        <v>0.16951005920923701</v>
      </c>
      <c r="T154" s="80">
        <v>732.95240236246002</v>
      </c>
      <c r="U154" s="80">
        <v>0.13143085680585301</v>
      </c>
      <c r="V154" s="81">
        <v>44153.608969907407</v>
      </c>
      <c r="W154" s="80">
        <v>2.4</v>
      </c>
      <c r="X154" s="80">
        <v>5.0110173212427004E-3</v>
      </c>
      <c r="Y154" s="80">
        <v>2.7006679847708802E-3</v>
      </c>
      <c r="Z154" s="110">
        <f>((((N154/1000)+1)/((SMOW!$Z$4/1000)+1))-1)*1000</f>
        <v>-1.5750372639926624</v>
      </c>
      <c r="AA154" s="110">
        <f>((((P154/1000)+1)/((SMOW!$AA$4/1000)+1))-1)*1000</f>
        <v>-2.9617805484818405</v>
      </c>
      <c r="AB154" s="110">
        <f>Z154*SMOW!$AN$6</f>
        <v>-1.7047290485855331</v>
      </c>
      <c r="AC154" s="110">
        <f>AA154*SMOW!$AN$12</f>
        <v>-3.2026979012440457</v>
      </c>
      <c r="AD154" s="110">
        <f t="shared" ref="AD154" si="331">LN((AB154/1000)+1)*1000</f>
        <v>-1.7061837526359964</v>
      </c>
      <c r="AE154" s="110">
        <f t="shared" ref="AE154" si="332">LN((AC154/1000)+1)*1000</f>
        <v>-3.2078375148543357</v>
      </c>
      <c r="AF154" s="51">
        <f>(AD154-SMOW!AN$14*AE154)</f>
        <v>-1.2445544792907048E-2</v>
      </c>
      <c r="AG154" s="55">
        <f>AF154*1000</f>
        <v>-12.445544792907048</v>
      </c>
      <c r="AH154" s="55">
        <f>AVERAGE(AG154:AG155)</f>
        <v>-2.3608846707174891</v>
      </c>
      <c r="AI154" s="55">
        <f>STDEV(AG154:AG155)</f>
        <v>14.261863116723589</v>
      </c>
      <c r="AK154" s="101">
        <v>16</v>
      </c>
      <c r="AL154" s="101">
        <v>2</v>
      </c>
      <c r="AM154" s="101">
        <v>0</v>
      </c>
      <c r="AN154" s="101">
        <v>0</v>
      </c>
    </row>
    <row r="155" spans="1:40" x14ac:dyDescent="0.2">
      <c r="A155" s="80">
        <v>2599</v>
      </c>
      <c r="B155" s="80" t="s">
        <v>120</v>
      </c>
      <c r="C155" s="80" t="s">
        <v>63</v>
      </c>
      <c r="D155" s="80" t="s">
        <v>202</v>
      </c>
      <c r="E155" s="80" t="s">
        <v>359</v>
      </c>
      <c r="F155" s="80">
        <v>-1.57245282626968</v>
      </c>
      <c r="G155" s="80">
        <v>-1.5736907433034799</v>
      </c>
      <c r="H155" s="80">
        <v>4.1234211344511398E-3</v>
      </c>
      <c r="I155" s="80">
        <v>-2.9535585844141701</v>
      </c>
      <c r="J155" s="80">
        <v>-2.9579289748712099</v>
      </c>
      <c r="K155" s="80">
        <v>1.2433012806929401E-3</v>
      </c>
      <c r="L155" s="80">
        <v>-1.19042445714862E-2</v>
      </c>
      <c r="M155" s="80">
        <v>4.1146351089283396E-3</v>
      </c>
      <c r="N155" s="80">
        <v>-11.7514132695929</v>
      </c>
      <c r="O155" s="80">
        <v>4.0813828906764403E-3</v>
      </c>
      <c r="P155" s="80">
        <v>-22.790903248470201</v>
      </c>
      <c r="Q155" s="80">
        <v>1.21856442290969E-3</v>
      </c>
      <c r="R155" s="80">
        <v>-34.188425941254998</v>
      </c>
      <c r="S155" s="80">
        <v>0.16965425564747399</v>
      </c>
      <c r="T155" s="80">
        <v>697.61311310097597</v>
      </c>
      <c r="U155" s="80">
        <v>0.11725481791645601</v>
      </c>
      <c r="V155" s="81">
        <v>44153.684803240743</v>
      </c>
      <c r="W155" s="80">
        <v>2.4</v>
      </c>
      <c r="X155" s="80">
        <v>0.292321461729176</v>
      </c>
      <c r="Y155" s="80">
        <v>0.45860923469061199</v>
      </c>
      <c r="Z155" s="110">
        <f>((((N155/1000)+1)/((SMOW!$Z$4/1000)+1))-1)*1000</f>
        <v>-1.2628761213977491</v>
      </c>
      <c r="AA155" s="110">
        <f>((((P155/1000)+1)/((SMOW!$AA$4/1000)+1))-1)*1000</f>
        <v>-2.4060528516696156</v>
      </c>
      <c r="AB155" s="110">
        <f>Z155*SMOW!$AN$6</f>
        <v>-1.3668639200664667</v>
      </c>
      <c r="AC155" s="110">
        <f>AA155*SMOW!$AN$12</f>
        <v>-2.6017661647060333</v>
      </c>
      <c r="AD155" s="110">
        <f t="shared" ref="AD155" si="333">LN((AB155/1000)+1)*1000</f>
        <v>-1.3677989306730824</v>
      </c>
      <c r="AE155" s="110">
        <f t="shared" ref="AE155" si="334">LN((AC155/1000)+1)*1000</f>
        <v>-2.6051566403874138</v>
      </c>
      <c r="AF155" s="51">
        <f>(AD155-SMOW!AN$14*AE155)</f>
        <v>7.7237754514720702E-3</v>
      </c>
      <c r="AG155" s="55">
        <f>AF155*1000</f>
        <v>7.7237754514720702</v>
      </c>
      <c r="AK155" s="101">
        <v>16</v>
      </c>
      <c r="AL155" s="101">
        <v>0</v>
      </c>
      <c r="AM155" s="101">
        <v>0</v>
      </c>
      <c r="AN155" s="101">
        <v>0</v>
      </c>
    </row>
    <row r="156" spans="1:40" s="80" customFormat="1" x14ac:dyDescent="0.2">
      <c r="A156" s="80">
        <v>2600</v>
      </c>
      <c r="B156" s="80" t="s">
        <v>120</v>
      </c>
      <c r="C156" s="80" t="s">
        <v>63</v>
      </c>
      <c r="D156" s="80" t="s">
        <v>202</v>
      </c>
      <c r="E156" s="80" t="s">
        <v>284</v>
      </c>
      <c r="F156" s="80">
        <v>-5.8368041438943399</v>
      </c>
      <c r="G156" s="80">
        <v>-5.8539052426132701</v>
      </c>
      <c r="H156" s="80">
        <v>4.4035813483318297E-3</v>
      </c>
      <c r="I156" s="80">
        <v>-11.055085766431</v>
      </c>
      <c r="J156" s="80">
        <v>-11.116647412340299</v>
      </c>
      <c r="K156" s="80">
        <v>1.6199765183532199E-3</v>
      </c>
      <c r="L156" s="80">
        <v>1.5684591102389699E-2</v>
      </c>
      <c r="M156" s="80">
        <v>4.1899535845791296E-3</v>
      </c>
      <c r="N156" s="80">
        <v>-15.972289561411801</v>
      </c>
      <c r="O156" s="80">
        <v>4.3586868735354597E-3</v>
      </c>
      <c r="P156" s="80">
        <v>-30.731241562708</v>
      </c>
      <c r="Q156" s="80">
        <v>1.58774528898594E-3</v>
      </c>
      <c r="R156" s="80">
        <v>-45.238887978045597</v>
      </c>
      <c r="S156" s="80">
        <v>0.13538954534237499</v>
      </c>
      <c r="T156" s="80">
        <v>732.83094479526096</v>
      </c>
      <c r="U156" s="80">
        <v>0.25192788320169801</v>
      </c>
      <c r="V156" s="81">
        <v>44153.764189814814</v>
      </c>
      <c r="W156" s="80">
        <v>2.4</v>
      </c>
      <c r="X156" s="80">
        <v>0.16572541852703901</v>
      </c>
      <c r="Y156" s="80">
        <v>0.15606508507328801</v>
      </c>
      <c r="Z156" s="110">
        <f>((((N156/1000)+1)/((SMOW!$Z$4/1000)+1))-1)*1000</f>
        <v>-5.5285496619850161</v>
      </c>
      <c r="AA156" s="110">
        <f>((((P156/1000)+1)/((SMOW!$AA$4/1000)+1))-1)*1000</f>
        <v>-10.512028805972129</v>
      </c>
      <c r="AB156" s="110">
        <f>Z156*SMOW!$AN$6</f>
        <v>-5.9837817306254495</v>
      </c>
      <c r="AC156" s="110">
        <f>AA156*SMOW!$AN$12</f>
        <v>-11.36709896077917</v>
      </c>
      <c r="AD156" s="110">
        <f t="shared" ref="AD156:AD157" si="335">LN((AB156/1000)+1)*1000</f>
        <v>-6.0017562922973893</v>
      </c>
      <c r="AE156" s="110">
        <f t="shared" ref="AE156:AE157" si="336">LN((AC156/1000)+1)*1000</f>
        <v>-11.432198226866099</v>
      </c>
      <c r="AF156" s="51">
        <f>(AD156-SMOW!AN$14*AE156)</f>
        <v>3.4444371487911241E-2</v>
      </c>
      <c r="AG156" s="55">
        <f t="shared" ref="AG156:AG159" si="337">AF156*1000</f>
        <v>34.444371487911241</v>
      </c>
      <c r="AH156" s="55">
        <f>AVERAGE(AG156:AG157)</f>
        <v>33.019112296711398</v>
      </c>
      <c r="AI156" s="55">
        <f>STDEV(AG156:AG157)</f>
        <v>2.0156208780917302</v>
      </c>
      <c r="AK156" s="101">
        <v>16</v>
      </c>
      <c r="AL156" s="101">
        <v>2</v>
      </c>
      <c r="AM156" s="101">
        <v>0</v>
      </c>
      <c r="AN156" s="101">
        <v>0</v>
      </c>
    </row>
    <row r="157" spans="1:40" s="80" customFormat="1" x14ac:dyDescent="0.2">
      <c r="A157" s="80">
        <v>2601</v>
      </c>
      <c r="B157" s="80" t="s">
        <v>275</v>
      </c>
      <c r="C157" s="80" t="s">
        <v>63</v>
      </c>
      <c r="D157" s="80" t="s">
        <v>202</v>
      </c>
      <c r="E157" s="80" t="s">
        <v>276</v>
      </c>
      <c r="F157" s="80">
        <v>-5.8560692620341896</v>
      </c>
      <c r="G157" s="80">
        <v>-5.8732836733122404</v>
      </c>
      <c r="H157" s="80">
        <v>4.5053047389844803E-3</v>
      </c>
      <c r="I157" s="80">
        <v>-11.086466711120201</v>
      </c>
      <c r="J157" s="80">
        <v>-11.148379784736999</v>
      </c>
      <c r="K157" s="80">
        <v>2.99987326576157E-3</v>
      </c>
      <c r="L157" s="80">
        <v>1.3060853028881001E-2</v>
      </c>
      <c r="M157" s="80">
        <v>5.0576539909144898E-3</v>
      </c>
      <c r="N157" s="80">
        <v>-15.991358271834301</v>
      </c>
      <c r="O157" s="80">
        <v>4.4593731950755503E-3</v>
      </c>
      <c r="P157" s="80">
        <v>-30.761998148701501</v>
      </c>
      <c r="Q157" s="80">
        <v>2.9401874603172898E-3</v>
      </c>
      <c r="R157" s="80">
        <v>-45.045533296734</v>
      </c>
      <c r="S157" s="80">
        <v>0.136837826721001</v>
      </c>
      <c r="T157" s="80">
        <v>835.82007944859697</v>
      </c>
      <c r="U157" s="80">
        <v>0.39531685441673398</v>
      </c>
      <c r="V157" s="81">
        <v>44154.429351851853</v>
      </c>
      <c r="W157" s="80">
        <v>2.4</v>
      </c>
      <c r="X157" s="80">
        <v>1.7239011149606499E-2</v>
      </c>
      <c r="Y157" s="80">
        <v>2.2397182820543499E-2</v>
      </c>
      <c r="Z157" s="110">
        <f>((((N157/1000)+1)/((SMOW!$Z$4/1000)+1))-1)*1000</f>
        <v>-5.5478207535495372</v>
      </c>
      <c r="AA157" s="110">
        <f>((((P157/1000)+1)/((SMOW!$AA$4/1000)+1))-1)*1000</f>
        <v>-10.543426982804526</v>
      </c>
      <c r="AB157" s="110">
        <f>Z157*SMOW!$AN$6</f>
        <v>-6.0046396432215694</v>
      </c>
      <c r="AC157" s="110">
        <f>AA157*SMOW!$AN$12</f>
        <v>-11.401051130225198</v>
      </c>
      <c r="AD157" s="110">
        <f t="shared" si="335"/>
        <v>-6.0227399855728434</v>
      </c>
      <c r="AE157" s="110">
        <f t="shared" si="336"/>
        <v>-11.466541361133247</v>
      </c>
      <c r="AF157" s="51">
        <f>(AD157-SMOW!AN$14*AE157)</f>
        <v>3.1593853105511549E-2</v>
      </c>
      <c r="AG157" s="55">
        <f t="shared" si="337"/>
        <v>31.593853105511549</v>
      </c>
      <c r="AK157" s="101">
        <v>16</v>
      </c>
      <c r="AL157" s="101">
        <v>0</v>
      </c>
      <c r="AM157" s="101">
        <v>0</v>
      </c>
      <c r="AN157" s="101">
        <v>0</v>
      </c>
    </row>
    <row r="158" spans="1:40" s="80" customFormat="1" x14ac:dyDescent="0.2">
      <c r="A158" s="80">
        <v>2602</v>
      </c>
      <c r="B158" s="80" t="s">
        <v>275</v>
      </c>
      <c r="C158" s="80" t="s">
        <v>63</v>
      </c>
      <c r="D158" s="80" t="s">
        <v>202</v>
      </c>
      <c r="E158" s="80" t="s">
        <v>277</v>
      </c>
      <c r="F158" s="80">
        <v>-5.8063926213207804</v>
      </c>
      <c r="G158" s="80">
        <v>-5.8233155036817896</v>
      </c>
      <c r="H158" s="80">
        <v>3.53561224262928E-3</v>
      </c>
      <c r="I158" s="80">
        <v>-10.9915894007628</v>
      </c>
      <c r="J158" s="80">
        <v>-11.0524432810946</v>
      </c>
      <c r="K158" s="80">
        <v>1.23364456498477E-3</v>
      </c>
      <c r="L158" s="80">
        <v>1.2374548736164E-2</v>
      </c>
      <c r="M158" s="80">
        <v>3.5506210111068701E-3</v>
      </c>
      <c r="N158" s="80">
        <v>-15.942188084054999</v>
      </c>
      <c r="O158" s="80">
        <v>3.4995667055603501E-3</v>
      </c>
      <c r="P158" s="80">
        <v>-30.669008527651499</v>
      </c>
      <c r="Q158" s="80">
        <v>1.20909983826642E-3</v>
      </c>
      <c r="R158" s="80">
        <v>-44.948009705313297</v>
      </c>
      <c r="S158" s="80">
        <v>0.13963459368091699</v>
      </c>
      <c r="T158" s="80">
        <v>857.440160387942</v>
      </c>
      <c r="U158" s="80">
        <v>0.180527006263415</v>
      </c>
      <c r="V158" s="81">
        <v>44154.535937499997</v>
      </c>
      <c r="W158" s="80">
        <v>2.4</v>
      </c>
      <c r="X158" s="80">
        <v>4.88898136543059E-3</v>
      </c>
      <c r="Y158" s="80">
        <v>6.62742752801352E-3</v>
      </c>
      <c r="Z158" s="110">
        <f>((((N158/1000)+1)/((SMOW!$Z$4/1000)+1))-1)*1000</f>
        <v>-5.4981287098849752</v>
      </c>
      <c r="AA158" s="110">
        <f>((((P158/1000)+1)/((SMOW!$AA$4/1000)+1))-1)*1000</f>
        <v>-10.448497572696279</v>
      </c>
      <c r="AB158" s="110">
        <f>Z158*SMOW!$AN$6</f>
        <v>-5.9508558552089488</v>
      </c>
      <c r="AC158" s="110">
        <f>AA158*SMOW!$AN$12</f>
        <v>-11.298399965649262</v>
      </c>
      <c r="AD158" s="110">
        <f t="shared" ref="AD158" si="338">LN((AB158/1000)+1)*1000</f>
        <v>-5.9686327581903349</v>
      </c>
      <c r="AE158" s="110">
        <f t="shared" ref="AE158" si="339">LN((AC158/1000)+1)*1000</f>
        <v>-11.362711758976939</v>
      </c>
      <c r="AF158" s="51">
        <f>(AD158-SMOW!AN$14*AE158)</f>
        <v>3.0879050549489584E-2</v>
      </c>
      <c r="AG158" s="55">
        <f t="shared" si="337"/>
        <v>30.879050549489584</v>
      </c>
      <c r="AH158" s="55">
        <f>AVERAGE(AG158:AG159)</f>
        <v>32.407016136088096</v>
      </c>
      <c r="AI158" s="55">
        <f>STDEV(AG158:AG159)</f>
        <v>2.1608696554069775</v>
      </c>
      <c r="AK158" s="101">
        <v>16</v>
      </c>
      <c r="AL158" s="101">
        <v>1</v>
      </c>
      <c r="AM158" s="101">
        <v>0</v>
      </c>
      <c r="AN158" s="101">
        <v>0</v>
      </c>
    </row>
    <row r="159" spans="1:40" s="80" customFormat="1" x14ac:dyDescent="0.2">
      <c r="A159" s="80">
        <v>2603</v>
      </c>
      <c r="B159" s="80" t="s">
        <v>275</v>
      </c>
      <c r="C159" s="80" t="s">
        <v>63</v>
      </c>
      <c r="D159" s="80" t="s">
        <v>202</v>
      </c>
      <c r="E159" s="80" t="s">
        <v>278</v>
      </c>
      <c r="F159" s="80">
        <v>-5.8329692392141901</v>
      </c>
      <c r="G159" s="80">
        <v>-5.8500477057828002</v>
      </c>
      <c r="H159" s="80">
        <v>3.6162249495953502E-3</v>
      </c>
      <c r="I159" s="80">
        <v>-11.046975494851999</v>
      </c>
      <c r="J159" s="80">
        <v>-11.108446559538599</v>
      </c>
      <c r="K159" s="80">
        <v>2.2338958791773599E-3</v>
      </c>
      <c r="L159" s="80">
        <v>1.5212077653561199E-2</v>
      </c>
      <c r="M159" s="80">
        <v>3.6502150442237302E-3</v>
      </c>
      <c r="N159" s="80">
        <v>-15.9684937535526</v>
      </c>
      <c r="O159" s="80">
        <v>3.57935756665751E-3</v>
      </c>
      <c r="P159" s="80">
        <v>-30.723292653976301</v>
      </c>
      <c r="Q159" s="80">
        <v>2.1894500432994499E-3</v>
      </c>
      <c r="R159" s="80">
        <v>-43.832993992297602</v>
      </c>
      <c r="S159" s="80">
        <v>0.13979333888216899</v>
      </c>
      <c r="T159" s="80">
        <v>784.01354077733197</v>
      </c>
      <c r="U159" s="80">
        <v>0.175788109032599</v>
      </c>
      <c r="V159" s="81">
        <v>44154.618310185186</v>
      </c>
      <c r="W159" s="80">
        <v>2.4</v>
      </c>
      <c r="X159" s="80">
        <v>8.5654227800552804E-3</v>
      </c>
      <c r="Y159" s="80">
        <v>1.10633357767118E-2</v>
      </c>
      <c r="Z159" s="110">
        <f>((((N159/1000)+1)/((SMOW!$Z$4/1000)+1))-1)*1000</f>
        <v>-5.5247135682379156</v>
      </c>
      <c r="AA159" s="110">
        <f>((((P159/1000)+1)/((SMOW!$AA$4/1000)+1))-1)*1000</f>
        <v>-10.503914080819188</v>
      </c>
      <c r="AB159" s="110">
        <f>Z159*SMOW!$AN$6</f>
        <v>-5.9796297650857886</v>
      </c>
      <c r="AC159" s="110">
        <f>AA159*SMOW!$AN$12</f>
        <v>-11.358324167106554</v>
      </c>
      <c r="AD159" s="110">
        <f t="shared" ref="AD159" si="340">LN((AB159/1000)+1)*1000</f>
        <v>-5.9975793414669916</v>
      </c>
      <c r="AE159" s="110">
        <f t="shared" ref="AE159" si="341">LN((AC159/1000)+1)*1000</f>
        <v>-11.423322581798633</v>
      </c>
      <c r="AF159" s="51">
        <f>(AD159-SMOW!AN$14*AE159)</f>
        <v>3.3934981722686608E-2</v>
      </c>
      <c r="AG159" s="55">
        <f t="shared" si="337"/>
        <v>33.934981722686608</v>
      </c>
      <c r="AK159" s="101">
        <v>16</v>
      </c>
      <c r="AL159" s="101">
        <v>0</v>
      </c>
      <c r="AM159" s="101">
        <v>0</v>
      </c>
      <c r="AN159" s="101">
        <v>0</v>
      </c>
    </row>
    <row r="160" spans="1:40" s="80" customFormat="1" x14ac:dyDescent="0.2">
      <c r="A160" s="80">
        <v>2604</v>
      </c>
      <c r="B160" s="80" t="s">
        <v>275</v>
      </c>
      <c r="C160" s="80" t="s">
        <v>63</v>
      </c>
      <c r="D160" s="80" t="s">
        <v>202</v>
      </c>
      <c r="E160" s="80" t="s">
        <v>279</v>
      </c>
      <c r="F160" s="80">
        <v>-8.6794100160772398</v>
      </c>
      <c r="G160" s="80">
        <v>-8.7172958066782709</v>
      </c>
      <c r="H160" s="80">
        <v>4.1186704696058599E-3</v>
      </c>
      <c r="I160" s="80">
        <v>-16.4106778262597</v>
      </c>
      <c r="J160" s="80">
        <v>-16.546824967563602</v>
      </c>
      <c r="K160" s="80">
        <v>4.4890185514422703E-3</v>
      </c>
      <c r="L160" s="80">
        <v>1.9427776195321701E-2</v>
      </c>
      <c r="M160" s="80">
        <v>3.8418096614054298E-3</v>
      </c>
      <c r="N160" s="80">
        <v>-18.785915090643599</v>
      </c>
      <c r="O160" s="80">
        <v>4.0766806588209102E-3</v>
      </c>
      <c r="P160" s="80">
        <v>-35.9802781792215</v>
      </c>
      <c r="Q160" s="80">
        <v>4.3997045490942101E-3</v>
      </c>
      <c r="R160" s="80">
        <v>-51.053018122708501</v>
      </c>
      <c r="S160" s="80">
        <v>0.12895661079297599</v>
      </c>
      <c r="T160" s="80">
        <v>665.93394347676895</v>
      </c>
      <c r="U160" s="80">
        <v>0.10226313086666999</v>
      </c>
      <c r="V160" s="81">
        <v>44154.699479166666</v>
      </c>
      <c r="W160" s="80">
        <v>2.4</v>
      </c>
      <c r="X160" s="80">
        <v>1.2098204657433499E-4</v>
      </c>
      <c r="Y160" s="103">
        <v>7.7744572687033002E-5</v>
      </c>
      <c r="Z160" s="110">
        <f>((((N160/1000)+1)/((SMOW!$Z$4/1000)+1))-1)*1000</f>
        <v>-8.3720369246720328</v>
      </c>
      <c r="AA160" s="110">
        <f>((((P160/1000)+1)/((SMOW!$AA$4/1000)+1))-1)*1000</f>
        <v>-15.870561769286695</v>
      </c>
      <c r="AB160" s="110">
        <f>Z160*SMOW!$AN$6</f>
        <v>-9.0614075410126897</v>
      </c>
      <c r="AC160" s="110">
        <f>AA160*SMOW!$AN$12</f>
        <v>-17.161506073133065</v>
      </c>
      <c r="AD160" s="110">
        <f t="shared" ref="AD160" si="342">LN((AB160/1000)+1)*1000</f>
        <v>-9.1027118001384082</v>
      </c>
      <c r="AE160" s="110">
        <f t="shared" ref="AE160" si="343">LN((AC160/1000)+1)*1000</f>
        <v>-17.31047149238907</v>
      </c>
      <c r="AF160" s="51">
        <f>(AD160-SMOW!AN$14*AE160)</f>
        <v>3.7217147843021436E-2</v>
      </c>
      <c r="AG160" s="55">
        <f>AF160*1000</f>
        <v>37.217147843021436</v>
      </c>
      <c r="AH160" s="55">
        <f>AVERAGE(AG160:AG161)</f>
        <v>34.551905752185696</v>
      </c>
      <c r="AI160" s="55">
        <f>STDEV(AG160:AG161)</f>
        <v>3.7692215118675279</v>
      </c>
      <c r="AK160" s="101">
        <v>16</v>
      </c>
      <c r="AL160" s="101">
        <v>2</v>
      </c>
      <c r="AM160" s="101">
        <v>0</v>
      </c>
      <c r="AN160" s="101">
        <v>0</v>
      </c>
    </row>
    <row r="161" spans="1:41" s="80" customFormat="1" x14ac:dyDescent="0.2">
      <c r="A161" s="80">
        <v>2605</v>
      </c>
      <c r="B161" s="80" t="s">
        <v>275</v>
      </c>
      <c r="C161" s="80" t="s">
        <v>63</v>
      </c>
      <c r="D161" s="80" t="s">
        <v>202</v>
      </c>
      <c r="E161" s="80" t="s">
        <v>280</v>
      </c>
      <c r="F161" s="80">
        <v>-8.7247744811726093</v>
      </c>
      <c r="G161" s="80">
        <v>-8.7630586171242797</v>
      </c>
      <c r="H161" s="80">
        <v>4.7658543833085402E-3</v>
      </c>
      <c r="I161" s="80">
        <v>-16.486779488380702</v>
      </c>
      <c r="J161" s="80">
        <v>-16.6241989697976</v>
      </c>
      <c r="K161" s="80">
        <v>1.33924309254534E-3</v>
      </c>
      <c r="L161" s="80">
        <v>1.4518438928878699E-2</v>
      </c>
      <c r="M161" s="80">
        <v>5.0130996086366498E-3</v>
      </c>
      <c r="N161" s="80">
        <v>-18.830817065399</v>
      </c>
      <c r="O161" s="80">
        <v>4.7172665379671998E-3</v>
      </c>
      <c r="P161" s="80">
        <v>-36.054865714378799</v>
      </c>
      <c r="Q161" s="80">
        <v>1.31259736601721E-3</v>
      </c>
      <c r="R161" s="80">
        <v>-51.443468144804399</v>
      </c>
      <c r="S161" s="80">
        <v>0.16305362098371501</v>
      </c>
      <c r="T161" s="80">
        <v>831.066873819384</v>
      </c>
      <c r="U161" s="80">
        <v>0.12907683924715399</v>
      </c>
      <c r="V161" s="81">
        <v>44154.795069444444</v>
      </c>
      <c r="W161" s="80">
        <v>2.4</v>
      </c>
      <c r="X161" s="80">
        <v>2.4694941694126601E-3</v>
      </c>
      <c r="Y161" s="80">
        <v>3.4923404760629799E-3</v>
      </c>
      <c r="Z161" s="110">
        <f>((((N161/1000)+1)/((SMOW!$Z$4/1000)+1))-1)*1000</f>
        <v>-8.4174154556669869</v>
      </c>
      <c r="AA161" s="110">
        <f>((((P161/1000)+1)/((SMOW!$AA$4/1000)+1))-1)*1000</f>
        <v>-15.946705220931667</v>
      </c>
      <c r="AB161" s="110">
        <f>Z161*SMOW!$AN$6</f>
        <v>-9.110522632914158</v>
      </c>
      <c r="AC161" s="110">
        <f>AA161*SMOW!$AN$12</f>
        <v>-17.243843190547732</v>
      </c>
      <c r="AD161" s="110">
        <f t="shared" ref="AD161" si="344">LN((AB161/1000)+1)*1000</f>
        <v>-9.1522772419234606</v>
      </c>
      <c r="AE161" s="110">
        <f t="shared" ref="AE161" si="345">LN((AC161/1000)+1)*1000</f>
        <v>-17.394249821183351</v>
      </c>
      <c r="AF161" s="51">
        <f>(AD161-SMOW!AN$14*AE161)</f>
        <v>3.1886663661349957E-2</v>
      </c>
      <c r="AG161" s="55">
        <f>AF161*1000</f>
        <v>31.886663661349957</v>
      </c>
      <c r="AK161" s="101">
        <v>16</v>
      </c>
      <c r="AL161" s="101">
        <v>0</v>
      </c>
      <c r="AM161" s="101">
        <v>0</v>
      </c>
      <c r="AN161" s="101">
        <v>0</v>
      </c>
    </row>
    <row r="162" spans="1:41" s="80" customFormat="1" x14ac:dyDescent="0.2">
      <c r="A162" s="80">
        <v>2606</v>
      </c>
      <c r="B162" s="80" t="s">
        <v>120</v>
      </c>
      <c r="C162" s="80" t="s">
        <v>63</v>
      </c>
      <c r="D162" s="80" t="s">
        <v>95</v>
      </c>
      <c r="E162" s="80" t="s">
        <v>281</v>
      </c>
      <c r="F162" s="80">
        <v>-11.169839993934101</v>
      </c>
      <c r="G162" s="80">
        <v>-11.2326913863792</v>
      </c>
      <c r="H162" s="80">
        <v>3.7548988293187899E-3</v>
      </c>
      <c r="I162" s="80">
        <v>-21.097252399901301</v>
      </c>
      <c r="J162" s="80">
        <v>-21.3229799439479</v>
      </c>
      <c r="K162" s="80">
        <v>1.59869868927246E-3</v>
      </c>
      <c r="L162" s="80">
        <v>2.58420240253215E-2</v>
      </c>
      <c r="M162" s="80">
        <v>3.66223941713345E-3</v>
      </c>
      <c r="N162" s="80">
        <v>-21.2509551558291</v>
      </c>
      <c r="O162" s="80">
        <v>3.7166176673446298E-3</v>
      </c>
      <c r="P162" s="80">
        <v>-40.573608154367697</v>
      </c>
      <c r="Q162" s="80">
        <v>1.5668908059127699E-3</v>
      </c>
      <c r="R162" s="80">
        <v>-57.737236098547697</v>
      </c>
      <c r="S162" s="80">
        <v>0.15753876037491599</v>
      </c>
      <c r="T162" s="80">
        <v>550.42103492341403</v>
      </c>
      <c r="U162" s="80">
        <v>0.23321148038273001</v>
      </c>
      <c r="V162" s="81">
        <v>44155.444895833331</v>
      </c>
      <c r="W162" s="80">
        <v>2.4</v>
      </c>
      <c r="X162" s="80">
        <v>1.02914260798315E-2</v>
      </c>
      <c r="Y162" s="80">
        <v>7.3734905273706394E-2</v>
      </c>
      <c r="Z162" s="110">
        <f>((((N162/1000)+1)/((SMOW!$Z$4/1000)+1))-1)*1000</f>
        <v>-10.863239095872723</v>
      </c>
      <c r="AA162" s="110">
        <f>((((P162/1000)+1)/((SMOW!$AA$4/1000)+1))-1)*1000</f>
        <v>-20.559709870438535</v>
      </c>
      <c r="AB162" s="110">
        <f>Z162*SMOW!$AN$6</f>
        <v>-11.757740386103364</v>
      </c>
      <c r="AC162" s="110">
        <f>AA162*SMOW!$AN$12</f>
        <v>-22.232079174803086</v>
      </c>
      <c r="AD162" s="110">
        <f t="shared" ref="AD162" si="346">LN((AB162/1000)+1)*1000</f>
        <v>-11.827409253018818</v>
      </c>
      <c r="AE162" s="110">
        <f t="shared" ref="AE162" si="347">LN((AC162/1000)+1)*1000</f>
        <v>-22.482936877102375</v>
      </c>
      <c r="AF162" s="51">
        <f>(AD162-SMOW!AN$14*AE162)</f>
        <v>4.3581418091237722E-2</v>
      </c>
      <c r="AG162" s="55">
        <f>AF162*1000</f>
        <v>43.581418091237722</v>
      </c>
      <c r="AH162" s="55">
        <f>AVERAGE(AG162:AG163)</f>
        <v>47.598526903757765</v>
      </c>
      <c r="AI162" s="55">
        <f>STDEV(AG162:AG163)</f>
        <v>5.6810497641943236</v>
      </c>
      <c r="AK162" s="101">
        <v>16</v>
      </c>
      <c r="AL162" s="101">
        <v>2</v>
      </c>
      <c r="AM162" s="101">
        <v>0</v>
      </c>
      <c r="AN162" s="101">
        <v>0</v>
      </c>
      <c r="AO162" s="55"/>
    </row>
    <row r="163" spans="1:41" s="80" customFormat="1" x14ac:dyDescent="0.2">
      <c r="A163" s="80">
        <v>2607</v>
      </c>
      <c r="B163" s="80" t="s">
        <v>120</v>
      </c>
      <c r="C163" s="80" t="s">
        <v>63</v>
      </c>
      <c r="D163" s="80" t="s">
        <v>95</v>
      </c>
      <c r="E163" s="80" t="s">
        <v>282</v>
      </c>
      <c r="F163" s="80">
        <v>-10.8438345340249</v>
      </c>
      <c r="G163" s="80">
        <v>-10.9030577160974</v>
      </c>
      <c r="H163" s="80">
        <v>3.7728631999499199E-3</v>
      </c>
      <c r="I163" s="80">
        <v>-20.4996060705719</v>
      </c>
      <c r="J163" s="80">
        <v>-20.7126394783565</v>
      </c>
      <c r="K163" s="80">
        <v>1.64095257573202E-3</v>
      </c>
      <c r="L163" s="80">
        <v>3.3215928474842803E-2</v>
      </c>
      <c r="M163" s="80">
        <v>3.8022547132629701E-3</v>
      </c>
      <c r="N163" s="80">
        <v>-20.928273318840901</v>
      </c>
      <c r="O163" s="80">
        <v>3.7343988913692101E-3</v>
      </c>
      <c r="P163" s="80">
        <v>-39.987852661542597</v>
      </c>
      <c r="Q163" s="80">
        <v>1.6083040044417101E-3</v>
      </c>
      <c r="R163" s="80">
        <v>-57.192850191355603</v>
      </c>
      <c r="S163" s="80">
        <v>0.124845577026374</v>
      </c>
      <c r="T163" s="80">
        <v>580.60138339552805</v>
      </c>
      <c r="U163" s="80">
        <v>0.1197274049657</v>
      </c>
      <c r="V163" s="81">
        <v>44155.520173611112</v>
      </c>
      <c r="W163" s="80">
        <v>2.4</v>
      </c>
      <c r="X163" s="80">
        <v>1.03261656387688E-2</v>
      </c>
      <c r="Y163" s="80">
        <v>1.2939795517311699E-2</v>
      </c>
      <c r="Z163" s="110">
        <f>((((N163/1000)+1)/((SMOW!$Z$4/1000)+1))-1)*1000</f>
        <v>-10.537132553319895</v>
      </c>
      <c r="AA163" s="110">
        <f>((((P163/1000)+1)/((SMOW!$AA$4/1000)+1))-1)*1000</f>
        <v>-19.961735357006628</v>
      </c>
      <c r="AB163" s="110">
        <f>Z163*SMOW!$AN$6</f>
        <v>-11.404781564916902</v>
      </c>
      <c r="AC163" s="110">
        <f>AA163*SMOW!$AN$12</f>
        <v>-21.58546417824385</v>
      </c>
      <c r="AD163" s="110">
        <f t="shared" ref="AD163" si="348">LN((AB163/1000)+1)*1000</f>
        <v>-11.470314824309902</v>
      </c>
      <c r="AE163" s="110">
        <f t="shared" ref="AE163" si="349">LN((AC163/1000)+1)*1000</f>
        <v>-21.821837992473824</v>
      </c>
      <c r="AF163" s="51">
        <f>(AD163-SMOW!AN$14*AE163)</f>
        <v>5.1615635716277808E-2</v>
      </c>
      <c r="AG163" s="55">
        <f>AF163*1000</f>
        <v>51.615635716277808</v>
      </c>
      <c r="AK163" s="101">
        <v>16</v>
      </c>
      <c r="AL163" s="101">
        <v>0</v>
      </c>
      <c r="AM163" s="101">
        <v>0</v>
      </c>
      <c r="AN163" s="101">
        <v>0</v>
      </c>
    </row>
    <row r="164" spans="1:41" s="80" customFormat="1" x14ac:dyDescent="0.2">
      <c r="A164" s="80">
        <v>2608</v>
      </c>
      <c r="B164" s="80" t="s">
        <v>120</v>
      </c>
      <c r="C164" s="80" t="s">
        <v>63</v>
      </c>
      <c r="D164" s="80" t="s">
        <v>95</v>
      </c>
      <c r="E164" s="80" t="s">
        <v>293</v>
      </c>
      <c r="F164" s="80">
        <v>-3.7480368070648602</v>
      </c>
      <c r="G164" s="80">
        <v>-3.7550785233831201</v>
      </c>
      <c r="H164" s="80">
        <v>3.3942194210190399E-3</v>
      </c>
      <c r="I164" s="80">
        <v>-7.0649307233470102</v>
      </c>
      <c r="J164" s="80">
        <v>-7.0900055547911496</v>
      </c>
      <c r="K164" s="80">
        <v>1.3763135689538999E-3</v>
      </c>
      <c r="L164" s="80">
        <v>-1.1555590453389501E-2</v>
      </c>
      <c r="M164" s="80">
        <v>3.2959301125067798E-3</v>
      </c>
      <c r="N164" s="80">
        <v>-13.904817190007799</v>
      </c>
      <c r="O164" s="80">
        <v>3.3596153825781101E-3</v>
      </c>
      <c r="P164" s="80">
        <v>-26.820475079238498</v>
      </c>
      <c r="Q164" s="80">
        <v>1.34893028418377E-3</v>
      </c>
      <c r="R164" s="80">
        <v>-39.087066228229403</v>
      </c>
      <c r="S164" s="80">
        <v>0.14148338190887499</v>
      </c>
      <c r="T164" s="80">
        <v>826.93403143968499</v>
      </c>
      <c r="U164" s="80">
        <v>0.20776334280297201</v>
      </c>
      <c r="V164" s="81">
        <v>44155.595393518517</v>
      </c>
      <c r="W164" s="80">
        <v>2.4</v>
      </c>
      <c r="X164" s="80">
        <v>5.8142663019663098E-3</v>
      </c>
      <c r="Y164" s="80">
        <v>7.5144227525151402E-3</v>
      </c>
      <c r="Z164" s="110">
        <f>((((N164/1000)+1)/((SMOW!$Z$4/1000)+1))-1)*1000</f>
        <v>-3.4391346730436867</v>
      </c>
      <c r="AA164" s="110">
        <f>((((P164/1000)+1)/((SMOW!$AA$4/1000)+1))-1)*1000</f>
        <v>-6.519682658572612</v>
      </c>
      <c r="AB164" s="110">
        <f>Z164*SMOW!$AN$6</f>
        <v>-3.7223200448434564</v>
      </c>
      <c r="AC164" s="110">
        <f>AA164*SMOW!$AN$12</f>
        <v>-7.050007124292426</v>
      </c>
      <c r="AD164" s="110">
        <f t="shared" ref="AD164" si="350">LN((AB164/1000)+1)*1000</f>
        <v>-3.7292651179815057</v>
      </c>
      <c r="AE164" s="110">
        <f t="shared" ref="AE164" si="351">LN((AC164/1000)+1)*1000</f>
        <v>-7.074975846838667</v>
      </c>
      <c r="AF164" s="51">
        <f>(AD164-SMOW!AN$14*AE164)</f>
        <v>6.3221291493107401E-3</v>
      </c>
      <c r="AG164" s="55">
        <f>AF164*1000</f>
        <v>6.3221291493107401</v>
      </c>
      <c r="AH164" s="55">
        <f>AVERAGE(AG164:AG165)</f>
        <v>5.6309374188658889</v>
      </c>
      <c r="AI164" s="55">
        <f>STDEV(AG164:AG165)</f>
        <v>0.9774927193952393</v>
      </c>
      <c r="AJ164" s="80" t="s">
        <v>294</v>
      </c>
      <c r="AK164" s="101">
        <v>16</v>
      </c>
      <c r="AL164" s="101">
        <v>2</v>
      </c>
      <c r="AM164" s="101">
        <v>0</v>
      </c>
      <c r="AN164" s="101">
        <v>0</v>
      </c>
      <c r="AO164" s="55"/>
    </row>
    <row r="165" spans="1:41" s="80" customFormat="1" x14ac:dyDescent="0.2">
      <c r="A165" s="80">
        <v>2609</v>
      </c>
      <c r="B165" s="80" t="s">
        <v>120</v>
      </c>
      <c r="C165" s="80" t="s">
        <v>63</v>
      </c>
      <c r="D165" s="80" t="s">
        <v>95</v>
      </c>
      <c r="E165" s="80" t="s">
        <v>296</v>
      </c>
      <c r="F165" s="80">
        <v>-3.94731142336386</v>
      </c>
      <c r="G165" s="80">
        <v>-3.9551229480212799</v>
      </c>
      <c r="H165" s="80">
        <v>4.0892142973364097E-3</v>
      </c>
      <c r="I165" s="80">
        <v>-7.4389037838893</v>
      </c>
      <c r="J165" s="80">
        <v>-7.4667104396408703</v>
      </c>
      <c r="K165" s="80">
        <v>1.11489238330485E-3</v>
      </c>
      <c r="L165" s="80">
        <v>-1.2699835890905099E-2</v>
      </c>
      <c r="M165" s="80">
        <v>4.09317084268912E-3</v>
      </c>
      <c r="N165" s="80">
        <v>-14.1020602032702</v>
      </c>
      <c r="O165" s="80">
        <v>4.04752479198002E-3</v>
      </c>
      <c r="P165" s="80">
        <v>-27.187007531009801</v>
      </c>
      <c r="Q165" s="80">
        <v>1.09271036293797E-3</v>
      </c>
      <c r="R165" s="80">
        <v>-39.723033011695797</v>
      </c>
      <c r="S165" s="80">
        <v>0.113120491217115</v>
      </c>
      <c r="T165" s="80">
        <v>726.24235404743195</v>
      </c>
      <c r="U165" s="80">
        <v>0.11581994358589499</v>
      </c>
      <c r="V165" s="81">
        <v>44155.676932870374</v>
      </c>
      <c r="W165" s="80">
        <v>2.4</v>
      </c>
      <c r="X165" s="80">
        <v>8.5496033927099906E-3</v>
      </c>
      <c r="Y165" s="80">
        <v>1.17819711291231E-2</v>
      </c>
      <c r="Z165" s="110">
        <f>((((N165/1000)+1)/((SMOW!$Z$4/1000)+1))-1)*1000</f>
        <v>-3.6384710772804363</v>
      </c>
      <c r="AA165" s="110">
        <f>((((P165/1000)+1)/((SMOW!$AA$4/1000)+1))-1)*1000</f>
        <v>-6.8938610780490128</v>
      </c>
      <c r="AB165" s="110">
        <f>Z165*SMOW!$AN$6</f>
        <v>-3.9380702156562775</v>
      </c>
      <c r="AC165" s="110">
        <f>AA165*SMOW!$AN$12</f>
        <v>-7.4546219899556343</v>
      </c>
      <c r="AD165" s="110">
        <f t="shared" ref="AD165:AD166" si="352">LN((AB165/1000)+1)*1000</f>
        <v>-3.945844832204457</v>
      </c>
      <c r="AE165" s="110">
        <f t="shared" ref="AE165:AE166" si="353">LN((AC165/1000)+1)*1000</f>
        <v>-7.4825465490395411</v>
      </c>
      <c r="AF165" s="51">
        <f>(AD165-SMOW!AN$14*AE165)</f>
        <v>4.9397456884210378E-3</v>
      </c>
      <c r="AG165" s="55">
        <f t="shared" ref="AG165:AG166" si="354">AF165*1000</f>
        <v>4.9397456884210378</v>
      </c>
      <c r="AJ165" s="80" t="s">
        <v>295</v>
      </c>
      <c r="AK165" s="101">
        <v>16</v>
      </c>
      <c r="AL165" s="101">
        <v>0</v>
      </c>
      <c r="AM165" s="101">
        <v>0</v>
      </c>
      <c r="AN165" s="101">
        <v>0</v>
      </c>
    </row>
    <row r="166" spans="1:41" s="80" customFormat="1" x14ac:dyDescent="0.2">
      <c r="A166" s="80">
        <v>2610</v>
      </c>
      <c r="B166" s="80" t="s">
        <v>120</v>
      </c>
      <c r="C166" s="80" t="s">
        <v>63</v>
      </c>
      <c r="D166" s="80" t="s">
        <v>95</v>
      </c>
      <c r="E166" s="80" t="s">
        <v>283</v>
      </c>
      <c r="F166" s="80">
        <v>-3.73471326444876</v>
      </c>
      <c r="G166" s="80">
        <v>-3.7417050418641602</v>
      </c>
      <c r="H166" s="80">
        <v>4.05479724226461E-3</v>
      </c>
      <c r="I166" s="80">
        <v>-7.0457712410321003</v>
      </c>
      <c r="J166" s="80">
        <v>-7.0707099309420096</v>
      </c>
      <c r="K166" s="80">
        <v>1.29759573090871E-3</v>
      </c>
      <c r="L166" s="80">
        <v>-8.3701983267761293E-3</v>
      </c>
      <c r="M166" s="80">
        <v>4.0139050985036001E-3</v>
      </c>
      <c r="N166" s="80">
        <v>-13.8916294807965</v>
      </c>
      <c r="O166" s="80">
        <v>4.0134586184949299E-3</v>
      </c>
      <c r="P166" s="80">
        <v>-26.801696796071798</v>
      </c>
      <c r="Q166" s="80">
        <v>1.2717786248240201E-3</v>
      </c>
      <c r="R166" s="80">
        <v>-39.058580146456997</v>
      </c>
      <c r="S166" s="80">
        <v>0.15644363279319501</v>
      </c>
      <c r="T166" s="80">
        <v>676.64938848967199</v>
      </c>
      <c r="U166" s="80">
        <v>0.10542883122302001</v>
      </c>
      <c r="V166" s="81">
        <v>44155.75949074074</v>
      </c>
      <c r="W166" s="80">
        <v>2.4</v>
      </c>
      <c r="X166" s="80">
        <v>2.0563295409645401E-3</v>
      </c>
      <c r="Y166" s="80">
        <v>3.6442203019599801E-3</v>
      </c>
      <c r="Z166" s="110">
        <f>((((N166/1000)+1)/((SMOW!$Z$4/1000)+1))-1)*1000</f>
        <v>-3.4258069992730844</v>
      </c>
      <c r="AA166" s="110">
        <f>((((P166/1000)+1)/((SMOW!$AA$4/1000)+1))-1)*1000</f>
        <v>-6.5005126552568626</v>
      </c>
      <c r="AB166" s="110">
        <f>Z166*SMOW!$AN$6</f>
        <v>-3.7078949431990531</v>
      </c>
      <c r="AC166" s="110">
        <f>AA166*SMOW!$AN$12</f>
        <v>-7.0292777932764388</v>
      </c>
      <c r="AD166" s="110">
        <f t="shared" si="352"/>
        <v>-3.7147862256956174</v>
      </c>
      <c r="AE166" s="110">
        <f t="shared" si="353"/>
        <v>-7.0540995541858402</v>
      </c>
      <c r="AF166" s="51">
        <f>(AD166-SMOW!AN$14*AE166)</f>
        <v>9.7783389145065236E-3</v>
      </c>
      <c r="AG166" s="55">
        <f t="shared" si="354"/>
        <v>9.7783389145065236</v>
      </c>
      <c r="AH166" s="55">
        <f>AVERAGE(AG166:AG167)</f>
        <v>6.6671802430509075</v>
      </c>
      <c r="AI166" s="55">
        <f>STDEV(AG166:AG167)</f>
        <v>4.3998427878671924</v>
      </c>
      <c r="AK166" s="101">
        <v>16</v>
      </c>
      <c r="AL166" s="101">
        <v>0</v>
      </c>
      <c r="AM166" s="101">
        <v>0</v>
      </c>
      <c r="AN166" s="101">
        <v>0</v>
      </c>
      <c r="AO166" s="55"/>
    </row>
    <row r="167" spans="1:41" x14ac:dyDescent="0.2">
      <c r="A167" s="80">
        <v>2611</v>
      </c>
      <c r="B167" s="80" t="s">
        <v>112</v>
      </c>
      <c r="C167" s="80" t="s">
        <v>63</v>
      </c>
      <c r="D167" s="80" t="s">
        <v>95</v>
      </c>
      <c r="E167" s="80" t="s">
        <v>287</v>
      </c>
      <c r="F167" s="80">
        <v>-3.6091888273690098</v>
      </c>
      <c r="G167" s="80">
        <v>-3.6157179327207398</v>
      </c>
      <c r="H167" s="80">
        <v>3.7036385233278199E-3</v>
      </c>
      <c r="I167" s="80">
        <v>-6.7978326885243296</v>
      </c>
      <c r="J167" s="80">
        <v>-6.8210432711691196</v>
      </c>
      <c r="K167" s="80">
        <v>1.8919552862702001E-3</v>
      </c>
      <c r="L167" s="80">
        <v>-1.4207085543447E-2</v>
      </c>
      <c r="M167" s="80">
        <v>3.8031026825030702E-3</v>
      </c>
      <c r="N167" s="80">
        <v>-13.7673847642967</v>
      </c>
      <c r="O167" s="80">
        <v>3.66587995974347E-3</v>
      </c>
      <c r="P167" s="80">
        <v>-26.558691256027</v>
      </c>
      <c r="Q167" s="80">
        <v>1.8543127376953899E-3</v>
      </c>
      <c r="R167" s="80">
        <v>-39.026187781228003</v>
      </c>
      <c r="S167" s="80">
        <v>0.152084176708806</v>
      </c>
      <c r="T167" s="80">
        <v>724.16067052414598</v>
      </c>
      <c r="U167" s="80">
        <v>0.48449189682082</v>
      </c>
      <c r="V167" s="81">
        <v>44157.355555555558</v>
      </c>
      <c r="W167" s="80">
        <v>2.4</v>
      </c>
      <c r="X167" s="80">
        <v>2.6161670813415901E-3</v>
      </c>
      <c r="Y167" s="80">
        <v>9.9147526643153299E-4</v>
      </c>
      <c r="Z167" s="110">
        <f>((((N167/1000)+1)/((SMOW!$Z$4/1000)+1))-1)*1000</f>
        <v>-3.300243641550904</v>
      </c>
      <c r="AA167" s="110">
        <f>((((P167/1000)+1)/((SMOW!$AA$4/1000)+1))-1)*1000</f>
        <v>-6.2524379528434704</v>
      </c>
      <c r="AB167" s="110">
        <f>Z167*SMOW!$AN$6</f>
        <v>-3.5719924421976961</v>
      </c>
      <c r="AC167" s="110">
        <f>AA167*SMOW!$AN$12</f>
        <v>-6.7610241817189038</v>
      </c>
      <c r="AD167" s="110">
        <f t="shared" ref="AD167" si="355">LN((AB167/1000)+1)*1000</f>
        <v>-3.5783872398554548</v>
      </c>
      <c r="AE167" s="110">
        <f t="shared" ref="AE167" si="356">LN((AC167/1000)+1)*1000</f>
        <v>-6.7839834496724434</v>
      </c>
      <c r="AF167" s="51">
        <f>(AD167-SMOW!AN$14*AE167)</f>
        <v>3.5560215715952914E-3</v>
      </c>
      <c r="AG167" s="55">
        <f t="shared" ref="AG167" si="357">AF167*1000</f>
        <v>3.5560215715952914</v>
      </c>
      <c r="AH167" s="98"/>
      <c r="AI167" s="98"/>
      <c r="AK167" s="101">
        <v>16</v>
      </c>
      <c r="AL167" s="101">
        <v>1</v>
      </c>
      <c r="AM167" s="101">
        <v>0</v>
      </c>
      <c r="AN167" s="101">
        <v>0</v>
      </c>
    </row>
    <row r="168" spans="1:41" x14ac:dyDescent="0.2">
      <c r="A168" s="80">
        <v>2612</v>
      </c>
      <c r="B168" s="80" t="s">
        <v>120</v>
      </c>
      <c r="C168" s="80" t="s">
        <v>63</v>
      </c>
      <c r="D168" s="80" t="s">
        <v>95</v>
      </c>
      <c r="E168" s="80" t="s">
        <v>288</v>
      </c>
      <c r="F168" s="80">
        <v>-3.2721028509906298</v>
      </c>
      <c r="G168" s="80">
        <v>-3.2774681677774198</v>
      </c>
      <c r="H168" s="80">
        <v>3.7887664171644599E-3</v>
      </c>
      <c r="I168" s="80">
        <v>-6.1691253785062496</v>
      </c>
      <c r="J168" s="80">
        <v>-6.18823308584731</v>
      </c>
      <c r="K168" s="80">
        <v>1.18504454137709E-3</v>
      </c>
      <c r="L168" s="80">
        <v>-1.0081098450040901E-2</v>
      </c>
      <c r="M168" s="80">
        <v>3.8173891927302502E-3</v>
      </c>
      <c r="N168" s="80">
        <v>-13.4337353766115</v>
      </c>
      <c r="O168" s="80">
        <v>3.7501399754182002E-3</v>
      </c>
      <c r="P168" s="80">
        <v>-25.942492775170301</v>
      </c>
      <c r="Q168" s="80">
        <v>1.16146676602724E-3</v>
      </c>
      <c r="R168" s="80">
        <v>-38.724243050802698</v>
      </c>
      <c r="S168" s="80">
        <v>0.14542908062137999</v>
      </c>
      <c r="T168" s="80">
        <v>599.52388315819098</v>
      </c>
      <c r="U168" s="80">
        <v>8.5150963548057498E-2</v>
      </c>
      <c r="V168" s="81">
        <v>44158.461238425924</v>
      </c>
      <c r="W168" s="80">
        <v>2.4</v>
      </c>
      <c r="X168" s="80">
        <v>1.22954442402438E-2</v>
      </c>
      <c r="Y168" s="80">
        <v>7.3884158396978804E-3</v>
      </c>
      <c r="Z168" s="110">
        <f>((((N168/1000)+1)/((SMOW!$Z$4/1000)+1))-1)*1000</f>
        <v>-2.9630531468565202</v>
      </c>
      <c r="AA168" s="110">
        <f>((((P168/1000)+1)/((SMOW!$AA$4/1000)+1))-1)*1000</f>
        <v>-5.6233854022809115</v>
      </c>
      <c r="AB168" s="110">
        <f>Z168*SMOW!$AN$6</f>
        <v>-3.2070369936165632</v>
      </c>
      <c r="AC168" s="110">
        <f>AA168*SMOW!$AN$12</f>
        <v>-6.0808031962405549</v>
      </c>
      <c r="AD168" s="110">
        <f t="shared" ref="AD168" si="358">LN((AB168/1000)+1)*1000</f>
        <v>-3.2121905581536283</v>
      </c>
      <c r="AE168" s="110">
        <f t="shared" ref="AE168" si="359">LN((AC168/1000)+1)*1000</f>
        <v>-6.0993665717426611</v>
      </c>
      <c r="AF168" s="51">
        <f>(AD168-SMOW!AN$14*AE168)</f>
        <v>8.2749917264970385E-3</v>
      </c>
      <c r="AG168" s="55">
        <f t="shared" ref="AG168" si="360">AF168*1000</f>
        <v>8.2749917264970385</v>
      </c>
      <c r="AH168" s="55">
        <f>AVERAGE(AG168:AG169)</f>
        <v>6.2496067351935913</v>
      </c>
      <c r="AI168" s="55">
        <f>STDEV(AG168:AG169)</f>
        <v>2.8643269237282452</v>
      </c>
      <c r="AK168" s="101">
        <v>16</v>
      </c>
      <c r="AL168" s="101">
        <v>0</v>
      </c>
      <c r="AM168" s="101">
        <v>0</v>
      </c>
      <c r="AN168" s="101">
        <v>0</v>
      </c>
      <c r="AO168" s="55"/>
    </row>
    <row r="169" spans="1:41" x14ac:dyDescent="0.2">
      <c r="A169" s="80">
        <v>2613</v>
      </c>
      <c r="B169" s="80" t="s">
        <v>120</v>
      </c>
      <c r="C169" s="80" t="s">
        <v>63</v>
      </c>
      <c r="D169" s="80" t="s">
        <v>95</v>
      </c>
      <c r="E169" s="80" t="s">
        <v>289</v>
      </c>
      <c r="F169" s="80">
        <v>-3.0882795905220202</v>
      </c>
      <c r="G169" s="80">
        <v>-3.0930583452541298</v>
      </c>
      <c r="H169" s="80">
        <v>3.0152947013180101E-3</v>
      </c>
      <c r="I169" s="80">
        <v>-5.8146594932861504</v>
      </c>
      <c r="J169" s="80">
        <v>-5.8316304811380499</v>
      </c>
      <c r="K169" s="80">
        <v>1.3600844722120101E-3</v>
      </c>
      <c r="L169" s="80">
        <v>-1.3957451213238299E-2</v>
      </c>
      <c r="M169" s="80">
        <v>3.13901130701208E-3</v>
      </c>
      <c r="N169" s="80">
        <v>-13.2517861927368</v>
      </c>
      <c r="O169" s="80">
        <v>2.98455379720585E-3</v>
      </c>
      <c r="P169" s="80">
        <v>-25.5950793818349</v>
      </c>
      <c r="Q169" s="80">
        <v>1.3330240833209E-3</v>
      </c>
      <c r="R169" s="80">
        <v>-38.401886974616502</v>
      </c>
      <c r="S169" s="80">
        <v>0.13233991932977901</v>
      </c>
      <c r="T169" s="80">
        <v>629.47528760386103</v>
      </c>
      <c r="U169" s="80">
        <v>0.110521845329485</v>
      </c>
      <c r="V169" s="81">
        <v>44158.544062499997</v>
      </c>
      <c r="W169" s="80">
        <v>2.4</v>
      </c>
      <c r="X169" s="80">
        <v>4.24083353654892E-2</v>
      </c>
      <c r="Y169" s="80">
        <v>3.7057464584977003E-2</v>
      </c>
      <c r="Z169" s="110">
        <f>((((N169/1000)+1)/((SMOW!$Z$4/1000)+1))-1)*1000</f>
        <v>-2.7791728893635792</v>
      </c>
      <c r="AA169" s="110">
        <f>((((P169/1000)+1)/((SMOW!$AA$4/1000)+1))-1)*1000</f>
        <v>-5.2687248700551415</v>
      </c>
      <c r="AB169" s="110">
        <f>Z169*SMOW!$AN$6</f>
        <v>-3.0080156602323744</v>
      </c>
      <c r="AC169" s="110">
        <f>AA169*SMOW!$AN$12</f>
        <v>-5.6972938431266655</v>
      </c>
      <c r="AD169" s="110">
        <f t="shared" ref="AD169:AD170" si="361">LN((AB169/1000)+1)*1000</f>
        <v>-3.0125488321889797</v>
      </c>
      <c r="AE169" s="110">
        <f t="shared" ref="AE169:AE170" si="362">LN((AC169/1000)+1)*1000</f>
        <v>-5.7135853294183141</v>
      </c>
      <c r="AF169" s="51">
        <f>(AD169-SMOW!AN$14*AE169)</f>
        <v>4.2242217438901442E-3</v>
      </c>
      <c r="AG169" s="55">
        <f t="shared" ref="AG169:AG171" si="363">AF169*1000</f>
        <v>4.2242217438901442</v>
      </c>
      <c r="AH169" s="55"/>
      <c r="AI169" s="98"/>
      <c r="AK169" s="101">
        <v>16</v>
      </c>
      <c r="AL169" s="101">
        <v>0</v>
      </c>
      <c r="AM169" s="101">
        <v>0</v>
      </c>
      <c r="AN169" s="101">
        <v>0</v>
      </c>
    </row>
    <row r="170" spans="1:41" x14ac:dyDescent="0.2">
      <c r="A170" s="80">
        <v>2614</v>
      </c>
      <c r="B170" s="80" t="s">
        <v>120</v>
      </c>
      <c r="C170" s="80" t="s">
        <v>63</v>
      </c>
      <c r="D170" s="80" t="s">
        <v>95</v>
      </c>
      <c r="E170" s="80" t="s">
        <v>290</v>
      </c>
      <c r="F170" s="80">
        <v>-2.1563149860861701</v>
      </c>
      <c r="G170" s="80">
        <v>-2.1586433362228101</v>
      </c>
      <c r="H170" s="80">
        <v>2.8177498917131101E-3</v>
      </c>
      <c r="I170" s="80">
        <v>-4.07434587096611</v>
      </c>
      <c r="J170" s="80">
        <v>-4.0826686626084401</v>
      </c>
      <c r="K170" s="80">
        <v>1.2409011709152301E-3</v>
      </c>
      <c r="L170" s="80">
        <v>-2.99428236555085E-3</v>
      </c>
      <c r="M170" s="80">
        <v>2.9478545886729001E-3</v>
      </c>
      <c r="N170" s="80">
        <v>-12.3293229596022</v>
      </c>
      <c r="O170" s="80">
        <v>2.7890229552730598E-3</v>
      </c>
      <c r="P170" s="80">
        <v>-23.889391229017001</v>
      </c>
      <c r="Q170" s="80">
        <v>1.2162120659776499E-3</v>
      </c>
      <c r="R170" s="80">
        <v>-34.826798630321697</v>
      </c>
      <c r="S170" s="80">
        <v>0.168326117607531</v>
      </c>
      <c r="T170" s="80">
        <v>783.95574715937096</v>
      </c>
      <c r="U170" s="80">
        <v>8.6374438645191995E-2</v>
      </c>
      <c r="V170" s="81">
        <v>44158.626111111109</v>
      </c>
      <c r="W170" s="80">
        <v>2.4</v>
      </c>
      <c r="X170" s="80">
        <v>1.86242209267946E-2</v>
      </c>
      <c r="Y170" s="80">
        <v>2.1047830398783302E-2</v>
      </c>
      <c r="Z170" s="110">
        <f>((((N170/1000)+1)/((SMOW!$Z$4/1000)+1))-1)*1000</f>
        <v>-1.8469193160063346</v>
      </c>
      <c r="AA170" s="110">
        <f>((((P170/1000)+1)/((SMOW!$AA$4/1000)+1))-1)*1000</f>
        <v>-3.5274555934692309</v>
      </c>
      <c r="AB170" s="110">
        <f>Z170*SMOW!$AN$6</f>
        <v>-1.9989984239537268</v>
      </c>
      <c r="AC170" s="110">
        <f>AA170*SMOW!$AN$12</f>
        <v>-3.8143861238221457</v>
      </c>
      <c r="AD170" s="110">
        <f t="shared" si="361"/>
        <v>-2.0009990879639208</v>
      </c>
      <c r="AE170" s="110">
        <f t="shared" si="362"/>
        <v>-3.8216794468469604</v>
      </c>
      <c r="AF170" s="51">
        <f>(AD170-SMOW!AN$14*AE170)</f>
        <v>1.6847659971274354E-2</v>
      </c>
      <c r="AG170" s="55">
        <f t="shared" si="363"/>
        <v>16.847659971274354</v>
      </c>
      <c r="AH170" s="55">
        <f>AVERAGE(AG170:AG171)</f>
        <v>9.3201385801210392</v>
      </c>
      <c r="AI170" s="55">
        <f>STDEV(AG170:AG171)</f>
        <v>10.645522842422604</v>
      </c>
      <c r="AK170" s="101">
        <v>16</v>
      </c>
      <c r="AL170" s="101">
        <v>0</v>
      </c>
      <c r="AM170" s="101">
        <v>0</v>
      </c>
      <c r="AN170" s="101">
        <v>0</v>
      </c>
      <c r="AO170" s="55"/>
    </row>
    <row r="171" spans="1:41" x14ac:dyDescent="0.2">
      <c r="A171" s="80">
        <v>2615</v>
      </c>
      <c r="B171" s="80" t="s">
        <v>120</v>
      </c>
      <c r="C171" s="80" t="s">
        <v>63</v>
      </c>
      <c r="D171" s="80" t="s">
        <v>95</v>
      </c>
      <c r="E171" s="80" t="s">
        <v>291</v>
      </c>
      <c r="F171" s="80">
        <v>-2.1129733958990302</v>
      </c>
      <c r="G171" s="80">
        <v>-2.1152091287580701</v>
      </c>
      <c r="H171" s="80">
        <v>3.6558397901547998E-3</v>
      </c>
      <c r="I171" s="80">
        <v>-3.9660947549582799</v>
      </c>
      <c r="J171" s="80">
        <v>-3.9739806141203098</v>
      </c>
      <c r="K171" s="80">
        <v>1.5809953516896301E-3</v>
      </c>
      <c r="L171" s="80">
        <v>-1.69473645025464E-2</v>
      </c>
      <c r="M171" s="80">
        <v>3.68996600831994E-3</v>
      </c>
      <c r="N171" s="80">
        <v>-12.286423236562401</v>
      </c>
      <c r="O171" s="80">
        <v>3.6185685342516702E-3</v>
      </c>
      <c r="P171" s="80">
        <v>-23.783293889011301</v>
      </c>
      <c r="Q171" s="80">
        <v>1.5495396958627799E-3</v>
      </c>
      <c r="R171" s="80">
        <v>-34.8314481272729</v>
      </c>
      <c r="S171" s="80">
        <v>0.143923576650278</v>
      </c>
      <c r="T171" s="80">
        <v>560.90537612334595</v>
      </c>
      <c r="U171" s="80">
        <v>9.2262996446824994E-2</v>
      </c>
      <c r="V171" s="81">
        <v>44158.700497685182</v>
      </c>
      <c r="W171" s="80">
        <v>2.4</v>
      </c>
      <c r="X171" s="80">
        <v>0.40141176357410602</v>
      </c>
      <c r="Y171" s="80">
        <v>0.66971571949287101</v>
      </c>
      <c r="Z171" s="110">
        <f>((((N171/1000)+1)/((SMOW!$Z$4/1000)+1))-1)*1000</f>
        <v>-1.8035642871407909</v>
      </c>
      <c r="AA171" s="110">
        <f>((((P171/1000)+1)/((SMOW!$AA$4/1000)+1))-1)*1000</f>
        <v>-3.4191450337844875</v>
      </c>
      <c r="AB171" s="110">
        <f>Z171*SMOW!$AN$6</f>
        <v>-1.9520734534790594</v>
      </c>
      <c r="AC171" s="110">
        <f>AA171*SMOW!$AN$12</f>
        <v>-3.6972653593000397</v>
      </c>
      <c r="AD171" s="110">
        <f t="shared" ref="AD171" si="364">LN((AB171/1000)+1)*1000</f>
        <v>-1.9539812320164416</v>
      </c>
      <c r="AE171" s="110">
        <f t="shared" ref="AE171" si="365">LN((AC171/1000)+1)*1000</f>
        <v>-3.7041171386466085</v>
      </c>
      <c r="AF171" s="51">
        <f>(AD171-SMOW!AN$14*AE171)</f>
        <v>1.7926171889677267E-3</v>
      </c>
      <c r="AG171" s="55">
        <f t="shared" si="363"/>
        <v>1.7926171889677267</v>
      </c>
      <c r="AH171" s="98"/>
      <c r="AI171" s="98"/>
      <c r="AK171" s="101">
        <v>16</v>
      </c>
      <c r="AL171" s="101">
        <v>0</v>
      </c>
      <c r="AM171" s="101">
        <v>0</v>
      </c>
      <c r="AN171" s="101">
        <v>0</v>
      </c>
    </row>
    <row r="172" spans="1:41" s="80" customFormat="1" x14ac:dyDescent="0.2">
      <c r="A172" s="80">
        <v>2616</v>
      </c>
      <c r="B172" s="80" t="s">
        <v>120</v>
      </c>
      <c r="C172" s="80" t="s">
        <v>63</v>
      </c>
      <c r="D172" s="80" t="s">
        <v>95</v>
      </c>
      <c r="E172" s="80" t="s">
        <v>292</v>
      </c>
      <c r="F172" s="80">
        <v>0.10558252503754501</v>
      </c>
      <c r="G172" s="80">
        <v>0.10557667548000101</v>
      </c>
      <c r="H172" s="80">
        <v>3.7633645658593298E-3</v>
      </c>
      <c r="I172" s="80">
        <v>0.274358472224706</v>
      </c>
      <c r="J172" s="80">
        <v>0.27432079588151098</v>
      </c>
      <c r="K172" s="80">
        <v>1.55193275719881E-3</v>
      </c>
      <c r="L172" s="80">
        <v>-3.9264704745436099E-2</v>
      </c>
      <c r="M172" s="80">
        <v>3.69053426211839E-3</v>
      </c>
      <c r="N172" s="80">
        <v>-10.090485474574299</v>
      </c>
      <c r="O172" s="80">
        <v>3.7249970957724302E-3</v>
      </c>
      <c r="P172" s="80">
        <v>-19.627209181392999</v>
      </c>
      <c r="Q172" s="80">
        <v>1.5210553339184401E-3</v>
      </c>
      <c r="R172" s="80">
        <v>-28.4937501533805</v>
      </c>
      <c r="S172" s="80">
        <v>0.149420620226101</v>
      </c>
      <c r="T172" s="80">
        <v>571.79905683859101</v>
      </c>
      <c r="U172" s="80">
        <v>8.2555246066146601E-2</v>
      </c>
      <c r="V172" s="81">
        <v>44158.776736111111</v>
      </c>
      <c r="W172" s="80">
        <v>2.4</v>
      </c>
      <c r="X172" s="80">
        <v>4.1023110411944697E-3</v>
      </c>
      <c r="Y172" s="80">
        <v>6.1717948342628797E-3</v>
      </c>
      <c r="Z172" s="110">
        <f>((((N172/1000)+1)/((SMOW!$Z$4/1000)+1))-1)*1000</f>
        <v>0.41567952870957825</v>
      </c>
      <c r="AA172" s="110">
        <f>((((P172/1000)+1)/((SMOW!$AA$4/1000)+1))-1)*1000</f>
        <v>0.82363674335850234</v>
      </c>
      <c r="AB172" s="110">
        <f>Z172*SMOW!$AN$6</f>
        <v>0.44990742993421856</v>
      </c>
      <c r="AC172" s="110">
        <f>AA172*SMOW!$AN$12</f>
        <v>0.89063305878414223</v>
      </c>
      <c r="AD172" s="110">
        <f t="shared" ref="AD172" si="366">LN((AB172/1000)+1)*1000</f>
        <v>0.44980625193249046</v>
      </c>
      <c r="AE172" s="110">
        <f t="shared" ref="AE172" si="367">LN((AC172/1000)+1)*1000</f>
        <v>0.8902366804956976</v>
      </c>
      <c r="AF172" s="51">
        <f>(AD172-SMOW!AN$14*AE172)</f>
        <v>-2.0238715369237881E-2</v>
      </c>
      <c r="AG172" s="55">
        <f t="shared" ref="AG172" si="368">AF172*1000</f>
        <v>-20.23871536923788</v>
      </c>
      <c r="AH172" s="55">
        <f>AVERAGE(AG172:AG173)</f>
        <v>-17.809525097934959</v>
      </c>
      <c r="AI172" s="55">
        <f>STDEV(AG172:AG173)</f>
        <v>3.4353938272613709</v>
      </c>
      <c r="AK172" s="101">
        <v>16</v>
      </c>
      <c r="AL172" s="101">
        <v>1</v>
      </c>
      <c r="AM172" s="101">
        <v>0</v>
      </c>
      <c r="AN172" s="101">
        <v>0</v>
      </c>
      <c r="AO172" s="55"/>
    </row>
    <row r="173" spans="1:41" s="80" customFormat="1" x14ac:dyDescent="0.2">
      <c r="A173" s="80">
        <v>2617</v>
      </c>
      <c r="B173" s="80" t="s">
        <v>112</v>
      </c>
      <c r="C173" s="80" t="s">
        <v>63</v>
      </c>
      <c r="D173" s="80" t="s">
        <v>95</v>
      </c>
      <c r="E173" s="80" t="s">
        <v>297</v>
      </c>
      <c r="F173" s="80">
        <v>0.27019252137078797</v>
      </c>
      <c r="G173" s="80">
        <v>0.27015583009716998</v>
      </c>
      <c r="H173" s="80">
        <v>3.1700095687892198E-3</v>
      </c>
      <c r="I173" s="80">
        <v>0.57798080682303099</v>
      </c>
      <c r="J173" s="80">
        <v>0.577813808657755</v>
      </c>
      <c r="K173" s="80">
        <v>1.2735539549035401E-3</v>
      </c>
      <c r="L173" s="80">
        <v>-3.4929860874124398E-2</v>
      </c>
      <c r="M173" s="80">
        <v>3.1870913140035098E-3</v>
      </c>
      <c r="N173" s="80">
        <v>-9.9275536757687703</v>
      </c>
      <c r="O173" s="80">
        <v>3.13769134790658E-3</v>
      </c>
      <c r="P173" s="80">
        <v>-19.3296277498549</v>
      </c>
      <c r="Q173" s="80">
        <v>1.2482151866158001E-3</v>
      </c>
      <c r="R173" s="80">
        <v>-28.7868381128139</v>
      </c>
      <c r="S173" s="80">
        <v>0.12800358622823399</v>
      </c>
      <c r="T173" s="80">
        <v>607.59222785169004</v>
      </c>
      <c r="U173" s="80">
        <v>0.186519868829988</v>
      </c>
      <c r="V173" s="81">
        <v>44159.365358796298</v>
      </c>
      <c r="W173" s="80">
        <v>2.4</v>
      </c>
      <c r="X173" s="80">
        <v>7.6722395409736494E-2</v>
      </c>
      <c r="Y173" s="80">
        <v>6.7175217951101596E-2</v>
      </c>
      <c r="Z173" s="110">
        <f>((((N173/1000)+1)/((SMOW!$Z$4/1000)+1))-1)*1000</f>
        <v>0.58034056472044959</v>
      </c>
      <c r="AA173" s="110">
        <f>((((P173/1000)+1)/((SMOW!$AA$4/1000)+1))-1)*1000</f>
        <v>1.1274258053648456</v>
      </c>
      <c r="AB173" s="110">
        <f>Z173*SMOW!$AN$6</f>
        <v>0.62812699189324828</v>
      </c>
      <c r="AC173" s="110">
        <f>AA173*SMOW!$AN$12</f>
        <v>1.2191329511233393</v>
      </c>
      <c r="AD173" s="110">
        <f t="shared" ref="AD173" si="369">LN((AB173/1000)+1)*1000</f>
        <v>0.62792980270323839</v>
      </c>
      <c r="AE173" s="110">
        <f t="shared" ref="AE173" si="370">LN((AC173/1000)+1)*1000</f>
        <v>1.2183904119883908</v>
      </c>
      <c r="AF173" s="51">
        <f>(AD173-SMOW!AN$14*AE173)</f>
        <v>-1.5380334826632036E-2</v>
      </c>
      <c r="AG173" s="55">
        <f t="shared" ref="AG173" si="371">AF173*1000</f>
        <v>-15.380334826632037</v>
      </c>
      <c r="AK173" s="101">
        <v>16</v>
      </c>
      <c r="AL173" s="101">
        <v>1</v>
      </c>
      <c r="AM173" s="101">
        <v>0</v>
      </c>
      <c r="AN173" s="101">
        <v>0</v>
      </c>
    </row>
    <row r="174" spans="1:41" s="80" customFormat="1" x14ac:dyDescent="0.2">
      <c r="A174" s="80">
        <v>2618</v>
      </c>
      <c r="B174" s="80" t="s">
        <v>112</v>
      </c>
      <c r="C174" s="80" t="s">
        <v>62</v>
      </c>
      <c r="D174" s="80" t="s">
        <v>68</v>
      </c>
      <c r="E174" s="80" t="s">
        <v>298</v>
      </c>
      <c r="F174" s="80">
        <v>-14.938166691332</v>
      </c>
      <c r="G174" s="80">
        <v>-15.050865239148701</v>
      </c>
      <c r="H174" s="80">
        <v>4.4137483900143198E-3</v>
      </c>
      <c r="I174" s="80">
        <v>-28.114506609078699</v>
      </c>
      <c r="J174" s="80">
        <v>-28.5172866563389</v>
      </c>
      <c r="K174" s="80">
        <v>1.42116222792765E-3</v>
      </c>
      <c r="L174" s="80">
        <v>6.2621153982238597E-3</v>
      </c>
      <c r="M174" s="80">
        <v>4.6148931493765104E-3</v>
      </c>
      <c r="N174" s="80">
        <v>-24.980863794251199</v>
      </c>
      <c r="O174" s="80">
        <v>4.3687502623131298E-3</v>
      </c>
      <c r="P174" s="80">
        <v>-47.451246309005903</v>
      </c>
      <c r="Q174" s="80">
        <v>1.3928866293524799E-3</v>
      </c>
      <c r="R174" s="80">
        <v>-68.663265007187206</v>
      </c>
      <c r="S174" s="80">
        <v>0.133686055560608</v>
      </c>
      <c r="T174" s="80">
        <v>641.34285328326303</v>
      </c>
      <c r="U174" s="80">
        <v>0.11082050986823801</v>
      </c>
      <c r="V174" s="81">
        <v>44159.441180555557</v>
      </c>
      <c r="W174" s="80">
        <v>2.4</v>
      </c>
      <c r="X174" s="80">
        <v>2.6230076052177899E-2</v>
      </c>
      <c r="Y174" s="80">
        <v>3.5442975763450103E-2</v>
      </c>
      <c r="Z174" s="110">
        <f>((((N174/1000)+1)/((SMOW!$Z$4/1000)+1))-1)*1000</f>
        <v>-14.632734216723286</v>
      </c>
      <c r="AA174" s="110">
        <f>((((P174/1000)+1)/((SMOW!$AA$4/1000)+1))-1)*1000</f>
        <v>-27.580817447671823</v>
      </c>
      <c r="AB174" s="110">
        <f>Z174*SMOW!$AN$6</f>
        <v>-15.837623432632556</v>
      </c>
      <c r="AC174" s="110">
        <f>AA174*SMOW!$AN$12</f>
        <v>-29.824298157245899</v>
      </c>
      <c r="AD174" s="110">
        <f t="shared" ref="AD174" si="372">LN((AB174/1000)+1)*1000</f>
        <v>-15.964378706908606</v>
      </c>
      <c r="AE174" s="110">
        <f t="shared" ref="AE174" si="373">LN((AC174/1000)+1)*1000</f>
        <v>-30.278087967473503</v>
      </c>
      <c r="AF174" s="51">
        <f>(AD174-SMOW!AN$14*AE174)</f>
        <v>2.2451739917404012E-2</v>
      </c>
      <c r="AG174" s="55">
        <f t="shared" ref="AG174" si="374">AF174*1000</f>
        <v>22.451739917404012</v>
      </c>
      <c r="AH174" s="55">
        <f>AVERAGE(AG174:AG175)</f>
        <v>17.115821171305612</v>
      </c>
      <c r="AI174" s="55">
        <f>STDEV(AG174:AG175)</f>
        <v>7.5461286584531981</v>
      </c>
      <c r="AK174" s="101">
        <v>16</v>
      </c>
      <c r="AL174" s="101">
        <v>2</v>
      </c>
      <c r="AM174" s="101">
        <v>0</v>
      </c>
      <c r="AN174" s="101">
        <v>0</v>
      </c>
    </row>
    <row r="175" spans="1:41" s="80" customFormat="1" x14ac:dyDescent="0.2">
      <c r="A175" s="80">
        <v>2619</v>
      </c>
      <c r="B175" s="80" t="s">
        <v>112</v>
      </c>
      <c r="C175" s="80" t="s">
        <v>62</v>
      </c>
      <c r="D175" s="80" t="s">
        <v>68</v>
      </c>
      <c r="E175" s="80" t="s">
        <v>299</v>
      </c>
      <c r="F175" s="80">
        <v>-15.0936180718213</v>
      </c>
      <c r="G175" s="80">
        <v>-15.2086862875716</v>
      </c>
      <c r="H175" s="80">
        <v>3.4033773869503801E-3</v>
      </c>
      <c r="I175" s="80">
        <v>-28.386796406587301</v>
      </c>
      <c r="J175" s="80">
        <v>-28.797492439626001</v>
      </c>
      <c r="K175" s="80">
        <v>1.1932570809389501E-3</v>
      </c>
      <c r="L175" s="80">
        <v>-3.6102794490399802E-3</v>
      </c>
      <c r="M175" s="80">
        <v>3.5400408174639398E-3</v>
      </c>
      <c r="N175" s="80">
        <v>-25.134730349224199</v>
      </c>
      <c r="O175" s="80">
        <v>3.3686799831252898E-3</v>
      </c>
      <c r="P175" s="80">
        <v>-47.7181185990271</v>
      </c>
      <c r="Q175" s="80">
        <v>1.1695159080081601E-3</v>
      </c>
      <c r="R175" s="80">
        <v>-69.248165435306802</v>
      </c>
      <c r="S175" s="80">
        <v>0.13502243699380301</v>
      </c>
      <c r="T175" s="80">
        <v>572.79100778694897</v>
      </c>
      <c r="U175" s="80">
        <v>8.9681765401835395E-2</v>
      </c>
      <c r="V175" s="81">
        <v>44159.520972222221</v>
      </c>
      <c r="W175" s="80">
        <v>2.4</v>
      </c>
      <c r="X175" s="80">
        <v>2.8120989691088499E-3</v>
      </c>
      <c r="Y175" s="80">
        <v>5.2824573072580896E-3</v>
      </c>
      <c r="Z175" s="110">
        <f>((((N175/1000)+1)/((SMOW!$Z$4/1000)+1))-1)*1000</f>
        <v>-14.78823379713068</v>
      </c>
      <c r="AA175" s="110">
        <f>((((P175/1000)+1)/((SMOW!$AA$4/1000)+1))-1)*1000</f>
        <v>-27.853256767027101</v>
      </c>
      <c r="AB175" s="110">
        <f>Z175*SMOW!$AN$6</f>
        <v>-16.005927166025739</v>
      </c>
      <c r="AC175" s="110">
        <f>AA175*SMOW!$AN$12</f>
        <v>-30.118898254056838</v>
      </c>
      <c r="AD175" s="110">
        <f t="shared" ref="AD175" si="375">LN((AB175/1000)+1)*1000</f>
        <v>-16.13540549073436</v>
      </c>
      <c r="AE175" s="110">
        <f t="shared" ref="AE175" si="376">LN((AC175/1000)+1)*1000</f>
        <v>-30.581790517347667</v>
      </c>
      <c r="AF175" s="51">
        <f>(AD175-SMOW!AN$14*AE175)</f>
        <v>1.1779902425207212E-2</v>
      </c>
      <c r="AG175" s="55">
        <f t="shared" ref="AG175" si="377">AF175*1000</f>
        <v>11.779902425207212</v>
      </c>
      <c r="AH175" s="55"/>
      <c r="AK175" s="101">
        <v>16</v>
      </c>
      <c r="AL175" s="101">
        <v>0</v>
      </c>
      <c r="AM175" s="101">
        <v>0</v>
      </c>
      <c r="AN175" s="101">
        <v>0</v>
      </c>
    </row>
    <row r="176" spans="1:41" s="80" customFormat="1" x14ac:dyDescent="0.2">
      <c r="A176" s="80">
        <v>2620</v>
      </c>
      <c r="B176" s="80" t="s">
        <v>112</v>
      </c>
      <c r="C176" s="80" t="s">
        <v>63</v>
      </c>
      <c r="D176" s="80" t="s">
        <v>310</v>
      </c>
      <c r="E176" s="80" t="s">
        <v>300</v>
      </c>
      <c r="F176" s="80">
        <v>-2.0106041862434498</v>
      </c>
      <c r="G176" s="80">
        <v>-2.0126284725562602</v>
      </c>
      <c r="H176" s="80">
        <v>3.9683296623210101E-3</v>
      </c>
      <c r="I176" s="80">
        <v>-3.7421033931464098</v>
      </c>
      <c r="J176" s="80">
        <v>-3.74912260745598</v>
      </c>
      <c r="K176" s="80">
        <v>1.21333841842054E-3</v>
      </c>
      <c r="L176" s="80">
        <v>-3.3091735819500701E-2</v>
      </c>
      <c r="M176" s="80">
        <v>4.0576483783154498E-3</v>
      </c>
      <c r="N176" s="80">
        <v>-12.185097680138</v>
      </c>
      <c r="O176" s="80">
        <v>3.9278725748010798E-3</v>
      </c>
      <c r="P176" s="80">
        <v>-23.563759083746401</v>
      </c>
      <c r="Q176" s="80">
        <v>1.18919770500852E-3</v>
      </c>
      <c r="R176" s="80">
        <v>-34.948434398205102</v>
      </c>
      <c r="S176" s="80">
        <v>0.157831149527182</v>
      </c>
      <c r="T176" s="80">
        <v>538.07902057351203</v>
      </c>
      <c r="U176" s="80">
        <v>9.2787465413753004E-2</v>
      </c>
      <c r="V176" s="81">
        <v>44159.596122685187</v>
      </c>
      <c r="W176" s="80">
        <v>2.4</v>
      </c>
      <c r="X176" s="80">
        <v>1.03727851663954E-2</v>
      </c>
      <c r="Y176" s="80">
        <v>5.9611959715106704E-3</v>
      </c>
      <c r="Z176" s="110">
        <f>((((N176/1000)+1)/((SMOW!$Z$4/1000)+1))-1)*1000</f>
        <v>-1.7011633364514278</v>
      </c>
      <c r="AA176" s="110">
        <f>((((P176/1000)+1)/((SMOW!$AA$4/1000)+1))-1)*1000</f>
        <v>-3.1950306721307831</v>
      </c>
      <c r="AB176" s="110">
        <f>Z176*SMOW!$AN$6</f>
        <v>-1.8412405994039667</v>
      </c>
      <c r="AC176" s="110">
        <f>AA176*SMOW!$AN$12</f>
        <v>-3.4549210721532808</v>
      </c>
      <c r="AD176" s="110">
        <f t="shared" ref="AD176" si="378">LN((AB176/1000)+1)*1000</f>
        <v>-1.84293776645827</v>
      </c>
      <c r="AE176" s="110">
        <f t="shared" ref="AE176" si="379">LN((AC176/1000)+1)*1000</f>
        <v>-3.4609030942109591</v>
      </c>
      <c r="AF176" s="51">
        <f>(AD176-SMOW!AN$14*AE176)</f>
        <v>-1.5580932714883478E-2</v>
      </c>
      <c r="AG176" s="55">
        <f t="shared" ref="AG176" si="380">AF176*1000</f>
        <v>-15.580932714883478</v>
      </c>
      <c r="AH176" s="55">
        <f>AVERAGE(AG176:AG177)</f>
        <v>-18.109488384101425</v>
      </c>
      <c r="AI176" s="55">
        <f>STDEV(AG176:AG177)</f>
        <v>3.5759177206233805</v>
      </c>
      <c r="AK176" s="101">
        <v>16</v>
      </c>
      <c r="AL176" s="101">
        <v>2</v>
      </c>
      <c r="AM176" s="101">
        <v>0</v>
      </c>
      <c r="AN176" s="101">
        <v>0</v>
      </c>
    </row>
    <row r="177" spans="1:40" s="80" customFormat="1" x14ac:dyDescent="0.2">
      <c r="A177" s="80">
        <v>2621</v>
      </c>
      <c r="B177" s="80" t="s">
        <v>112</v>
      </c>
      <c r="C177" s="80" t="s">
        <v>63</v>
      </c>
      <c r="D177" s="80" t="s">
        <v>310</v>
      </c>
      <c r="E177" s="80" t="s">
        <v>301</v>
      </c>
      <c r="F177" s="80">
        <v>-1.75981288051136</v>
      </c>
      <c r="G177" s="80">
        <v>-1.76136342280908</v>
      </c>
      <c r="H177" s="80">
        <v>3.5923128736699401E-3</v>
      </c>
      <c r="I177" s="80">
        <v>-3.25867839847953</v>
      </c>
      <c r="J177" s="80">
        <v>-3.2639994788706002</v>
      </c>
      <c r="K177" s="80">
        <v>1.12983664747124E-3</v>
      </c>
      <c r="L177" s="80">
        <v>-3.7971697965403298E-2</v>
      </c>
      <c r="M177" s="80">
        <v>3.62670562731034E-3</v>
      </c>
      <c r="N177" s="80">
        <v>-11.936863189657799</v>
      </c>
      <c r="O177" s="80">
        <v>3.5556892741463501E-3</v>
      </c>
      <c r="P177" s="80">
        <v>-23.0899523654607</v>
      </c>
      <c r="Q177" s="80">
        <v>1.1073572943955E-3</v>
      </c>
      <c r="R177" s="80">
        <v>-33.9997214198549</v>
      </c>
      <c r="S177" s="80">
        <v>0.145255817069014</v>
      </c>
      <c r="T177" s="80">
        <v>663.72040916885703</v>
      </c>
      <c r="U177" s="80">
        <v>9.7874662193603107E-2</v>
      </c>
      <c r="V177" s="81">
        <v>44159.674398148149</v>
      </c>
      <c r="W177" s="80">
        <v>2.4</v>
      </c>
      <c r="X177" s="80">
        <v>2.5961939463223899E-4</v>
      </c>
      <c r="Y177" s="103">
        <v>6.01096860188531E-6</v>
      </c>
      <c r="Z177" s="110">
        <f>((((N177/1000)+1)/((SMOW!$Z$4/1000)+1))-1)*1000</f>
        <v>-1.4502942692971033</v>
      </c>
      <c r="AA177" s="110">
        <f>((((P177/1000)+1)/((SMOW!$AA$4/1000)+1))-1)*1000</f>
        <v>-2.7113402154502753</v>
      </c>
      <c r="AB177" s="110">
        <f>Z177*SMOW!$AN$6</f>
        <v>-1.5697144609776164</v>
      </c>
      <c r="AC177" s="110">
        <f>AA177*SMOW!$AN$12</f>
        <v>-2.9318862337833389</v>
      </c>
      <c r="AD177" s="110">
        <f t="shared" ref="AD177" si="381">LN((AB177/1000)+1)*1000</f>
        <v>-1.5709477535025189</v>
      </c>
      <c r="AE177" s="110">
        <f t="shared" ref="AE177" si="382">LN((AC177/1000)+1)*1000</f>
        <v>-2.9361926315325748</v>
      </c>
      <c r="AF177" s="51">
        <f>(AD177-SMOW!AN$14*AE177)</f>
        <v>-2.0638044053319371E-2</v>
      </c>
      <c r="AG177" s="55">
        <f t="shared" ref="AG177" si="383">AF177*1000</f>
        <v>-20.638044053319369</v>
      </c>
      <c r="AK177" s="101">
        <v>16</v>
      </c>
      <c r="AL177" s="101">
        <v>0</v>
      </c>
      <c r="AM177" s="101">
        <v>0</v>
      </c>
      <c r="AN177" s="101">
        <v>0</v>
      </c>
    </row>
    <row r="178" spans="1:40" x14ac:dyDescent="0.2">
      <c r="A178" s="80">
        <v>2622</v>
      </c>
      <c r="B178" s="80" t="s">
        <v>112</v>
      </c>
      <c r="C178" s="80" t="s">
        <v>62</v>
      </c>
      <c r="D178" s="80" t="s">
        <v>22</v>
      </c>
      <c r="E178" s="80" t="s">
        <v>302</v>
      </c>
      <c r="F178" s="80">
        <v>-0.39977805529014498</v>
      </c>
      <c r="G178" s="80">
        <v>-0.39985825215715998</v>
      </c>
      <c r="H178" s="80">
        <v>3.6801957634287601E-3</v>
      </c>
      <c r="I178" s="80">
        <v>-0.70764595218928095</v>
      </c>
      <c r="J178" s="80">
        <v>-0.70789648857248699</v>
      </c>
      <c r="K178" s="80">
        <v>1.37282504459586E-3</v>
      </c>
      <c r="L178" s="80">
        <v>-2.6088906190886801E-2</v>
      </c>
      <c r="M178" s="80">
        <v>3.7690316779315099E-3</v>
      </c>
      <c r="N178" s="80">
        <v>-10.5906939080373</v>
      </c>
      <c r="O178" s="80">
        <v>3.6426761985845699E-3</v>
      </c>
      <c r="P178" s="80">
        <v>-20.589675538752601</v>
      </c>
      <c r="Q178" s="80">
        <v>1.34551116788822E-3</v>
      </c>
      <c r="R178" s="80">
        <v>-30.595287277411298</v>
      </c>
      <c r="S178" s="80">
        <v>0.137652274796637</v>
      </c>
      <c r="T178" s="80">
        <v>610.86498901374898</v>
      </c>
      <c r="U178" s="80">
        <v>0.14496416700972301</v>
      </c>
      <c r="V178" s="81">
        <v>44159.750416666669</v>
      </c>
      <c r="W178" s="80">
        <v>2.4</v>
      </c>
      <c r="X178" s="103">
        <v>3.6307016452961501E-5</v>
      </c>
      <c r="Y178" s="80">
        <v>7.0933937521296597E-4</v>
      </c>
      <c r="Z178" s="110">
        <f>((((N178/1000)+1)/((SMOW!$Z$4/1000)+1))-1)*1000</f>
        <v>-8.9837745875676056E-2</v>
      </c>
      <c r="AA178" s="110">
        <f>((((P178/1000)+1)/((SMOW!$AA$4/1000)+1))-1)*1000</f>
        <v>-0.15890692680120555</v>
      </c>
      <c r="AB178" s="110">
        <f>Z178*SMOW!$AN$6</f>
        <v>-9.7235169322586648E-2</v>
      </c>
      <c r="AC178" s="110">
        <f>AA178*SMOW!$AN$12</f>
        <v>-0.17183274473871191</v>
      </c>
      <c r="AD178" s="110">
        <f t="shared" ref="AD178:AD179" si="384">LN((AB178/1000)+1)*1000</f>
        <v>-9.7239896968126155E-2</v>
      </c>
      <c r="AE178" s="110">
        <f t="shared" ref="AE178:AE179" si="385">LN((AC178/1000)+1)*1000</f>
        <v>-0.17184750967625981</v>
      </c>
      <c r="AF178" s="51">
        <f>(AD178-SMOW!AN$14*AE178)</f>
        <v>-6.5044118590609767E-3</v>
      </c>
      <c r="AG178" s="55">
        <f t="shared" ref="AG178:AG179" si="386">AF178*1000</f>
        <v>-6.5044118590609763</v>
      </c>
      <c r="AH178" s="55">
        <f>AVERAGE(AG178:AG181)</f>
        <v>4.1488660716588743E-3</v>
      </c>
      <c r="AI178" s="55">
        <f>STDEV(AG178:AG181)</f>
        <v>4.3483714659442203</v>
      </c>
      <c r="AK178" s="101">
        <v>16</v>
      </c>
      <c r="AL178" s="101">
        <v>2</v>
      </c>
      <c r="AM178" s="101">
        <v>0</v>
      </c>
      <c r="AN178" s="101">
        <v>0</v>
      </c>
    </row>
    <row r="179" spans="1:40" x14ac:dyDescent="0.2">
      <c r="A179" s="80">
        <v>2623</v>
      </c>
      <c r="B179" s="80" t="s">
        <v>112</v>
      </c>
      <c r="C179" s="80" t="s">
        <v>62</v>
      </c>
      <c r="D179" s="80" t="s">
        <v>22</v>
      </c>
      <c r="E179" s="80" t="s">
        <v>303</v>
      </c>
      <c r="F179" s="80">
        <v>-0.33700193472795997</v>
      </c>
      <c r="G179" s="80">
        <v>-0.33705904577599299</v>
      </c>
      <c r="H179" s="80">
        <v>4.0059230301675002E-3</v>
      </c>
      <c r="I179" s="80">
        <v>-0.60446463193704303</v>
      </c>
      <c r="J179" s="80">
        <v>-0.60464742999342502</v>
      </c>
      <c r="K179" s="80">
        <v>1.3514466011722501E-3</v>
      </c>
      <c r="L179" s="80">
        <v>-1.7805202739463899E-2</v>
      </c>
      <c r="M179" s="80">
        <v>4.13005794441146E-3</v>
      </c>
      <c r="N179" s="80">
        <v>-10.5285577894961</v>
      </c>
      <c r="O179" s="80">
        <v>3.9650826785785197E-3</v>
      </c>
      <c r="P179" s="80">
        <v>-20.4885471252936</v>
      </c>
      <c r="Q179" s="80">
        <v>1.3245580723056901E-3</v>
      </c>
      <c r="R179" s="80">
        <v>-30.572215114938501</v>
      </c>
      <c r="S179" s="80">
        <v>0.14202366056796301</v>
      </c>
      <c r="T179" s="80">
        <v>617.57482974699599</v>
      </c>
      <c r="U179" s="80">
        <v>8.4389083992777295E-2</v>
      </c>
      <c r="V179" s="81">
        <v>44159.828935185185</v>
      </c>
      <c r="W179" s="80">
        <v>2.4</v>
      </c>
      <c r="X179" s="80">
        <v>2.3894321720504099E-3</v>
      </c>
      <c r="Y179" s="80">
        <v>8.8401647214142801E-4</v>
      </c>
      <c r="Z179" s="110">
        <f>((((N179/1000)+1)/((SMOW!$Z$4/1000)+1))-1)*1000</f>
        <v>-2.7042160681722827E-2</v>
      </c>
      <c r="AA179" s="110">
        <f>((((P179/1000)+1)/((SMOW!$AA$4/1000)+1))-1)*1000</f>
        <v>-5.5668946836950894E-2</v>
      </c>
      <c r="AB179" s="110">
        <f>Z179*SMOW!$AN$6</f>
        <v>-2.9268867413199961E-2</v>
      </c>
      <c r="AC179" s="110">
        <f>AA179*SMOW!$AN$12</f>
        <v>-6.0197174058205599E-2</v>
      </c>
      <c r="AD179" s="110">
        <f t="shared" si="384"/>
        <v>-2.9269295754825928E-2</v>
      </c>
      <c r="AE179" s="110">
        <f t="shared" si="385"/>
        <v>-6.0198985980849613E-2</v>
      </c>
      <c r="AF179" s="51">
        <f>(AD179-SMOW!AN$14*AE179)</f>
        <v>2.5157688430626664E-3</v>
      </c>
      <c r="AG179" s="55">
        <f t="shared" si="386"/>
        <v>2.5157688430626663</v>
      </c>
      <c r="AK179" s="101">
        <v>16</v>
      </c>
      <c r="AL179" s="101">
        <v>0</v>
      </c>
      <c r="AM179" s="101">
        <v>0</v>
      </c>
      <c r="AN179" s="101">
        <v>0</v>
      </c>
    </row>
    <row r="180" spans="1:40" x14ac:dyDescent="0.2">
      <c r="A180" s="80">
        <v>2624</v>
      </c>
      <c r="B180" s="80" t="s">
        <v>120</v>
      </c>
      <c r="C180" s="80" t="s">
        <v>62</v>
      </c>
      <c r="D180" s="80" t="s">
        <v>22</v>
      </c>
      <c r="E180" s="80" t="s">
        <v>304</v>
      </c>
      <c r="F180" s="80">
        <v>-0.15473219887956499</v>
      </c>
      <c r="G180" s="80">
        <v>-0.15474442310098199</v>
      </c>
      <c r="H180" s="80">
        <v>3.59400098882848E-3</v>
      </c>
      <c r="I180" s="80">
        <v>-0.257779764617316</v>
      </c>
      <c r="J180" s="80">
        <v>-0.25781302935144101</v>
      </c>
      <c r="K180" s="80">
        <v>1.31660629220814E-3</v>
      </c>
      <c r="L180" s="80">
        <v>-1.8619143603420801E-2</v>
      </c>
      <c r="M180" s="80">
        <v>3.8986896098748701E-3</v>
      </c>
      <c r="N180" s="80">
        <v>-10.348146292071201</v>
      </c>
      <c r="O180" s="80">
        <v>3.5573601789840202E-3</v>
      </c>
      <c r="P180" s="80">
        <v>-20.148759937878399</v>
      </c>
      <c r="Q180" s="80">
        <v>1.29041094992588E-3</v>
      </c>
      <c r="R180" s="80">
        <v>-30.522696785564801</v>
      </c>
      <c r="S180" s="80">
        <v>0.13580195369923401</v>
      </c>
      <c r="T180" s="80">
        <v>493.65149548269801</v>
      </c>
      <c r="U180" s="80">
        <v>0.19014775895948499</v>
      </c>
      <c r="V180" s="81">
        <v>44160.450138888889</v>
      </c>
      <c r="W180" s="80">
        <v>2.4</v>
      </c>
      <c r="X180" s="80">
        <v>4.1877046819144899E-2</v>
      </c>
      <c r="Y180" s="80">
        <v>4.7218999544594298E-2</v>
      </c>
      <c r="Z180" s="110">
        <f>((((N180/1000)+1)/((SMOW!$Z$4/1000)+1))-1)*1000</f>
        <v>0.15528409049858638</v>
      </c>
      <c r="AA180" s="110">
        <f>((((P180/1000)+1)/((SMOW!$AA$4/1000)+1))-1)*1000</f>
        <v>0.2912062947166838</v>
      </c>
      <c r="AB180" s="110">
        <f>Z180*SMOW!$AN$6</f>
        <v>0.16807049960524501</v>
      </c>
      <c r="AC180" s="110">
        <f>AA180*SMOW!$AN$12</f>
        <v>0.31489361674558808</v>
      </c>
      <c r="AD180" s="110">
        <f t="shared" ref="AD180" si="387">LN((AB180/1000)+1)*1000</f>
        <v>0.16805637734112711</v>
      </c>
      <c r="AE180" s="110">
        <f t="shared" ref="AE180" si="388">LN((AC180/1000)+1)*1000</f>
        <v>0.314844048156319</v>
      </c>
      <c r="AF180" s="51">
        <f>(AD180-SMOW!AN$14*AE180)</f>
        <v>1.8187199145906774E-3</v>
      </c>
      <c r="AG180" s="55">
        <f t="shared" ref="AG180" si="389">AF180*1000</f>
        <v>1.8187199145906774</v>
      </c>
      <c r="AH180" s="98"/>
      <c r="AI180" s="98"/>
      <c r="AK180" s="101">
        <v>16</v>
      </c>
      <c r="AL180" s="101">
        <v>0</v>
      </c>
      <c r="AM180" s="101">
        <v>0</v>
      </c>
      <c r="AN180" s="101">
        <v>0</v>
      </c>
    </row>
    <row r="181" spans="1:40" x14ac:dyDescent="0.2">
      <c r="A181" s="80">
        <v>2625</v>
      </c>
      <c r="B181" s="80" t="s">
        <v>120</v>
      </c>
      <c r="C181" s="80" t="s">
        <v>62</v>
      </c>
      <c r="D181" s="80" t="s">
        <v>22</v>
      </c>
      <c r="E181" s="80" t="s">
        <v>305</v>
      </c>
      <c r="F181" s="80">
        <v>-0.34836043612211898</v>
      </c>
      <c r="G181" s="80">
        <v>-0.34842136875357299</v>
      </c>
      <c r="H181" s="80">
        <v>3.51459604038537E-3</v>
      </c>
      <c r="I181" s="80">
        <v>-0.62541460197135201</v>
      </c>
      <c r="J181" s="80">
        <v>-0.62561028878243397</v>
      </c>
      <c r="K181" s="80">
        <v>1.3102456563399299E-3</v>
      </c>
      <c r="L181" s="80">
        <v>-1.8099136276447901E-2</v>
      </c>
      <c r="M181" s="80">
        <v>3.6461391995996299E-3</v>
      </c>
      <c r="N181" s="80">
        <v>-10.539800491064099</v>
      </c>
      <c r="O181" s="80">
        <v>3.4787647633241002E-3</v>
      </c>
      <c r="P181" s="80">
        <v>-20.509080272440801</v>
      </c>
      <c r="Q181" s="80">
        <v>1.2841768659603099E-3</v>
      </c>
      <c r="R181" s="80">
        <v>-30.856922033650399</v>
      </c>
      <c r="S181" s="80">
        <v>0.16632584441857901</v>
      </c>
      <c r="T181" s="80">
        <v>551.60495892691199</v>
      </c>
      <c r="U181" s="80">
        <v>0.18230788850313401</v>
      </c>
      <c r="V181" s="81">
        <v>44160.525138888886</v>
      </c>
      <c r="W181" s="80">
        <v>2.4</v>
      </c>
      <c r="X181" s="80">
        <v>7.2360810737268997E-3</v>
      </c>
      <c r="Y181" s="80">
        <v>1.06856557970526E-2</v>
      </c>
      <c r="Z181" s="110">
        <f>((((N181/1000)+1)/((SMOW!$Z$4/1000)+1))-1)*1000</f>
        <v>-3.8404183941187497E-2</v>
      </c>
      <c r="AA181" s="110">
        <f>((((P181/1000)+1)/((SMOW!$AA$4/1000)+1))-1)*1000</f>
        <v>-7.6630421078305311E-2</v>
      </c>
      <c r="AB181" s="110">
        <f>Z181*SMOW!$AN$6</f>
        <v>-4.1566462869458413E-2</v>
      </c>
      <c r="AC181" s="110">
        <f>AA181*SMOW!$AN$12</f>
        <v>-8.2863697948430445E-2</v>
      </c>
      <c r="AD181" s="110">
        <f t="shared" ref="AD181" si="390">LN((AB181/1000)+1)*1000</f>
        <v>-4.1567326778815458E-2</v>
      </c>
      <c r="AE181" s="110">
        <f t="shared" ref="AE181" si="391">LN((AC181/1000)+1)*1000</f>
        <v>-8.2867131334298724E-2</v>
      </c>
      <c r="AF181" s="51">
        <f>(AD181-SMOW!AN$14*AE181)</f>
        <v>2.1865185656942676E-3</v>
      </c>
      <c r="AG181" s="55">
        <f t="shared" ref="AG181" si="392">AF181*1000</f>
        <v>2.1865185656942678</v>
      </c>
      <c r="AK181" s="101">
        <v>16</v>
      </c>
      <c r="AL181" s="101">
        <v>0</v>
      </c>
      <c r="AM181" s="101">
        <v>0</v>
      </c>
      <c r="AN181" s="101">
        <v>0</v>
      </c>
    </row>
    <row r="182" spans="1:40" x14ac:dyDescent="0.2">
      <c r="A182" s="80">
        <v>2626</v>
      </c>
      <c r="B182" s="80" t="s">
        <v>120</v>
      </c>
      <c r="C182" s="80" t="s">
        <v>62</v>
      </c>
      <c r="D182" s="80" t="s">
        <v>24</v>
      </c>
      <c r="E182" s="80" t="s">
        <v>306</v>
      </c>
      <c r="F182" s="80">
        <v>-27.877337724061999</v>
      </c>
      <c r="G182" s="80">
        <v>-28.273286993749501</v>
      </c>
      <c r="H182" s="80">
        <v>3.5983372327115801E-3</v>
      </c>
      <c r="I182" s="80">
        <v>-52.097395372334702</v>
      </c>
      <c r="J182" s="80">
        <v>-53.503519770042601</v>
      </c>
      <c r="K182" s="80">
        <v>1.18576733275417E-3</v>
      </c>
      <c r="L182" s="80">
        <v>-2.3428555166968099E-2</v>
      </c>
      <c r="M182" s="80">
        <v>3.8806661666667898E-3</v>
      </c>
      <c r="N182" s="80">
        <v>-37.788120087164202</v>
      </c>
      <c r="O182" s="80">
        <v>3.5616522148992401E-3</v>
      </c>
      <c r="P182" s="80">
        <v>-70.956968903591701</v>
      </c>
      <c r="Q182" s="80">
        <v>1.16217517666827E-3</v>
      </c>
      <c r="R182" s="80">
        <v>-106.450702056632</v>
      </c>
      <c r="S182" s="80">
        <v>0.21610275064857901</v>
      </c>
      <c r="T182" s="80">
        <v>396.12119619210102</v>
      </c>
      <c r="U182" s="80">
        <v>0.27971004607910799</v>
      </c>
      <c r="V182" s="81">
        <v>44160.612893518519</v>
      </c>
      <c r="W182" s="80">
        <v>2.4</v>
      </c>
      <c r="X182" s="80">
        <v>4.9980385870824597E-3</v>
      </c>
      <c r="Y182" s="80">
        <v>7.3091783140413497E-3</v>
      </c>
      <c r="Z182" s="110">
        <f>((((N182/1000)+1)/((SMOW!$Z$4/1000)+1))-1)*1000</f>
        <v>-27.575917224025972</v>
      </c>
      <c r="AA182" s="110">
        <f>((((P182/1000)+1)/((SMOW!$AA$4/1000)+1))-1)*1000</f>
        <v>-51.576875877394897</v>
      </c>
      <c r="AB182" s="110">
        <f>Z182*SMOW!$AN$6</f>
        <v>-29.846574559144024</v>
      </c>
      <c r="AC182" s="110">
        <f>AA182*SMOW!$AN$12</f>
        <v>-55.772245587178446</v>
      </c>
      <c r="AD182" s="110">
        <f t="shared" ref="AD182" si="393">LN((AB182/1000)+1)*1000</f>
        <v>-30.301049434768888</v>
      </c>
      <c r="AE182" s="110">
        <f t="shared" ref="AE182" si="394">LN((AC182/1000)+1)*1000</f>
        <v>-57.387876668601201</v>
      </c>
      <c r="AF182" s="51">
        <f>(AD182-SMOW!AN$14*AE182)</f>
        <v>-2.5055374745264203E-4</v>
      </c>
      <c r="AG182" s="55">
        <f t="shared" ref="AG182" si="395">AF182*1000</f>
        <v>-0.25055374745264203</v>
      </c>
      <c r="AH182" s="55">
        <f>AVERAGE(AG182:AG185)</f>
        <v>1.7664326071242797</v>
      </c>
      <c r="AI182" s="55">
        <f>STDEV(AG182:AG185)</f>
        <v>2.4185437030657111</v>
      </c>
      <c r="AK182" s="101">
        <v>16</v>
      </c>
      <c r="AL182" s="101">
        <v>2</v>
      </c>
      <c r="AM182" s="101">
        <v>0</v>
      </c>
      <c r="AN182" s="101">
        <v>0</v>
      </c>
    </row>
    <row r="183" spans="1:40" x14ac:dyDescent="0.2">
      <c r="A183" s="80">
        <v>2627</v>
      </c>
      <c r="B183" s="80" t="s">
        <v>120</v>
      </c>
      <c r="C183" s="80" t="s">
        <v>62</v>
      </c>
      <c r="D183" s="80" t="s">
        <v>24</v>
      </c>
      <c r="E183" s="80" t="s">
        <v>307</v>
      </c>
      <c r="F183" s="80">
        <v>-27.6040789894078</v>
      </c>
      <c r="G183" s="80">
        <v>-27.992231562507399</v>
      </c>
      <c r="H183" s="80">
        <v>3.4721199733777001E-3</v>
      </c>
      <c r="I183" s="80">
        <v>-51.594138947045501</v>
      </c>
      <c r="J183" s="80">
        <v>-52.972744909973898</v>
      </c>
      <c r="K183" s="80">
        <v>1.31929205430039E-3</v>
      </c>
      <c r="L183" s="80">
        <v>-2.2622250041142201E-2</v>
      </c>
      <c r="M183" s="80">
        <v>3.6305036115198402E-3</v>
      </c>
      <c r="N183" s="80">
        <v>-37.517647223010698</v>
      </c>
      <c r="O183" s="80">
        <v>3.4367217394627799E-3</v>
      </c>
      <c r="P183" s="80">
        <v>-70.463725322988793</v>
      </c>
      <c r="Q183" s="80">
        <v>1.2930432758021201E-3</v>
      </c>
      <c r="R183" s="80">
        <v>-101.62069692479101</v>
      </c>
      <c r="S183" s="80">
        <v>0.13839336434357599</v>
      </c>
      <c r="T183" s="80">
        <v>464.24396639839603</v>
      </c>
      <c r="U183" s="80">
        <v>0.192353054932589</v>
      </c>
      <c r="V183" s="81">
        <v>44160.690208333333</v>
      </c>
      <c r="W183" s="80">
        <v>2.4</v>
      </c>
      <c r="X183" s="103">
        <v>8.9709497863476199E-5</v>
      </c>
      <c r="Y183" s="103">
        <v>5.07697871660882E-5</v>
      </c>
      <c r="Z183" s="110">
        <f>((((N183/1000)+1)/((SMOW!$Z$4/1000)+1))-1)*1000</f>
        <v>-27.302573761602609</v>
      </c>
      <c r="AA183" s="110">
        <f>((((P183/1000)+1)/((SMOW!$AA$4/1000)+1))-1)*1000</f>
        <v>-51.07334310010603</v>
      </c>
      <c r="AB183" s="110">
        <f>Z183*SMOW!$AN$6</f>
        <v>-29.55072343784876</v>
      </c>
      <c r="AC183" s="110">
        <f>AA183*SMOW!$AN$12</f>
        <v>-55.227754412821433</v>
      </c>
      <c r="AD183" s="110">
        <f t="shared" ref="AD183" si="396">LN((AB183/1000)+1)*1000</f>
        <v>-29.996143002059021</v>
      </c>
      <c r="AE183" s="110">
        <f t="shared" ref="AE183" si="397">LN((AC183/1000)+1)*1000</f>
        <v>-56.811390496619765</v>
      </c>
      <c r="AF183" s="51">
        <f>(AD183-SMOW!AN$14*AE183)</f>
        <v>2.7118015621496738E-4</v>
      </c>
      <c r="AG183" s="55">
        <f t="shared" ref="AG183" si="398">AF183*1000</f>
        <v>0.27118015621496738</v>
      </c>
      <c r="AK183" s="101">
        <v>16</v>
      </c>
      <c r="AL183" s="101">
        <v>0</v>
      </c>
      <c r="AM183" s="101">
        <v>0</v>
      </c>
      <c r="AN183" s="101">
        <v>0</v>
      </c>
    </row>
    <row r="184" spans="1:40" s="80" customFormat="1" x14ac:dyDescent="0.2">
      <c r="A184" s="80">
        <v>2628</v>
      </c>
      <c r="B184" s="80" t="s">
        <v>120</v>
      </c>
      <c r="C184" s="80" t="s">
        <v>62</v>
      </c>
      <c r="D184" s="80" t="s">
        <v>24</v>
      </c>
      <c r="E184" s="80" t="s">
        <v>308</v>
      </c>
      <c r="F184" s="80">
        <v>-28.1202017286193</v>
      </c>
      <c r="G184" s="80">
        <v>-28.523146869949599</v>
      </c>
      <c r="H184" s="80">
        <v>4.2410952529062804E-3</v>
      </c>
      <c r="I184" s="80">
        <v>-52.548927219718401</v>
      </c>
      <c r="J184" s="80">
        <v>-53.979981615261103</v>
      </c>
      <c r="K184" s="80">
        <v>1.17105958057393E-3</v>
      </c>
      <c r="L184" s="80">
        <v>-2.1716577091762699E-2</v>
      </c>
      <c r="M184" s="80">
        <v>4.4652458211940603E-3</v>
      </c>
      <c r="N184" s="80">
        <v>-38.028508095238401</v>
      </c>
      <c r="O184" s="80">
        <v>4.1978573224842001E-3</v>
      </c>
      <c r="P184" s="80">
        <v>-71.3995170241285</v>
      </c>
      <c r="Q184" s="80">
        <v>1.14776005152868E-3</v>
      </c>
      <c r="R184" s="80">
        <v>-104.970841004948</v>
      </c>
      <c r="S184" s="80">
        <v>0.18383432534546101</v>
      </c>
      <c r="T184" s="80">
        <v>393.75913213846098</v>
      </c>
      <c r="U184" s="80">
        <v>0.19575691538718101</v>
      </c>
      <c r="V184" s="81">
        <v>44160.771331018521</v>
      </c>
      <c r="W184" s="80">
        <v>2.4</v>
      </c>
      <c r="X184" s="80">
        <v>2.5180114662485001E-2</v>
      </c>
      <c r="Y184" s="80">
        <v>2.0668327450886901E-2</v>
      </c>
      <c r="Z184" s="110">
        <f>((((N184/1000)+1)/((SMOW!$Z$4/1000)+1))-1)*1000</f>
        <v>-27.818856532032754</v>
      </c>
      <c r="AA184" s="110">
        <f>((((P184/1000)+1)/((SMOW!$AA$4/1000)+1))-1)*1000</f>
        <v>-52.028655673384215</v>
      </c>
      <c r="AB184" s="110">
        <f>Z184*SMOW!$AN$6</f>
        <v>-30.109517985861803</v>
      </c>
      <c r="AC184" s="110">
        <f>AA184*SMOW!$AN$12</f>
        <v>-56.260774085747023</v>
      </c>
      <c r="AD184" s="110">
        <f t="shared" ref="AD184" si="399">LN((AB184/1000)+1)*1000</f>
        <v>-30.572118999037389</v>
      </c>
      <c r="AE184" s="110">
        <f t="shared" ref="AE184" si="400">LN((AC184/1000)+1)*1000</f>
        <v>-57.90539473386665</v>
      </c>
      <c r="AF184" s="51">
        <f>(AD184-SMOW!AN$14*AE184)</f>
        <v>1.9294204442026341E-3</v>
      </c>
      <c r="AG184" s="55">
        <f t="shared" ref="AG184" si="401">AF184*1000</f>
        <v>1.9294204442026341</v>
      </c>
      <c r="AK184" s="101">
        <v>16</v>
      </c>
      <c r="AL184" s="101">
        <v>0</v>
      </c>
      <c r="AM184" s="101">
        <v>0</v>
      </c>
      <c r="AN184" s="101">
        <v>0</v>
      </c>
    </row>
    <row r="185" spans="1:40" x14ac:dyDescent="0.2">
      <c r="A185" s="80">
        <v>2630</v>
      </c>
      <c r="B185" s="80" t="s">
        <v>120</v>
      </c>
      <c r="C185" s="80" t="s">
        <v>62</v>
      </c>
      <c r="D185" s="80" t="s">
        <v>24</v>
      </c>
      <c r="E185" s="80" t="s">
        <v>309</v>
      </c>
      <c r="F185" s="80">
        <v>-27.6560689787133</v>
      </c>
      <c r="G185" s="80">
        <v>-28.045698919814999</v>
      </c>
      <c r="H185" s="80">
        <v>3.8850506557095701E-3</v>
      </c>
      <c r="I185" s="80">
        <v>-51.698073854204502</v>
      </c>
      <c r="J185" s="80">
        <v>-53.082340044835902</v>
      </c>
      <c r="K185" s="80">
        <v>2.2204205779843798E-3</v>
      </c>
      <c r="L185" s="80">
        <v>-1.8223376141655399E-2</v>
      </c>
      <c r="M185" s="80">
        <v>3.7823764477824301E-3</v>
      </c>
      <c r="N185" s="80">
        <v>-37.5691071748127</v>
      </c>
      <c r="O185" s="80">
        <v>3.8454425969617202E-3</v>
      </c>
      <c r="P185" s="80">
        <v>-70.565592329907403</v>
      </c>
      <c r="Q185" s="80">
        <v>2.1762428481673299E-3</v>
      </c>
      <c r="R185" s="80">
        <v>-101.184833170527</v>
      </c>
      <c r="S185" s="80">
        <v>0.17103379732594701</v>
      </c>
      <c r="T185" s="80">
        <v>449.40627682853801</v>
      </c>
      <c r="U185" s="80">
        <v>0.190318985539213</v>
      </c>
      <c r="V185" s="81">
        <v>44165.487118055556</v>
      </c>
      <c r="W185" s="80">
        <v>2.4</v>
      </c>
      <c r="X185" s="103">
        <v>5.4388426263992199E-6</v>
      </c>
      <c r="Y185" s="80">
        <v>1.4220079088584999E-4</v>
      </c>
      <c r="Z185" s="110">
        <f>((((N185/1000)+1)/((SMOW!$Z$4/1000)+1))-1)*1000</f>
        <v>-27.35457987114609</v>
      </c>
      <c r="AA185" s="110">
        <f>((((P185/1000)+1)/((SMOW!$AA$4/1000)+1))-1)*1000</f>
        <v>-51.177335080792588</v>
      </c>
      <c r="AB185" s="110">
        <f>Z185*SMOW!$AN$6</f>
        <v>-29.607011836650162</v>
      </c>
      <c r="AC185" s="110">
        <f>AA185*SMOW!$AN$12</f>
        <v>-55.340205316201754</v>
      </c>
      <c r="AD185" s="110">
        <f t="shared" ref="AD185" si="402">LN((AB185/1000)+1)*1000</f>
        <v>-30.054147096302295</v>
      </c>
      <c r="AE185" s="110">
        <f t="shared" ref="AE185" si="403">LN((AC185/1000)+1)*1000</f>
        <v>-56.930421931586793</v>
      </c>
      <c r="AF185" s="51">
        <f>(AD185-SMOW!AN$14*AE185)</f>
        <v>5.1156835755321595E-3</v>
      </c>
      <c r="AG185" s="55">
        <f t="shared" ref="AG185" si="404">AF185*1000</f>
        <v>5.1156835755321595</v>
      </c>
      <c r="AH185" s="98"/>
      <c r="AI185" s="98"/>
      <c r="AK185" s="101">
        <v>16</v>
      </c>
      <c r="AL185" s="101">
        <v>0</v>
      </c>
      <c r="AM185" s="101">
        <v>0</v>
      </c>
      <c r="AN185" s="101">
        <v>0</v>
      </c>
    </row>
    <row r="186" spans="1:40" x14ac:dyDescent="0.2">
      <c r="A186" s="80">
        <v>2631</v>
      </c>
      <c r="B186" s="80" t="s">
        <v>120</v>
      </c>
      <c r="C186" s="80" t="s">
        <v>63</v>
      </c>
      <c r="D186" s="80" t="s">
        <v>95</v>
      </c>
      <c r="E186" s="80" t="s">
        <v>334</v>
      </c>
      <c r="F186" s="80">
        <v>-4.8303534250602498</v>
      </c>
      <c r="G186" s="80">
        <v>-4.8420577102155198</v>
      </c>
      <c r="H186" s="80">
        <v>4.6385425495259099E-3</v>
      </c>
      <c r="I186" s="80">
        <v>-9.0952507057015204</v>
      </c>
      <c r="J186" s="80">
        <v>-9.1368650585090201</v>
      </c>
      <c r="K186" s="80">
        <v>1.4106115766680299E-3</v>
      </c>
      <c r="L186" s="80">
        <v>-1.7792959322756999E-2</v>
      </c>
      <c r="M186" s="80">
        <v>4.8237678330797897E-3</v>
      </c>
      <c r="N186" s="80">
        <v>-14.976099599188601</v>
      </c>
      <c r="O186" s="80">
        <v>4.59125264725984E-3</v>
      </c>
      <c r="P186" s="80">
        <v>-28.8103995939444</v>
      </c>
      <c r="Q186" s="80">
        <v>1.3825458949998999E-3</v>
      </c>
      <c r="R186" s="80">
        <v>-43.926951827834401</v>
      </c>
      <c r="S186" s="80">
        <v>0.128371767967669</v>
      </c>
      <c r="T186" s="80">
        <v>469.20401206811403</v>
      </c>
      <c r="U186" s="80">
        <v>8.6855099099208105E-2</v>
      </c>
      <c r="V186" s="81">
        <v>44165.56490740741</v>
      </c>
      <c r="W186" s="80">
        <v>2.4</v>
      </c>
      <c r="X186" s="80">
        <v>8.7163444816509006E-3</v>
      </c>
      <c r="Y186" s="80">
        <v>1.52149855301621E-2</v>
      </c>
      <c r="Z186" s="110">
        <f>((((N186/1000)+1)/((SMOW!$Z$4/1000)+1))-1)*1000</f>
        <v>-4.5217868787470472</v>
      </c>
      <c r="AA186" s="110">
        <f>((((P186/1000)+1)/((SMOW!$AA$4/1000)+1))-1)*1000</f>
        <v>-8.5511175456932662</v>
      </c>
      <c r="AB186" s="110">
        <f>Z186*SMOW!$AN$6</f>
        <v>-4.8941200439743451</v>
      </c>
      <c r="AC186" s="110">
        <f>AA186*SMOW!$AN$12</f>
        <v>-9.2466831247578085</v>
      </c>
      <c r="AD186" s="110">
        <f t="shared" ref="AD186" si="405">LN((AB186/1000)+1)*1000</f>
        <v>-4.9061354687950978</v>
      </c>
      <c r="AE186" s="110">
        <f t="shared" ref="AE186" si="406">LN((AC186/1000)+1)*1000</f>
        <v>-9.289699074408734</v>
      </c>
      <c r="AF186" s="51">
        <f>(AD186-SMOW!AN$14*AE186)</f>
        <v>-1.1743575072857837E-3</v>
      </c>
      <c r="AG186" s="55">
        <f t="shared" ref="AG186" si="407">AF186*1000</f>
        <v>-1.1743575072857837</v>
      </c>
      <c r="AH186" s="55">
        <f>AVERAGE(AG186:AG187,AG201)</f>
        <v>4.3071735246922316</v>
      </c>
      <c r="AI186" s="55">
        <f>STDEV(AG186:AG187,AG201)</f>
        <v>7.7006875706743525</v>
      </c>
      <c r="AJ186" s="48" t="s">
        <v>333</v>
      </c>
      <c r="AK186" s="101">
        <v>16</v>
      </c>
      <c r="AL186" s="101">
        <v>2</v>
      </c>
      <c r="AM186" s="101">
        <v>0</v>
      </c>
      <c r="AN186" s="101">
        <v>0</v>
      </c>
    </row>
    <row r="187" spans="1:40" x14ac:dyDescent="0.2">
      <c r="A187" s="80">
        <v>2632</v>
      </c>
      <c r="B187" s="80" t="s">
        <v>120</v>
      </c>
      <c r="C187" s="80" t="s">
        <v>63</v>
      </c>
      <c r="D187" s="80" t="s">
        <v>95</v>
      </c>
      <c r="E187" s="80" t="s">
        <v>335</v>
      </c>
      <c r="F187" s="80">
        <v>-4.5893241050590303</v>
      </c>
      <c r="G187" s="80">
        <v>-4.5998875623626798</v>
      </c>
      <c r="H187" s="80">
        <v>3.00884396815976E-3</v>
      </c>
      <c r="I187" s="80">
        <v>-8.6441335853367303</v>
      </c>
      <c r="J187" s="80">
        <v>-8.6817108362202404</v>
      </c>
      <c r="K187" s="80">
        <v>1.0781896557522199E-3</v>
      </c>
      <c r="L187" s="80">
        <v>-1.5944240838392101E-2</v>
      </c>
      <c r="M187" s="80">
        <v>3.1944442829948999E-3</v>
      </c>
      <c r="N187" s="80">
        <v>-14.7375275710769</v>
      </c>
      <c r="O187" s="80">
        <v>2.9781688292191502E-3</v>
      </c>
      <c r="P187" s="80">
        <v>-28.368257948972602</v>
      </c>
      <c r="Q187" s="80">
        <v>1.05673787685362E-3</v>
      </c>
      <c r="R187" s="80">
        <v>-43.478772148371299</v>
      </c>
      <c r="S187" s="80">
        <v>0.12933668040683999</v>
      </c>
      <c r="T187" s="80">
        <v>512.45573084241505</v>
      </c>
      <c r="U187" s="80">
        <v>0.10637945387922899</v>
      </c>
      <c r="V187" s="81">
        <v>44165.6409375</v>
      </c>
      <c r="W187" s="80">
        <v>2.4</v>
      </c>
      <c r="X187" s="80">
        <v>1.5307846649134601E-3</v>
      </c>
      <c r="Y187" s="80">
        <v>3.7190952074191901E-4</v>
      </c>
      <c r="Z187" s="110">
        <f>((((N187/1000)+1)/((SMOW!$Z$4/1000)+1))-1)*1000</f>
        <v>-4.280682824166604</v>
      </c>
      <c r="AA187" s="110">
        <f>((((P187/1000)+1)/((SMOW!$AA$4/1000)+1))-1)*1000</f>
        <v>-8.0997527044608386</v>
      </c>
      <c r="AB187" s="110">
        <f>Z187*SMOW!$AN$6</f>
        <v>-4.6331629891976727</v>
      </c>
      <c r="AC187" s="110">
        <f>AA187*SMOW!$AN$12</f>
        <v>-8.7586033342238903</v>
      </c>
      <c r="AD187" s="110">
        <f t="shared" ref="AD187" si="408">LN((AB187/1000)+1)*1000</f>
        <v>-4.6439293566013493</v>
      </c>
      <c r="AE187" s="110">
        <f t="shared" ref="AE187" si="409">LN((AC187/1000)+1)*1000</f>
        <v>-8.7971853486499807</v>
      </c>
      <c r="AF187" s="51">
        <f>(AD187-SMOW!AN$14*AE187)</f>
        <v>9.8450748584077985E-4</v>
      </c>
      <c r="AG187" s="55">
        <f t="shared" ref="AG187:AG189" si="410">AF187*1000</f>
        <v>0.98450748584077985</v>
      </c>
      <c r="AJ187" s="48" t="s">
        <v>333</v>
      </c>
      <c r="AK187" s="101">
        <v>16</v>
      </c>
      <c r="AL187" s="101">
        <v>0</v>
      </c>
      <c r="AM187" s="101">
        <v>0</v>
      </c>
      <c r="AN187" s="101">
        <v>0</v>
      </c>
    </row>
    <row r="188" spans="1:40" x14ac:dyDescent="0.2">
      <c r="A188" s="80">
        <v>2633</v>
      </c>
      <c r="B188" s="80" t="s">
        <v>120</v>
      </c>
      <c r="C188" s="80" t="s">
        <v>63</v>
      </c>
      <c r="D188" s="80" t="s">
        <v>95</v>
      </c>
      <c r="E188" s="80" t="s">
        <v>337</v>
      </c>
      <c r="F188" s="80">
        <v>-4.0629865927473201</v>
      </c>
      <c r="G188" s="80">
        <v>-4.0712632815462397</v>
      </c>
      <c r="H188" s="80">
        <v>4.2276395398896703E-3</v>
      </c>
      <c r="I188" s="80">
        <v>-7.6496865339157498</v>
      </c>
      <c r="J188" s="80">
        <v>-7.6790955060442396</v>
      </c>
      <c r="K188" s="80">
        <v>1.5427155529079801E-3</v>
      </c>
      <c r="L188" s="80">
        <v>-1.6700854354882701E-2</v>
      </c>
      <c r="M188" s="80">
        <v>4.3963186981672104E-3</v>
      </c>
      <c r="N188" s="80">
        <v>-14.216556065275</v>
      </c>
      <c r="O188" s="80">
        <v>4.18453879034899E-3</v>
      </c>
      <c r="P188" s="80">
        <v>-27.393596524469</v>
      </c>
      <c r="Q188" s="80">
        <v>1.51202151613008E-3</v>
      </c>
      <c r="R188" s="80">
        <v>-42.1479193560967</v>
      </c>
      <c r="S188" s="80">
        <v>0.13111054258785601</v>
      </c>
      <c r="T188" s="80">
        <v>426.20939696531099</v>
      </c>
      <c r="U188" s="80">
        <v>0.114309194757601</v>
      </c>
      <c r="V188" s="81">
        <v>44165.721192129633</v>
      </c>
      <c r="W188" s="80">
        <v>2.4</v>
      </c>
      <c r="X188" s="80">
        <v>6.7474905133055499E-2</v>
      </c>
      <c r="Y188" s="80">
        <v>0.24949132723994</v>
      </c>
      <c r="Z188" s="110">
        <f>((((N188/1000)+1)/((SMOW!$Z$4/1000)+1))-1)*1000</f>
        <v>-3.754182113400395</v>
      </c>
      <c r="AA188" s="110">
        <f>((((P188/1000)+1)/((SMOW!$AA$4/1000)+1))-1)*1000</f>
        <v>-7.1047595747040226</v>
      </c>
      <c r="AB188" s="110">
        <f>Z188*SMOW!$AN$6</f>
        <v>-4.0633091347759347</v>
      </c>
      <c r="AC188" s="110">
        <f>AA188*SMOW!$AN$12</f>
        <v>-7.6826754063232805</v>
      </c>
      <c r="AD188" s="110">
        <f t="shared" ref="AD188:AD189" si="411">LN((AB188/1000)+1)*1000</f>
        <v>-4.0715868061058407</v>
      </c>
      <c r="AE188" s="110">
        <f t="shared" ref="AE188:AE189" si="412">LN((AC188/1000)+1)*1000</f>
        <v>-7.712339186154475</v>
      </c>
      <c r="AF188" s="51">
        <f>(AD188-SMOW!AN$14*AE188)</f>
        <v>5.2828418372197206E-4</v>
      </c>
      <c r="AG188" s="55">
        <f t="shared" si="410"/>
        <v>0.52828418372197206</v>
      </c>
      <c r="AH188" s="55">
        <f>AVERAGE(AG188:AG189,AG202)</f>
        <v>3.8529075585373995</v>
      </c>
      <c r="AI188" s="55">
        <f>STDEV(AG188:AG189,AG202)</f>
        <v>4.7995098282696746</v>
      </c>
      <c r="AJ188" s="48" t="s">
        <v>336</v>
      </c>
      <c r="AK188" s="101">
        <v>16</v>
      </c>
      <c r="AL188" s="101">
        <v>0</v>
      </c>
      <c r="AM188" s="101">
        <v>0</v>
      </c>
      <c r="AN188" s="101">
        <v>0</v>
      </c>
    </row>
    <row r="189" spans="1:40" x14ac:dyDescent="0.2">
      <c r="A189" s="80">
        <v>2634</v>
      </c>
      <c r="B189" s="80" t="s">
        <v>120</v>
      </c>
      <c r="C189" s="80" t="s">
        <v>63</v>
      </c>
      <c r="D189" s="80" t="s">
        <v>95</v>
      </c>
      <c r="E189" s="80" t="s">
        <v>343</v>
      </c>
      <c r="F189" s="80">
        <v>-3.8758376662590499</v>
      </c>
      <c r="G189" s="80">
        <v>-3.88336848458539</v>
      </c>
      <c r="H189" s="80">
        <v>3.8754958330528399E-3</v>
      </c>
      <c r="I189" s="80">
        <v>-7.2982447547221501</v>
      </c>
      <c r="J189" s="80">
        <v>-7.3250072646282796</v>
      </c>
      <c r="K189" s="80">
        <v>1.2188663624853699E-3</v>
      </c>
      <c r="L189" s="80">
        <v>-1.5764648861665499E-2</v>
      </c>
      <c r="M189" s="80">
        <v>3.8574259938807301E-3</v>
      </c>
      <c r="N189" s="80">
        <v>-14.0313151205177</v>
      </c>
      <c r="O189" s="80">
        <v>3.83598518564104E-3</v>
      </c>
      <c r="P189" s="80">
        <v>-27.049147069217</v>
      </c>
      <c r="Q189" s="80">
        <v>1.19461566449554E-3</v>
      </c>
      <c r="R189" s="80">
        <v>-41.8338959661274</v>
      </c>
      <c r="S189" s="80">
        <v>0.12698375852792501</v>
      </c>
      <c r="T189" s="80">
        <v>438.43040371730802</v>
      </c>
      <c r="U189" s="80">
        <v>0.117400682160738</v>
      </c>
      <c r="V189" s="81">
        <v>44165.79587962963</v>
      </c>
      <c r="W189" s="80">
        <v>2.4</v>
      </c>
      <c r="X189" s="80">
        <v>0.153792625675717</v>
      </c>
      <c r="Y189" s="80">
        <v>0.14160533499908801</v>
      </c>
      <c r="Z189" s="110">
        <f>((((N189/1000)+1)/((SMOW!$Z$4/1000)+1))-1)*1000</f>
        <v>-3.5669751587175114</v>
      </c>
      <c r="AA189" s="110">
        <f>((((P189/1000)+1)/((SMOW!$AA$4/1000)+1))-1)*1000</f>
        <v>-6.753124809124933</v>
      </c>
      <c r="AB189" s="110">
        <f>Z189*SMOW!$AN$6</f>
        <v>-3.8606871771619633</v>
      </c>
      <c r="AC189" s="110">
        <f>AA189*SMOW!$AN$12</f>
        <v>-7.3024379419703411</v>
      </c>
      <c r="AD189" s="110">
        <f t="shared" si="411"/>
        <v>-3.868158866672172</v>
      </c>
      <c r="AE189" s="110">
        <f t="shared" si="412"/>
        <v>-7.3292312592966082</v>
      </c>
      <c r="AF189" s="51">
        <f>(AD189-SMOW!AN$14*AE189)</f>
        <v>1.6752382364373375E-3</v>
      </c>
      <c r="AG189" s="55">
        <f t="shared" si="410"/>
        <v>1.6752382364373375</v>
      </c>
      <c r="AH189" s="98"/>
      <c r="AI189" s="98"/>
      <c r="AJ189" s="48" t="s">
        <v>336</v>
      </c>
      <c r="AK189" s="101">
        <v>16</v>
      </c>
      <c r="AL189" s="101">
        <v>0</v>
      </c>
      <c r="AM189" s="101">
        <v>0</v>
      </c>
      <c r="AN189" s="101">
        <v>0</v>
      </c>
    </row>
    <row r="190" spans="1:40" x14ac:dyDescent="0.2">
      <c r="A190" s="80">
        <v>2635</v>
      </c>
      <c r="B190" s="80" t="s">
        <v>120</v>
      </c>
      <c r="C190" s="80" t="s">
        <v>63</v>
      </c>
      <c r="D190" s="80" t="s">
        <v>95</v>
      </c>
      <c r="E190" s="80" t="s">
        <v>341</v>
      </c>
      <c r="F190" s="80">
        <v>-3.6670426109340499</v>
      </c>
      <c r="G190" s="80">
        <v>-3.6737830116143302</v>
      </c>
      <c r="H190" s="80">
        <v>4.01985379091569E-3</v>
      </c>
      <c r="I190" s="80">
        <v>-6.9123535355521302</v>
      </c>
      <c r="J190" s="80">
        <v>-6.9363545639082798</v>
      </c>
      <c r="K190" s="80">
        <v>1.5340232646598099E-3</v>
      </c>
      <c r="L190" s="80">
        <v>-1.1387801870754201E-2</v>
      </c>
      <c r="M190" s="80">
        <v>3.94819207049438E-3</v>
      </c>
      <c r="N190" s="80">
        <v>-13.8246487290251</v>
      </c>
      <c r="O190" s="80">
        <v>3.9788714153380601E-3</v>
      </c>
      <c r="P190" s="80">
        <v>-26.670933583800998</v>
      </c>
      <c r="Q190" s="80">
        <v>1.50350217059628E-3</v>
      </c>
      <c r="R190" s="80">
        <v>-41.8352292674534</v>
      </c>
      <c r="S190" s="80">
        <v>0.14991511196474</v>
      </c>
      <c r="T190" s="80">
        <v>445.07091891489898</v>
      </c>
      <c r="U190" s="80">
        <v>0.206727494660843</v>
      </c>
      <c r="V190" s="81">
        <v>44166.418020833335</v>
      </c>
      <c r="W190" s="80">
        <v>2.4</v>
      </c>
      <c r="X190" s="80">
        <v>7.96781583377386E-2</v>
      </c>
      <c r="Y190" s="80">
        <v>9.0496524447425702E-2</v>
      </c>
      <c r="Z190" s="110">
        <f>((((N190/1000)+1)/((SMOW!$Z$4/1000)+1))-1)*1000</f>
        <v>-3.3581153635069416</v>
      </c>
      <c r="AA190" s="110">
        <f>((((P190/1000)+1)/((SMOW!$AA$4/1000)+1))-1)*1000</f>
        <v>-6.3670216864307738</v>
      </c>
      <c r="AB190" s="110">
        <f>Z190*SMOW!$AN$6</f>
        <v>-3.6346294399154733</v>
      </c>
      <c r="AC190" s="110">
        <f>AA190*SMOW!$AN$12</f>
        <v>-6.8849283930774625</v>
      </c>
      <c r="AD190" s="110">
        <f t="shared" ref="AD190" si="413">LN((AB190/1000)+1)*1000</f>
        <v>-3.6412507543834653</v>
      </c>
      <c r="AE190" s="110">
        <f t="shared" ref="AE190" si="414">LN((AC190/1000)+1)*1000</f>
        <v>-6.9087388644283001</v>
      </c>
      <c r="AF190" s="51">
        <f>(AD190-SMOW!AN$14*AE190)</f>
        <v>6.5633660346771094E-3</v>
      </c>
      <c r="AG190" s="55">
        <f t="shared" ref="AG190" si="415">AF190*1000</f>
        <v>6.5633660346771094</v>
      </c>
      <c r="AH190" s="55">
        <f>AVERAGE(AG190:AG191,AG203)</f>
        <v>10.340025585216406</v>
      </c>
      <c r="AI190" s="55">
        <f>STDEV(AG190:AG191,AG203)</f>
        <v>3.4960227694196138</v>
      </c>
      <c r="AJ190" s="48" t="s">
        <v>338</v>
      </c>
      <c r="AK190" s="101">
        <v>16</v>
      </c>
      <c r="AL190" s="101">
        <v>1</v>
      </c>
      <c r="AM190" s="101">
        <v>0</v>
      </c>
      <c r="AN190" s="101">
        <v>0</v>
      </c>
    </row>
    <row r="191" spans="1:40" s="64" customFormat="1" x14ac:dyDescent="0.2">
      <c r="A191" s="80">
        <v>2636</v>
      </c>
      <c r="B191" s="80" t="s">
        <v>120</v>
      </c>
      <c r="C191" s="80" t="s">
        <v>63</v>
      </c>
      <c r="D191" s="80" t="s">
        <v>95</v>
      </c>
      <c r="E191" s="80" t="s">
        <v>342</v>
      </c>
      <c r="F191" s="80">
        <v>-3.4365358625516</v>
      </c>
      <c r="G191" s="80">
        <v>-3.4424546789626298</v>
      </c>
      <c r="H191" s="80">
        <v>4.3046683000854697E-3</v>
      </c>
      <c r="I191" s="80">
        <v>-6.4845700523816401</v>
      </c>
      <c r="J191" s="80">
        <v>-6.5056862442469603</v>
      </c>
      <c r="K191" s="80">
        <v>1.26946551947881E-3</v>
      </c>
      <c r="L191" s="80">
        <v>-7.4523420002331501E-3</v>
      </c>
      <c r="M191" s="80">
        <v>4.2863804289149203E-3</v>
      </c>
      <c r="N191" s="80">
        <v>-13.596491995002999</v>
      </c>
      <c r="O191" s="80">
        <v>4.2607822429833499E-3</v>
      </c>
      <c r="P191" s="80">
        <v>-26.2516613274347</v>
      </c>
      <c r="Q191" s="80">
        <v>1.2442080951474801E-3</v>
      </c>
      <c r="R191" s="80">
        <v>-38.692554359373403</v>
      </c>
      <c r="S191" s="80">
        <v>0.14795623901958399</v>
      </c>
      <c r="T191" s="80">
        <v>631.41088731583898</v>
      </c>
      <c r="U191" s="80">
        <v>0.16086183067383</v>
      </c>
      <c r="V191" s="81">
        <v>44166.498171296298</v>
      </c>
      <c r="W191" s="80">
        <v>2.4</v>
      </c>
      <c r="X191" s="80">
        <v>3.6123309977437401E-2</v>
      </c>
      <c r="Y191" s="80">
        <v>3.90607040153566E-2</v>
      </c>
      <c r="Z191" s="110">
        <f>((((N191/1000)+1)/((SMOW!$Z$4/1000)+1))-1)*1000</f>
        <v>-3.1275371432185617</v>
      </c>
      <c r="AA191" s="110">
        <f>((((P191/1000)+1)/((SMOW!$AA$4/1000)+1))-1)*1000</f>
        <v>-5.9390032955370931</v>
      </c>
      <c r="AB191" s="110">
        <f>Z191*SMOW!$AN$6</f>
        <v>-3.385064938120558</v>
      </c>
      <c r="AC191" s="110">
        <f>AA191*SMOW!$AN$12</f>
        <v>-6.422094101417434</v>
      </c>
      <c r="AD191" s="110">
        <f t="shared" ref="AD191" si="416">LN((AB191/1000)+1)*1000</f>
        <v>-3.3908072327938563</v>
      </c>
      <c r="AE191" s="110">
        <f t="shared" ref="AE191" si="417">LN((AC191/1000)+1)*1000</f>
        <v>-6.4428044646255467</v>
      </c>
      <c r="AF191" s="51">
        <f>(AD191-SMOW!AN$14*AE191)</f>
        <v>1.0993524528432275E-2</v>
      </c>
      <c r="AG191" s="55">
        <f t="shared" ref="AG191" si="418">AF191*1000</f>
        <v>10.993524528432275</v>
      </c>
      <c r="AH191" s="55"/>
      <c r="AI191" s="99"/>
      <c r="AJ191" s="48" t="s">
        <v>338</v>
      </c>
      <c r="AK191" s="101">
        <v>16</v>
      </c>
      <c r="AL191" s="101">
        <v>0</v>
      </c>
      <c r="AM191" s="101">
        <v>0</v>
      </c>
      <c r="AN191" s="101">
        <v>0</v>
      </c>
    </row>
    <row r="192" spans="1:40" s="64" customFormat="1" x14ac:dyDescent="0.2">
      <c r="A192" s="80">
        <v>2637</v>
      </c>
      <c r="B192" s="80" t="s">
        <v>120</v>
      </c>
      <c r="C192" s="80" t="s">
        <v>63</v>
      </c>
      <c r="D192" s="80" t="s">
        <v>310</v>
      </c>
      <c r="E192" s="80" t="s">
        <v>311</v>
      </c>
      <c r="F192" s="80">
        <v>-3.9146779294413401</v>
      </c>
      <c r="G192" s="80">
        <v>-3.9223605597395799</v>
      </c>
      <c r="H192" s="80">
        <v>3.36590654932829E-3</v>
      </c>
      <c r="I192" s="80">
        <v>-7.4001106013220204</v>
      </c>
      <c r="J192" s="80">
        <v>-7.4276273084893596</v>
      </c>
      <c r="K192" s="80">
        <v>1.6489237148787799E-3</v>
      </c>
      <c r="L192" s="80">
        <v>-5.7334085719804603E-4</v>
      </c>
      <c r="M192" s="80">
        <v>3.50686845084211E-3</v>
      </c>
      <c r="N192" s="80">
        <v>-14.0697594075436</v>
      </c>
      <c r="O192" s="80">
        <v>3.33159116037544E-3</v>
      </c>
      <c r="P192" s="80">
        <v>-27.1489861818308</v>
      </c>
      <c r="Q192" s="80">
        <v>1.6161165489358099E-3</v>
      </c>
      <c r="R192" s="80">
        <v>-40.006992514857302</v>
      </c>
      <c r="S192" s="80">
        <v>0.17144452469990901</v>
      </c>
      <c r="T192" s="80">
        <v>555.68796563706599</v>
      </c>
      <c r="U192" s="80">
        <v>9.4265235753462406E-2</v>
      </c>
      <c r="V192" s="81">
        <v>44166.574548611112</v>
      </c>
      <c r="W192" s="80">
        <v>2.4</v>
      </c>
      <c r="X192" s="80">
        <v>8.83079476519452E-3</v>
      </c>
      <c r="Y192" s="80">
        <v>6.5540012995217202E-3</v>
      </c>
      <c r="Z192" s="110">
        <f>((((N192/1000)+1)/((SMOW!$Z$4/1000)+1))-1)*1000</f>
        <v>-3.6058274648774757</v>
      </c>
      <c r="AA192" s="110">
        <f>((((P192/1000)+1)/((SMOW!$AA$4/1000)+1))-1)*1000</f>
        <v>-6.8550465930740101</v>
      </c>
      <c r="AB192" s="110">
        <f>Z192*SMOW!$AN$6</f>
        <v>-3.9027386615487725</v>
      </c>
      <c r="AC192" s="110">
        <f>AA192*SMOW!$AN$12</f>
        <v>-7.4126502545307966</v>
      </c>
      <c r="AD192" s="110">
        <f t="shared" ref="AD192" si="419">LN((AB192/1000)+1)*1000</f>
        <v>-3.9103742189435753</v>
      </c>
      <c r="AE192" s="110">
        <f t="shared" ref="AE192" si="420">LN((AC192/1000)+1)*1000</f>
        <v>-7.4402604743158918</v>
      </c>
      <c r="AF192" s="51">
        <f>(AD192-SMOW!AN$14*AE192)</f>
        <v>1.8083311495215693E-2</v>
      </c>
      <c r="AG192" s="55">
        <f t="shared" ref="AG192" si="421">AF192*1000</f>
        <v>18.083311495215693</v>
      </c>
      <c r="AH192" s="55">
        <f>AVERAGE(AG192:AG193,AG200)</f>
        <v>15.181673558752442</v>
      </c>
      <c r="AI192" s="55">
        <f>STDEV(AG192:AG193,AG200)</f>
        <v>4.1394146100104354</v>
      </c>
      <c r="AJ192" s="79"/>
      <c r="AK192" s="101">
        <v>16</v>
      </c>
      <c r="AL192" s="101">
        <v>0</v>
      </c>
      <c r="AM192" s="101">
        <v>0</v>
      </c>
      <c r="AN192" s="101">
        <v>0</v>
      </c>
    </row>
    <row r="193" spans="1:40" x14ac:dyDescent="0.2">
      <c r="A193" s="80">
        <v>2638</v>
      </c>
      <c r="B193" s="80" t="s">
        <v>120</v>
      </c>
      <c r="C193" s="80" t="s">
        <v>63</v>
      </c>
      <c r="D193" s="80" t="s">
        <v>310</v>
      </c>
      <c r="E193" s="80" t="s">
        <v>312</v>
      </c>
      <c r="F193" s="80">
        <v>-4.0835242057199803</v>
      </c>
      <c r="G193" s="80">
        <v>-4.0918849543707596</v>
      </c>
      <c r="H193" s="80">
        <v>4.48869044990242E-3</v>
      </c>
      <c r="I193" s="80">
        <v>-7.7056872565952297</v>
      </c>
      <c r="J193" s="80">
        <v>-7.7355295014965497</v>
      </c>
      <c r="K193" s="80">
        <v>1.3264735021435499E-3</v>
      </c>
      <c r="L193" s="80">
        <v>-7.5253775805863296E-3</v>
      </c>
      <c r="M193" s="80">
        <v>4.8104289556176599E-3</v>
      </c>
      <c r="N193" s="80">
        <v>-14.2368842974562</v>
      </c>
      <c r="O193" s="80">
        <v>4.4429282885308299E-3</v>
      </c>
      <c r="P193" s="80">
        <v>-27.448483050666699</v>
      </c>
      <c r="Q193" s="80">
        <v>1.30008184077669E-3</v>
      </c>
      <c r="R193" s="80">
        <v>-40.670038846916299</v>
      </c>
      <c r="S193" s="80">
        <v>0.106157920536862</v>
      </c>
      <c r="T193" s="80">
        <v>533.21806400761295</v>
      </c>
      <c r="U193" s="80">
        <v>0.100804923698433</v>
      </c>
      <c r="V193" s="81">
        <v>44166.649872685186</v>
      </c>
      <c r="W193" s="80">
        <v>2.4</v>
      </c>
      <c r="X193" s="80">
        <v>8.2644950140068705E-3</v>
      </c>
      <c r="Y193" s="80">
        <v>1.27750437605148E-2</v>
      </c>
      <c r="Z193" s="110">
        <f>((((N193/1000)+1)/((SMOW!$Z$4/1000)+1))-1)*1000</f>
        <v>-3.7747260943529204</v>
      </c>
      <c r="AA193" s="110">
        <f>((((P193/1000)+1)/((SMOW!$AA$4/1000)+1))-1)*1000</f>
        <v>-7.1607910489266402</v>
      </c>
      <c r="AB193" s="110">
        <f>Z193*SMOW!$AN$6</f>
        <v>-4.0855447490715475</v>
      </c>
      <c r="AC193" s="110">
        <f>AA193*SMOW!$AN$12</f>
        <v>-7.7432645964941633</v>
      </c>
      <c r="AD193" s="110">
        <f t="shared" ref="AD193" si="422">LN((AB193/1000)+1)*1000</f>
        <v>-4.0939133884309058</v>
      </c>
      <c r="AE193" s="110">
        <f t="shared" ref="AE193" si="423">LN((AC193/1000)+1)*1000</f>
        <v>-7.773399331412894</v>
      </c>
      <c r="AF193" s="51">
        <f>(AD193-SMOW!AN$14*AE193)</f>
        <v>1.0441458555102479E-2</v>
      </c>
      <c r="AG193" s="55">
        <f t="shared" ref="AG193" si="424">AF193*1000</f>
        <v>10.441458555102479</v>
      </c>
      <c r="AH193" s="55"/>
      <c r="AI193" s="55"/>
      <c r="AK193" s="101">
        <v>16</v>
      </c>
      <c r="AL193" s="101">
        <v>0</v>
      </c>
      <c r="AM193" s="101">
        <v>0</v>
      </c>
      <c r="AN193" s="101">
        <v>0</v>
      </c>
    </row>
    <row r="194" spans="1:40" x14ac:dyDescent="0.2">
      <c r="A194" s="80">
        <v>2639</v>
      </c>
      <c r="B194" s="80" t="s">
        <v>120</v>
      </c>
      <c r="C194" s="80" t="s">
        <v>63</v>
      </c>
      <c r="D194" s="80" t="s">
        <v>320</v>
      </c>
      <c r="E194" s="80" t="s">
        <v>313</v>
      </c>
      <c r="F194" s="80">
        <v>-0.85370284058363399</v>
      </c>
      <c r="G194" s="80">
        <v>-0.85406774141244202</v>
      </c>
      <c r="H194" s="80">
        <v>3.84667765041576E-3</v>
      </c>
      <c r="I194" s="80">
        <v>-1.56087782585451</v>
      </c>
      <c r="J194" s="80">
        <v>-1.5620972962866699</v>
      </c>
      <c r="K194" s="80">
        <v>1.2698637142384999E-3</v>
      </c>
      <c r="L194" s="80">
        <v>-2.9280368973082799E-2</v>
      </c>
      <c r="M194" s="80">
        <v>3.7685837835154702E-3</v>
      </c>
      <c r="N194" s="80">
        <v>-11.0399909339638</v>
      </c>
      <c r="O194" s="80">
        <v>3.8074608041329802E-3</v>
      </c>
      <c r="P194" s="80">
        <v>-21.425931418067702</v>
      </c>
      <c r="Q194" s="80">
        <v>1.2445983673809199E-3</v>
      </c>
      <c r="R194" s="80">
        <v>-31.563968527972801</v>
      </c>
      <c r="S194" s="80">
        <v>0.13320717769555701</v>
      </c>
      <c r="T194" s="80">
        <v>558.389980831662</v>
      </c>
      <c r="U194" s="80">
        <v>0.110047292320059</v>
      </c>
      <c r="V194" s="81">
        <v>44166.766562500001</v>
      </c>
      <c r="W194" s="80">
        <v>2.4</v>
      </c>
      <c r="X194" s="80">
        <v>0.12971348930069099</v>
      </c>
      <c r="Y194" s="80">
        <v>0.117125807520711</v>
      </c>
      <c r="Z194" s="110">
        <f>((((N194/1000)+1)/((SMOW!$Z$4/1000)+1))-1)*1000</f>
        <v>-0.54390327702469321</v>
      </c>
      <c r="AA194" s="110">
        <f>((((P194/1000)+1)/((SMOW!$AA$4/1000)+1))-1)*1000</f>
        <v>-1.0126073336488295</v>
      </c>
      <c r="AB194" s="110">
        <f>Z194*SMOW!$AN$6</f>
        <v>-0.58868938352253386</v>
      </c>
      <c r="AC194" s="110">
        <f>AA194*SMOW!$AN$12</f>
        <v>-1.094974907551399</v>
      </c>
      <c r="AD194" s="110">
        <f t="shared" ref="AD194" si="425">LN((AB194/1000)+1)*1000</f>
        <v>-0.58886272915215176</v>
      </c>
      <c r="AE194" s="110">
        <f t="shared" ref="AE194" si="426">LN((AC194/1000)+1)*1000</f>
        <v>-1.0955748305492139</v>
      </c>
      <c r="AF194" s="51">
        <f>(AD194-SMOW!AN$14*AE194)</f>
        <v>-1.039921862216675E-2</v>
      </c>
      <c r="AG194" s="55">
        <f>AF194*1000</f>
        <v>-10.39921862216675</v>
      </c>
      <c r="AH194" s="55">
        <f>AVERAGE(AG194:AG195)</f>
        <v>-9.7886495033892302</v>
      </c>
      <c r="AI194" s="55">
        <f>STDEV(AG194:AG195)</f>
        <v>0.86347512854135822</v>
      </c>
      <c r="AK194" s="101">
        <v>16</v>
      </c>
      <c r="AL194" s="101">
        <v>2</v>
      </c>
      <c r="AM194" s="101">
        <v>0</v>
      </c>
      <c r="AN194" s="101">
        <v>0</v>
      </c>
    </row>
    <row r="195" spans="1:40" x14ac:dyDescent="0.2">
      <c r="A195" s="80">
        <v>2640</v>
      </c>
      <c r="B195" s="80" t="s">
        <v>120</v>
      </c>
      <c r="C195" s="80" t="s">
        <v>63</v>
      </c>
      <c r="D195" s="80" t="s">
        <v>320</v>
      </c>
      <c r="E195" s="80" t="s">
        <v>314</v>
      </c>
      <c r="F195" s="80">
        <v>-0.73019029627029697</v>
      </c>
      <c r="G195" s="80">
        <v>-0.73045729624176603</v>
      </c>
      <c r="H195" s="80">
        <v>3.7946292190490201E-3</v>
      </c>
      <c r="I195" s="80">
        <v>-1.3290325773080101</v>
      </c>
      <c r="J195" s="80">
        <v>-1.3299165807284099</v>
      </c>
      <c r="K195" s="80">
        <v>1.69753574573596E-3</v>
      </c>
      <c r="L195" s="80">
        <v>-2.8261341617166199E-2</v>
      </c>
      <c r="M195" s="80">
        <v>3.7095481828278601E-3</v>
      </c>
      <c r="N195" s="80">
        <v>-10.917737599000599</v>
      </c>
      <c r="O195" s="80">
        <v>3.75594300608567E-3</v>
      </c>
      <c r="P195" s="80">
        <v>-21.198698987854499</v>
      </c>
      <c r="Q195" s="80">
        <v>1.66376138952821E-3</v>
      </c>
      <c r="R195" s="80">
        <v>-32.1568644303795</v>
      </c>
      <c r="S195" s="80">
        <v>0.13819384918705899</v>
      </c>
      <c r="T195" s="80">
        <v>722.52481069605994</v>
      </c>
      <c r="U195" s="80">
        <v>0.15474663295923599</v>
      </c>
      <c r="V195" s="81">
        <v>44167.4143287037</v>
      </c>
      <c r="W195" s="80">
        <v>2.4</v>
      </c>
      <c r="X195" s="80">
        <v>2.0731771797131201E-2</v>
      </c>
      <c r="Y195" s="80">
        <v>2.4968215489315701E-2</v>
      </c>
      <c r="Z195" s="110">
        <f>((((N195/1000)+1)/((SMOW!$Z$4/1000)+1))-1)*1000</f>
        <v>-0.42035243588489646</v>
      </c>
      <c r="AA195" s="110">
        <f>((((P195/1000)+1)/((SMOW!$AA$4/1000)+1))-1)*1000</f>
        <v>-0.78063477247436452</v>
      </c>
      <c r="AB195" s="110">
        <f>Z195*SMOW!$AN$6</f>
        <v>-0.45496511382857613</v>
      </c>
      <c r="AC195" s="110">
        <f>AA195*SMOW!$AN$12</f>
        <v>-0.84413321868944657</v>
      </c>
      <c r="AD195" s="110">
        <f t="shared" ref="AD195" si="427">LN((AB195/1000)+1)*1000</f>
        <v>-0.45506864185827295</v>
      </c>
      <c r="AE195" s="110">
        <f t="shared" ref="AE195" si="428">LN((AC195/1000)+1)*1000</f>
        <v>-0.84448969976072197</v>
      </c>
      <c r="AF195" s="51">
        <f>(AD195-SMOW!AN$14*AE195)</f>
        <v>-9.1780803846117087E-3</v>
      </c>
      <c r="AG195" s="55">
        <f>AF195*1000</f>
        <v>-9.1780803846117092</v>
      </c>
      <c r="AH195" s="98"/>
      <c r="AI195" s="98"/>
      <c r="AK195" s="101">
        <v>16</v>
      </c>
      <c r="AL195" s="101">
        <v>0</v>
      </c>
      <c r="AM195" s="101">
        <v>0</v>
      </c>
      <c r="AN195" s="101">
        <v>0</v>
      </c>
    </row>
    <row r="196" spans="1:40" x14ac:dyDescent="0.2">
      <c r="A196" s="80">
        <v>2641</v>
      </c>
      <c r="B196" s="80" t="s">
        <v>120</v>
      </c>
      <c r="C196" s="80" t="s">
        <v>63</v>
      </c>
      <c r="D196" s="80" t="s">
        <v>320</v>
      </c>
      <c r="E196" s="80" t="s">
        <v>315</v>
      </c>
      <c r="F196" s="80">
        <v>-0.38448595995558799</v>
      </c>
      <c r="G196" s="80">
        <v>-0.38456021598097101</v>
      </c>
      <c r="H196" s="80">
        <v>4.0642179336419998E-3</v>
      </c>
      <c r="I196" s="80">
        <v>-0.65906755242147197</v>
      </c>
      <c r="J196" s="80">
        <v>-0.65928486532936803</v>
      </c>
      <c r="K196" s="80">
        <v>1.2884534939094901E-3</v>
      </c>
      <c r="L196" s="80">
        <v>-3.6457807087064399E-2</v>
      </c>
      <c r="M196" s="80">
        <v>4.1738408219561401E-3</v>
      </c>
      <c r="N196" s="80">
        <v>-10.5755577154861</v>
      </c>
      <c r="O196" s="80">
        <v>4.0227832660019698E-3</v>
      </c>
      <c r="P196" s="80">
        <v>-20.542063660120998</v>
      </c>
      <c r="Q196" s="80">
        <v>1.26281828276961E-3</v>
      </c>
      <c r="R196" s="80">
        <v>-30.5252566278924</v>
      </c>
      <c r="S196" s="80">
        <v>0.13872658318564199</v>
      </c>
      <c r="T196" s="80">
        <v>578.31642901810096</v>
      </c>
      <c r="U196" s="80">
        <v>8.3052565536670897E-2</v>
      </c>
      <c r="V196" s="81">
        <v>44167.554710648146</v>
      </c>
      <c r="W196" s="80">
        <v>2.4</v>
      </c>
      <c r="X196" s="80">
        <v>1.3656704347532001E-3</v>
      </c>
      <c r="Y196" s="80">
        <v>3.2009842288139098E-4</v>
      </c>
      <c r="Z196" s="110">
        <f>((((N196/1000)+1)/((SMOW!$Z$4/1000)+1))-1)*1000</f>
        <v>-7.4540909008824485E-2</v>
      </c>
      <c r="AA196" s="110">
        <f>((((P196/1000)+1)/((SMOW!$AA$4/1000)+1))-1)*1000</f>
        <v>-0.11030185129268233</v>
      </c>
      <c r="AB196" s="110">
        <f>Z196*SMOW!$AN$6</f>
        <v>-8.0678759671495709E-2</v>
      </c>
      <c r="AC196" s="110">
        <f>AA196*SMOW!$AN$12</f>
        <v>-0.11927403190607203</v>
      </c>
      <c r="AD196" s="110">
        <f t="shared" ref="AD196" si="429">LN((AB196/1000)+1)*1000</f>
        <v>-8.0682014377737934E-2</v>
      </c>
      <c r="AE196" s="110">
        <f t="shared" ref="AE196" si="430">LN((AC196/1000)+1)*1000</f>
        <v>-0.11928114561903926</v>
      </c>
      <c r="AF196" s="51">
        <f>(AD196-SMOW!AN$14*AE196)</f>
        <v>-1.7701569490885208E-2</v>
      </c>
      <c r="AG196" s="55">
        <f>AF196*1000</f>
        <v>-17.701569490885209</v>
      </c>
      <c r="AH196" s="55">
        <f>AVERAGE(AG196:AG197)</f>
        <v>-10.842899827493202</v>
      </c>
      <c r="AI196" s="55">
        <f>STDEV(AG196:AG197)</f>
        <v>9.699623657805887</v>
      </c>
      <c r="AK196" s="101">
        <v>16</v>
      </c>
      <c r="AL196" s="101">
        <v>0</v>
      </c>
      <c r="AM196" s="101">
        <v>0</v>
      </c>
      <c r="AN196" s="101">
        <v>0</v>
      </c>
    </row>
    <row r="197" spans="1:40" x14ac:dyDescent="0.2">
      <c r="A197" s="80">
        <v>2642</v>
      </c>
      <c r="B197" s="80" t="s">
        <v>120</v>
      </c>
      <c r="C197" s="80" t="s">
        <v>63</v>
      </c>
      <c r="D197" s="80" t="s">
        <v>320</v>
      </c>
      <c r="E197" s="80" t="s">
        <v>316</v>
      </c>
      <c r="F197" s="80">
        <v>-0.19840629398675799</v>
      </c>
      <c r="G197" s="80">
        <v>-0.19842623264225701</v>
      </c>
      <c r="H197" s="80">
        <v>3.6050046180394401E-3</v>
      </c>
      <c r="I197" s="80">
        <v>-0.330402499496951</v>
      </c>
      <c r="J197" s="80">
        <v>-0.330457147763493</v>
      </c>
      <c r="K197" s="80">
        <v>1.6532750186811699E-3</v>
      </c>
      <c r="L197" s="80">
        <v>-2.3944858623132802E-2</v>
      </c>
      <c r="M197" s="80">
        <v>3.75538453846878E-3</v>
      </c>
      <c r="N197" s="80">
        <v>-10.3913751301462</v>
      </c>
      <c r="O197" s="80">
        <v>3.5682516262877401E-3</v>
      </c>
      <c r="P197" s="80">
        <v>-20.2199377629099</v>
      </c>
      <c r="Q197" s="80">
        <v>1.62038127872493E-3</v>
      </c>
      <c r="R197" s="80">
        <v>-30.1107666572636</v>
      </c>
      <c r="S197" s="80">
        <v>0.146114454558672</v>
      </c>
      <c r="T197" s="80">
        <v>646.56238227810195</v>
      </c>
      <c r="U197" s="80">
        <v>0.14997935613820099</v>
      </c>
      <c r="V197" s="81">
        <v>44167.629502314812</v>
      </c>
      <c r="W197" s="80">
        <v>2.4</v>
      </c>
      <c r="X197" s="80">
        <v>8.3732912928937194E-3</v>
      </c>
      <c r="Y197" s="80">
        <v>1.13331799673886E-2</v>
      </c>
      <c r="Z197" s="110">
        <f>((((N197/1000)+1)/((SMOW!$Z$4/1000)+1))-1)*1000</f>
        <v>0.11159645361513704</v>
      </c>
      <c r="AA197" s="110">
        <f>((((P197/1000)+1)/((SMOW!$AA$4/1000)+1))-1)*1000</f>
        <v>0.2185436806878549</v>
      </c>
      <c r="AB197" s="110">
        <f>Z197*SMOW!$AN$6</f>
        <v>0.12078553348928156</v>
      </c>
      <c r="AC197" s="110">
        <f>AA197*SMOW!$AN$12</f>
        <v>0.23632047547476601</v>
      </c>
      <c r="AD197" s="110">
        <f t="shared" ref="AD197:AD198" si="431">LN((AB197/1000)+1)*1000</f>
        <v>0.12077823950404745</v>
      </c>
      <c r="AE197" s="110">
        <f t="shared" ref="AE197:AE198" si="432">LN((AC197/1000)+1)*1000</f>
        <v>0.23629255618967546</v>
      </c>
      <c r="AF197" s="51">
        <f>(AD197-SMOW!AN$14*AE197)</f>
        <v>-3.9842301641011962E-3</v>
      </c>
      <c r="AG197" s="55">
        <f t="shared" ref="AG197:AG204" si="433">AF197*1000</f>
        <v>-3.9842301641011963</v>
      </c>
      <c r="AH197" s="98"/>
      <c r="AI197" s="98"/>
      <c r="AK197" s="101">
        <v>16</v>
      </c>
      <c r="AL197" s="101">
        <v>0</v>
      </c>
      <c r="AM197" s="101">
        <v>0</v>
      </c>
      <c r="AN197" s="101">
        <v>0</v>
      </c>
    </row>
    <row r="198" spans="1:40" x14ac:dyDescent="0.2">
      <c r="A198" s="80">
        <v>2643</v>
      </c>
      <c r="B198" s="80" t="s">
        <v>120</v>
      </c>
      <c r="C198" s="80" t="s">
        <v>62</v>
      </c>
      <c r="D198" s="80" t="s">
        <v>68</v>
      </c>
      <c r="E198" s="80" t="s">
        <v>317</v>
      </c>
      <c r="F198" s="80">
        <v>-14.9634556526526</v>
      </c>
      <c r="G198" s="80">
        <v>-15.076537939676699</v>
      </c>
      <c r="H198" s="80">
        <v>3.8743137480217798E-3</v>
      </c>
      <c r="I198" s="80">
        <v>-28.1610707672742</v>
      </c>
      <c r="J198" s="80">
        <v>-28.565198959035399</v>
      </c>
      <c r="K198" s="80">
        <v>1.3899467665103801E-3</v>
      </c>
      <c r="L198" s="80">
        <v>5.88711069401708E-3</v>
      </c>
      <c r="M198" s="80">
        <v>3.9402174679929597E-3</v>
      </c>
      <c r="N198" s="80">
        <v>-25.0058949348239</v>
      </c>
      <c r="O198" s="80">
        <v>3.8348151519556799E-3</v>
      </c>
      <c r="P198" s="80">
        <v>-47.496884021634997</v>
      </c>
      <c r="Q198" s="80">
        <v>1.36229223415776E-3</v>
      </c>
      <c r="R198" s="80">
        <v>-69.272554167987593</v>
      </c>
      <c r="S198" s="80">
        <v>0.13080139889487499</v>
      </c>
      <c r="T198" s="80">
        <v>594.10190163685104</v>
      </c>
      <c r="U198" s="80">
        <v>0.10949446474682301</v>
      </c>
      <c r="V198" s="81">
        <v>44167.703819444447</v>
      </c>
      <c r="W198" s="80">
        <v>2.4</v>
      </c>
      <c r="X198" s="80">
        <v>3.3497241470522398E-3</v>
      </c>
      <c r="Y198" s="80">
        <v>1.43914902894102E-3</v>
      </c>
      <c r="Z198" s="110">
        <f>((((N198/1000)+1)/((SMOW!$Z$4/1000)+1))-1)*1000</f>
        <v>-14.658031019247009</v>
      </c>
      <c r="AA198" s="110">
        <f>((((P198/1000)+1)/((SMOW!$AA$4/1000)+1))-1)*1000</f>
        <v>-27.627407175532358</v>
      </c>
      <c r="AB198" s="110">
        <f>Z198*SMOW!$AN$6</f>
        <v>-15.86500322553295</v>
      </c>
      <c r="AC198" s="110">
        <f>AA198*SMOW!$AN$12</f>
        <v>-29.874677589886495</v>
      </c>
      <c r="AD198" s="110">
        <f t="shared" si="431"/>
        <v>-15.992199495853461</v>
      </c>
      <c r="AE198" s="110">
        <f t="shared" si="432"/>
        <v>-30.330017469156218</v>
      </c>
      <c r="AF198" s="51">
        <f>(AD198-SMOW!AN$14*AE198)</f>
        <v>2.2049727861022106E-2</v>
      </c>
      <c r="AG198" s="55">
        <f t="shared" si="433"/>
        <v>22.049727861022106</v>
      </c>
      <c r="AH198" s="55"/>
      <c r="AI198" s="55"/>
      <c r="AK198" s="101">
        <v>16</v>
      </c>
      <c r="AL198" s="101">
        <v>2</v>
      </c>
      <c r="AM198" s="101">
        <v>0</v>
      </c>
      <c r="AN198" s="101">
        <v>0</v>
      </c>
    </row>
    <row r="199" spans="1:40" x14ac:dyDescent="0.2">
      <c r="A199" s="80">
        <v>2644</v>
      </c>
      <c r="B199" s="80" t="s">
        <v>120</v>
      </c>
      <c r="C199" s="80" t="s">
        <v>62</v>
      </c>
      <c r="D199" s="80" t="s">
        <v>68</v>
      </c>
      <c r="E199" s="80" t="s">
        <v>318</v>
      </c>
      <c r="F199" s="80">
        <v>-14.7232649550592</v>
      </c>
      <c r="G199" s="80">
        <v>-14.832728280783099</v>
      </c>
      <c r="H199" s="80">
        <v>3.83924317973853E-3</v>
      </c>
      <c r="I199" s="80">
        <v>-27.7011670503171</v>
      </c>
      <c r="J199" s="80">
        <v>-28.092080500893399</v>
      </c>
      <c r="K199" s="80">
        <v>1.30372149095391E-3</v>
      </c>
      <c r="L199" s="80">
        <v>-1.0977631141084699E-4</v>
      </c>
      <c r="M199" s="80">
        <v>3.9715757475154599E-3</v>
      </c>
      <c r="N199" s="80">
        <v>-24.768152979371699</v>
      </c>
      <c r="O199" s="80">
        <v>3.8001021278215199E-3</v>
      </c>
      <c r="P199" s="80">
        <v>-47.046130599154303</v>
      </c>
      <c r="Q199" s="80">
        <v>1.27778250607967E-3</v>
      </c>
      <c r="R199" s="80">
        <v>-68.525298962625598</v>
      </c>
      <c r="S199" s="80">
        <v>0.15545083895883499</v>
      </c>
      <c r="T199" s="80">
        <v>687.59199660797003</v>
      </c>
      <c r="U199" s="80">
        <v>0.18686386241518599</v>
      </c>
      <c r="V199" s="81">
        <v>44167.779814814814</v>
      </c>
      <c r="W199" s="80">
        <v>2.4</v>
      </c>
      <c r="X199" s="80">
        <v>1.2951710603496501E-3</v>
      </c>
      <c r="Y199" s="80">
        <v>5.4435967019674501E-4</v>
      </c>
      <c r="Z199" s="110">
        <f>((((N199/1000)+1)/((SMOW!$Z$4/1000)+1))-1)*1000</f>
        <v>-14.417765847101304</v>
      </c>
      <c r="AA199" s="110">
        <f>((((P199/1000)+1)/((SMOW!$AA$4/1000)+1))-1)*1000</f>
        <v>-27.167250912744855</v>
      </c>
      <c r="AB199" s="110">
        <f>Z199*SMOW!$AN$6</f>
        <v>-15.604954128483717</v>
      </c>
      <c r="AC199" s="110">
        <f>AA199*SMOW!$AN$12</f>
        <v>-29.377091265393531</v>
      </c>
      <c r="AD199" s="110">
        <f t="shared" ref="AD199" si="434">LN((AB199/1000)+1)*1000</f>
        <v>-15.727993115530785</v>
      </c>
      <c r="AE199" s="110">
        <f t="shared" ref="AE199" si="435">LN((AC199/1000)+1)*1000</f>
        <v>-29.8172396369668</v>
      </c>
      <c r="AF199" s="51">
        <f>(AD199-SMOW!AN$14*AE199)</f>
        <v>1.5509412787686472E-2</v>
      </c>
      <c r="AG199" s="55">
        <f t="shared" si="433"/>
        <v>15.509412787686472</v>
      </c>
      <c r="AH199" s="98"/>
      <c r="AI199" s="98"/>
      <c r="AK199" s="101">
        <v>16</v>
      </c>
      <c r="AL199" s="101">
        <v>0</v>
      </c>
      <c r="AM199" s="101">
        <v>0</v>
      </c>
      <c r="AN199" s="101">
        <v>0</v>
      </c>
    </row>
    <row r="200" spans="1:40" s="64" customFormat="1" x14ac:dyDescent="0.2">
      <c r="A200" s="80">
        <v>2645</v>
      </c>
      <c r="B200" s="80" t="s">
        <v>120</v>
      </c>
      <c r="C200" s="80" t="s">
        <v>63</v>
      </c>
      <c r="D200" s="80" t="s">
        <v>310</v>
      </c>
      <c r="E200" s="80" t="s">
        <v>319</v>
      </c>
      <c r="F200" s="80">
        <v>-4.2666401421051496</v>
      </c>
      <c r="G200" s="80">
        <v>-4.2757685217245402</v>
      </c>
      <c r="H200" s="80">
        <v>3.8869939641428802E-3</v>
      </c>
      <c r="I200" s="80">
        <v>-8.0628528243945397</v>
      </c>
      <c r="J200" s="80">
        <v>-8.0955334440200595</v>
      </c>
      <c r="K200" s="80">
        <v>1.37436813339478E-3</v>
      </c>
      <c r="L200" s="80">
        <v>-1.32686328194682E-3</v>
      </c>
      <c r="M200" s="80">
        <v>3.8734328098917101E-3</v>
      </c>
      <c r="N200" s="80">
        <v>-14.4181333684105</v>
      </c>
      <c r="O200" s="80">
        <v>3.84736609338153E-3</v>
      </c>
      <c r="P200" s="80">
        <v>-27.798542413402501</v>
      </c>
      <c r="Q200" s="80">
        <v>1.34702355522416E-3</v>
      </c>
      <c r="R200" s="80">
        <v>-41.3237401468512</v>
      </c>
      <c r="S200" s="80">
        <v>0.14805646535689801</v>
      </c>
      <c r="T200" s="80">
        <v>542.77424827853304</v>
      </c>
      <c r="U200" s="80">
        <v>9.0055575237130897E-2</v>
      </c>
      <c r="V200" s="81">
        <v>44168.451006944444</v>
      </c>
      <c r="W200" s="80">
        <v>2.4</v>
      </c>
      <c r="X200" s="80">
        <v>0.100235390548022</v>
      </c>
      <c r="Y200" s="80">
        <v>8.9520363215222207E-2</v>
      </c>
      <c r="Z200" s="110">
        <f>((((N200/1000)+1)/((SMOW!$Z$4/1000)+1))-1)*1000</f>
        <v>-3.9578988084465472</v>
      </c>
      <c r="AA200" s="110">
        <f>((((P200/1000)+1)/((SMOW!$AA$4/1000)+1))-1)*1000</f>
        <v>-7.5181527462018227</v>
      </c>
      <c r="AB200" s="110">
        <f>Z200*SMOW!$AN$6</f>
        <v>-4.2838002784880969</v>
      </c>
      <c r="AC200" s="110">
        <f>AA200*SMOW!$AN$12</f>
        <v>-8.1296948330067575</v>
      </c>
      <c r="AD200" s="110">
        <f t="shared" ref="AD200" si="436">LN((AB200/1000)+1)*1000</f>
        <v>-4.2930020393074244</v>
      </c>
      <c r="AE200" s="110">
        <f t="shared" ref="AE200" si="437">LN((AC200/1000)+1)*1000</f>
        <v>-8.1629210036616726</v>
      </c>
      <c r="AF200" s="51">
        <f>(AD200-SMOW!AN$14*AE200)</f>
        <v>1.7020250625939148E-2</v>
      </c>
      <c r="AG200" s="55">
        <f t="shared" si="433"/>
        <v>17.020250625939148</v>
      </c>
      <c r="AH200" s="99"/>
      <c r="AI200" s="99"/>
      <c r="AJ200" s="63"/>
      <c r="AK200" s="101">
        <v>16</v>
      </c>
      <c r="AL200" s="101">
        <v>2</v>
      </c>
      <c r="AM200" s="101">
        <v>0</v>
      </c>
      <c r="AN200" s="101">
        <v>0</v>
      </c>
    </row>
    <row r="201" spans="1:40" s="64" customFormat="1" x14ac:dyDescent="0.2">
      <c r="A201" s="80">
        <v>2646</v>
      </c>
      <c r="B201" s="80" t="s">
        <v>120</v>
      </c>
      <c r="C201" s="80" t="s">
        <v>63</v>
      </c>
      <c r="D201" s="80" t="s">
        <v>95</v>
      </c>
      <c r="E201" s="80" t="s">
        <v>339</v>
      </c>
      <c r="F201" s="80">
        <v>-4.2721768422348996</v>
      </c>
      <c r="G201" s="80">
        <v>-4.2813288654282502</v>
      </c>
      <c r="H201" s="80">
        <v>3.1963569463438102E-3</v>
      </c>
      <c r="I201" s="80">
        <v>-8.0665187770209705</v>
      </c>
      <c r="J201" s="80">
        <v>-8.0992291936537999</v>
      </c>
      <c r="K201" s="80">
        <v>1.21624935764825E-3</v>
      </c>
      <c r="L201" s="80">
        <v>-4.9358511790449098E-3</v>
      </c>
      <c r="M201" s="80">
        <v>3.3674332176596099E-3</v>
      </c>
      <c r="N201" s="80">
        <v>-14.423613621929</v>
      </c>
      <c r="O201" s="80">
        <v>3.1637701141665401E-3</v>
      </c>
      <c r="P201" s="80">
        <v>-27.8021354278359</v>
      </c>
      <c r="Q201" s="80">
        <v>1.1920507278736E-3</v>
      </c>
      <c r="R201" s="80">
        <v>-41.266070364181999</v>
      </c>
      <c r="S201" s="80">
        <v>0.156016370214241</v>
      </c>
      <c r="T201" s="80">
        <v>832.16308952455597</v>
      </c>
      <c r="U201" s="80">
        <v>0.12654904236533501</v>
      </c>
      <c r="V201" s="81">
        <v>44168.527337962965</v>
      </c>
      <c r="W201" s="80">
        <v>2.4</v>
      </c>
      <c r="X201" s="80">
        <v>3.1908625774971298E-2</v>
      </c>
      <c r="Y201" s="80">
        <v>2.81680945834339E-2</v>
      </c>
      <c r="Z201" s="110">
        <f>((((N201/1000)+1)/((SMOW!$Z$4/1000)+1))-1)*1000</f>
        <v>-3.9634372253091188</v>
      </c>
      <c r="AA201" s="110">
        <f>((((P201/1000)+1)/((SMOW!$AA$4/1000)+1))-1)*1000</f>
        <v>-7.5218207119039926</v>
      </c>
      <c r="AB201" s="110">
        <f>Z201*SMOW!$AN$6</f>
        <v>-4.289794739904754</v>
      </c>
      <c r="AC201" s="110">
        <f>AA201*SMOW!$AN$12</f>
        <v>-8.1336611586220009</v>
      </c>
      <c r="AD201" s="110">
        <f t="shared" ref="AD201" si="438">LN((AB201/1000)+1)*1000</f>
        <v>-4.2990223083986789</v>
      </c>
      <c r="AE201" s="110">
        <f t="shared" ref="AE201" si="439">LN((AC201/1000)+1)*1000</f>
        <v>-8.1669198465799244</v>
      </c>
      <c r="AF201" s="51">
        <f>(AD201-SMOW!AN$14*AE201)</f>
        <v>1.3111370595521699E-2</v>
      </c>
      <c r="AG201" s="55">
        <f t="shared" si="433"/>
        <v>13.111370595521699</v>
      </c>
      <c r="AH201" s="98"/>
      <c r="AI201" s="98"/>
      <c r="AJ201" s="48" t="s">
        <v>333</v>
      </c>
      <c r="AK201" s="101">
        <v>16</v>
      </c>
      <c r="AL201" s="101">
        <v>0</v>
      </c>
      <c r="AM201" s="101">
        <v>0</v>
      </c>
      <c r="AN201" s="101">
        <v>0</v>
      </c>
    </row>
    <row r="202" spans="1:40" x14ac:dyDescent="0.2">
      <c r="A202" s="80">
        <v>2647</v>
      </c>
      <c r="B202" s="80" t="s">
        <v>120</v>
      </c>
      <c r="C202" s="80" t="s">
        <v>63</v>
      </c>
      <c r="D202" s="80" t="s">
        <v>95</v>
      </c>
      <c r="E202" s="80" t="s">
        <v>344</v>
      </c>
      <c r="F202" s="80">
        <v>-3.82814892852877</v>
      </c>
      <c r="G202" s="80">
        <v>-3.8354952982495298</v>
      </c>
      <c r="H202" s="80">
        <v>3.68828145002079E-3</v>
      </c>
      <c r="I202" s="80">
        <v>-7.2215203315336201</v>
      </c>
      <c r="J202" s="80">
        <v>-7.2477217579581001</v>
      </c>
      <c r="K202" s="80">
        <v>1.2569755410490201E-3</v>
      </c>
      <c r="L202" s="80">
        <v>-8.6982100476502098E-3</v>
      </c>
      <c r="M202" s="80">
        <v>3.8258964515221101E-3</v>
      </c>
      <c r="N202" s="80">
        <v>-13.984112569067401</v>
      </c>
      <c r="O202" s="80">
        <v>3.6506794516693898E-3</v>
      </c>
      <c r="P202" s="80">
        <v>-26.973949163514298</v>
      </c>
      <c r="Q202" s="80">
        <v>1.23196661869007E-3</v>
      </c>
      <c r="R202" s="80">
        <v>-40.905136481244199</v>
      </c>
      <c r="S202" s="80">
        <v>0.103142940289078</v>
      </c>
      <c r="T202" s="80">
        <v>600.11181293495099</v>
      </c>
      <c r="U202" s="80">
        <v>0.16421057850340201</v>
      </c>
      <c r="V202" s="81">
        <v>44168.602210648147</v>
      </c>
      <c r="W202" s="80">
        <v>2.4</v>
      </c>
      <c r="X202" s="80">
        <v>8.9987151328570297E-2</v>
      </c>
      <c r="Y202" s="80">
        <v>0.24901321203145099</v>
      </c>
      <c r="Z202" s="110">
        <f>((((N202/1000)+1)/((SMOW!$Z$4/1000)+1))-1)*1000</f>
        <v>-3.5192716344137898</v>
      </c>
      <c r="AA202" s="110">
        <f>((((P202/1000)+1)/((SMOW!$AA$4/1000)+1))-1)*1000</f>
        <v>-6.6763582544370204</v>
      </c>
      <c r="AB202" s="110">
        <f>Z202*SMOW!$AN$6</f>
        <v>-3.8090556472549735</v>
      </c>
      <c r="AC202" s="110">
        <f>AA202*SMOW!$AN$12</f>
        <v>-7.219427037023066</v>
      </c>
      <c r="AD202" s="110">
        <f t="shared" ref="AD202" si="440">LN((AB202/1000)+1)*1000</f>
        <v>-3.8163285742469575</v>
      </c>
      <c r="AE202" s="110">
        <f t="shared" ref="AE202" si="441">LN((AC202/1000)+1)*1000</f>
        <v>-7.2456132092848682</v>
      </c>
      <c r="AF202" s="51">
        <f>(AD202-SMOW!AN$14*AE202)</f>
        <v>9.355200255452889E-3</v>
      </c>
      <c r="AG202" s="55">
        <f t="shared" si="433"/>
        <v>9.355200255452889</v>
      </c>
      <c r="AJ202" s="48" t="s">
        <v>345</v>
      </c>
      <c r="AK202" s="101">
        <v>16</v>
      </c>
      <c r="AL202" s="101">
        <v>0</v>
      </c>
      <c r="AM202" s="101">
        <v>0</v>
      </c>
      <c r="AN202" s="101">
        <v>0</v>
      </c>
    </row>
    <row r="203" spans="1:40" x14ac:dyDescent="0.2">
      <c r="A203" s="80">
        <v>2648</v>
      </c>
      <c r="B203" s="80" t="s">
        <v>120</v>
      </c>
      <c r="C203" s="80" t="s">
        <v>63</v>
      </c>
      <c r="D203" s="80" t="s">
        <v>95</v>
      </c>
      <c r="E203" s="80" t="s">
        <v>340</v>
      </c>
      <c r="F203" s="80">
        <v>-3.60172005933893</v>
      </c>
      <c r="G203" s="80">
        <v>-3.6082222361540102</v>
      </c>
      <c r="H203" s="80">
        <v>4.32043195550304E-3</v>
      </c>
      <c r="I203" s="80">
        <v>-6.8009482869489402</v>
      </c>
      <c r="J203" s="80">
        <v>-6.8241801569322602</v>
      </c>
      <c r="K203" s="80">
        <v>1.2091530089549901E-3</v>
      </c>
      <c r="L203" s="80">
        <v>-5.05511329376916E-3</v>
      </c>
      <c r="M203" s="80">
        <v>4.47389134011661E-3</v>
      </c>
      <c r="N203" s="80">
        <v>-13.7599921402939</v>
      </c>
      <c r="O203" s="80">
        <v>4.2763851880662602E-3</v>
      </c>
      <c r="P203" s="80">
        <v>-26.5617448661657</v>
      </c>
      <c r="Q203" s="80">
        <v>1.18509556890702E-3</v>
      </c>
      <c r="R203" s="80">
        <v>-39.754045426942703</v>
      </c>
      <c r="S203" s="80">
        <v>0.14458373225393401</v>
      </c>
      <c r="T203" s="80">
        <v>691.86488312025301</v>
      </c>
      <c r="U203" s="80">
        <v>0.119731728911429</v>
      </c>
      <c r="V203" s="81">
        <v>44168.678668981483</v>
      </c>
      <c r="W203" s="80">
        <v>2.4</v>
      </c>
      <c r="X203" s="80">
        <v>6.7870803931160406E-2</v>
      </c>
      <c r="Y203" s="80">
        <v>6.0801523133422297E-2</v>
      </c>
      <c r="Z203" s="110">
        <f>((((N203/1000)+1)/((SMOW!$Z$4/1000)+1))-1)*1000</f>
        <v>-3.2927725577227562</v>
      </c>
      <c r="AA203" s="110">
        <f>((((P203/1000)+1)/((SMOW!$AA$4/1000)+1))-1)*1000</f>
        <v>-6.2555552621291755</v>
      </c>
      <c r="AB203" s="110">
        <f>Z203*SMOW!$AN$6</f>
        <v>-3.5639061740709499</v>
      </c>
      <c r="AC203" s="110">
        <f>AA203*SMOW!$AN$12</f>
        <v>-6.7643950593863842</v>
      </c>
      <c r="AD203" s="110">
        <f t="shared" ref="AD203" si="442">LN((AB203/1000)+1)*1000</f>
        <v>-3.570272017024966</v>
      </c>
      <c r="AE203" s="110">
        <f t="shared" ref="AE203" si="443">LN((AC203/1000)+1)*1000</f>
        <v>-6.7873772788210331</v>
      </c>
      <c r="AF203" s="51">
        <f>(AD203-SMOW!AN$14*AE203)</f>
        <v>1.3463186192539833E-2</v>
      </c>
      <c r="AG203" s="55">
        <f t="shared" si="433"/>
        <v>13.463186192539833</v>
      </c>
      <c r="AH203" s="98"/>
      <c r="AI203" s="98"/>
      <c r="AJ203" s="48" t="s">
        <v>338</v>
      </c>
      <c r="AK203" s="101">
        <v>16</v>
      </c>
      <c r="AL203" s="101">
        <v>0</v>
      </c>
      <c r="AM203" s="101">
        <v>0</v>
      </c>
      <c r="AN203" s="101">
        <v>0</v>
      </c>
    </row>
    <row r="204" spans="1:40" s="80" customFormat="1" x14ac:dyDescent="0.2">
      <c r="A204" s="80">
        <v>2649</v>
      </c>
      <c r="B204" s="80" t="s">
        <v>120</v>
      </c>
      <c r="C204" s="80" t="s">
        <v>63</v>
      </c>
      <c r="D204" s="80" t="s">
        <v>310</v>
      </c>
      <c r="E204" s="80" t="s">
        <v>361</v>
      </c>
      <c r="F204" s="80">
        <v>-1.6448591007890201</v>
      </c>
      <c r="G204" s="80">
        <v>-1.6462136646408501</v>
      </c>
      <c r="H204" s="80">
        <v>3.90193096154993E-3</v>
      </c>
      <c r="I204" s="80">
        <v>-3.0444455988543702</v>
      </c>
      <c r="J204" s="80">
        <v>-3.0490893822189</v>
      </c>
      <c r="K204" s="80">
        <v>1.26443372213513E-3</v>
      </c>
      <c r="L204" s="80">
        <v>-3.6294470829272597E-2</v>
      </c>
      <c r="M204" s="80">
        <v>4.0089745125910098E-3</v>
      </c>
      <c r="N204" s="80">
        <v>-11.8230813627526</v>
      </c>
      <c r="O204" s="80">
        <v>3.86215080822429E-3</v>
      </c>
      <c r="P204" s="80">
        <v>-22.879981964965602</v>
      </c>
      <c r="Q204" s="80">
        <v>1.23927641099153E-3</v>
      </c>
      <c r="R204" s="80">
        <v>-34.488315586261301</v>
      </c>
      <c r="S204" s="80">
        <v>0.154573625187062</v>
      </c>
      <c r="T204" s="80">
        <v>628.88741188034896</v>
      </c>
      <c r="U204" s="80">
        <v>0.113521880249847</v>
      </c>
      <c r="V204" s="81">
        <v>44168.755624999998</v>
      </c>
      <c r="W204" s="80">
        <v>2.4</v>
      </c>
      <c r="X204" s="80">
        <v>9.4454042226914403E-4</v>
      </c>
      <c r="Y204" s="80">
        <v>2.29695588227802E-3</v>
      </c>
      <c r="Z204" s="110">
        <f>((((N204/1000)+1)/((SMOW!$Z$4/1000)+1))-1)*1000</f>
        <v>-1.3353048465153394</v>
      </c>
      <c r="AA204" s="110">
        <f>((((P204/1000)+1)/((SMOW!$AA$4/1000)+1))-1)*1000</f>
        <v>-2.4969897746792702</v>
      </c>
      <c r="AB204" s="110">
        <f>Z204*SMOW!$AN$6</f>
        <v>-1.4452565743119778</v>
      </c>
      <c r="AC204" s="110">
        <f>AA204*SMOW!$AN$12</f>
        <v>-2.7001000850290291</v>
      </c>
      <c r="AD204" s="110">
        <f t="shared" ref="AD204" si="444">LN((AB204/1000)+1)*1000</f>
        <v>-1.4463019649546027</v>
      </c>
      <c r="AE204" s="110">
        <f t="shared" ref="AE204" si="445">LN((AC204/1000)+1)*1000</f>
        <v>-2.7037519303100748</v>
      </c>
      <c r="AF204" s="51">
        <f>(AD204-SMOW!AN$14*AE204)</f>
        <v>-1.8720945750883233E-2</v>
      </c>
      <c r="AG204" s="55">
        <f t="shared" si="433"/>
        <v>-18.720945750883232</v>
      </c>
      <c r="AJ204" s="48" t="s">
        <v>362</v>
      </c>
      <c r="AK204" s="101">
        <v>16</v>
      </c>
      <c r="AL204" s="74">
        <v>1</v>
      </c>
      <c r="AM204" s="101">
        <v>0</v>
      </c>
      <c r="AN204" s="101">
        <v>0</v>
      </c>
    </row>
    <row r="205" spans="1:40" s="80" customFormat="1" x14ac:dyDescent="0.2">
      <c r="A205" s="80">
        <v>2650</v>
      </c>
      <c r="B205" s="80" t="s">
        <v>112</v>
      </c>
      <c r="C205" s="80" t="s">
        <v>63</v>
      </c>
      <c r="D205" s="80" t="s">
        <v>202</v>
      </c>
      <c r="E205" s="80" t="s">
        <v>360</v>
      </c>
      <c r="F205" s="80">
        <v>-0.83192779711319698</v>
      </c>
      <c r="G205" s="80">
        <v>-0.83227438765385897</v>
      </c>
      <c r="H205" s="80">
        <v>4.2122574494539303E-3</v>
      </c>
      <c r="I205" s="80">
        <v>-1.5625107967355101</v>
      </c>
      <c r="J205" s="80">
        <v>-1.5637328727592601</v>
      </c>
      <c r="K205" s="80">
        <v>2.05920360328946E-3</v>
      </c>
      <c r="L205" s="80">
        <v>-6.6234308369704604E-3</v>
      </c>
      <c r="M205" s="80">
        <v>4.3351269783418103E-3</v>
      </c>
      <c r="N205" s="80">
        <v>-11.018437886878299</v>
      </c>
      <c r="O205" s="80">
        <v>4.16931352019481E-3</v>
      </c>
      <c r="P205" s="80">
        <v>-21.4275318991821</v>
      </c>
      <c r="Q205" s="80">
        <v>2.0182334639704102E-3</v>
      </c>
      <c r="R205" s="80">
        <v>-32.982905719935196</v>
      </c>
      <c r="S205" s="80">
        <v>0.12028851347561401</v>
      </c>
      <c r="T205" s="80">
        <v>771.00480865744305</v>
      </c>
      <c r="U205" s="80">
        <v>0.24507403373082401</v>
      </c>
      <c r="V205" s="81">
        <v>44169.398946759262</v>
      </c>
      <c r="W205" s="80">
        <v>2.4</v>
      </c>
      <c r="X205" s="80">
        <v>7.6827368739767005E-2</v>
      </c>
      <c r="Y205" s="80">
        <v>6.7346689563911294E-2</v>
      </c>
      <c r="Z205" s="110">
        <f>((((N205/1000)+1)/((SMOW!$Z$4/1000)+1))-1)*1000</f>
        <v>-0.52212148189134666</v>
      </c>
      <c r="AA205" s="110">
        <f>((((P205/1000)+1)/((SMOW!$AA$4/1000)+1))-1)*1000</f>
        <v>-1.0142412012392743</v>
      </c>
      <c r="AB205" s="110">
        <f>Z205*SMOW!$AN$6</f>
        <v>-0.56511403089879564</v>
      </c>
      <c r="AC205" s="110">
        <f>AA205*SMOW!$AN$12</f>
        <v>-1.0967416773093781</v>
      </c>
      <c r="AD205" s="110">
        <f t="shared" ref="AD205:AD207" si="446">LN((AB205/1000)+1)*1000</f>
        <v>-0.56527376801534601</v>
      </c>
      <c r="AE205" s="110">
        <f t="shared" ref="AE205:AE207" si="447">LN((AC205/1000)+1)*1000</f>
        <v>-1.0973435385604937</v>
      </c>
      <c r="AF205" s="51">
        <f>(AD205-SMOW!AN$14*AE205)</f>
        <v>1.412362034459469E-2</v>
      </c>
      <c r="AG205" s="55">
        <f t="shared" ref="AG205:AG207" si="448">AF205*1000</f>
        <v>14.12362034459469</v>
      </c>
      <c r="AK205" s="101">
        <v>16</v>
      </c>
      <c r="AL205" s="74">
        <v>1</v>
      </c>
      <c r="AM205" s="101">
        <v>0</v>
      </c>
      <c r="AN205" s="101">
        <v>0</v>
      </c>
    </row>
    <row r="206" spans="1:40" s="80" customFormat="1" x14ac:dyDescent="0.2">
      <c r="A206" s="80">
        <v>2651</v>
      </c>
      <c r="B206" s="80" t="s">
        <v>112</v>
      </c>
      <c r="C206" s="80" t="s">
        <v>63</v>
      </c>
      <c r="D206" s="80" t="s">
        <v>320</v>
      </c>
      <c r="E206" s="80" t="s">
        <v>321</v>
      </c>
      <c r="F206" s="80">
        <v>-0.32363430365731599</v>
      </c>
      <c r="G206" s="80">
        <v>-0.32368703931912901</v>
      </c>
      <c r="H206" s="80">
        <v>4.26403980212156E-3</v>
      </c>
      <c r="I206" s="80">
        <v>-0.56121908585448599</v>
      </c>
      <c r="J206" s="80">
        <v>-0.56137666982539602</v>
      </c>
      <c r="K206" s="80">
        <v>1.45965458953241E-3</v>
      </c>
      <c r="L206" s="80">
        <v>-2.7280157651320299E-2</v>
      </c>
      <c r="M206" s="80">
        <v>4.4542422697007701E-3</v>
      </c>
      <c r="N206" s="80">
        <v>-10.515326441311799</v>
      </c>
      <c r="O206" s="80">
        <v>4.2205679522122896E-3</v>
      </c>
      <c r="P206" s="80">
        <v>-20.446161997309101</v>
      </c>
      <c r="Q206" s="80">
        <v>1.43061314273463E-3</v>
      </c>
      <c r="R206" s="80">
        <v>-31.1448010170941</v>
      </c>
      <c r="S206" s="80">
        <v>0.139130147237184</v>
      </c>
      <c r="T206" s="80">
        <v>942.22426366662796</v>
      </c>
      <c r="U206" s="80">
        <v>0.28886764809566901</v>
      </c>
      <c r="V206" s="81">
        <v>44169.486724537041</v>
      </c>
      <c r="W206" s="80">
        <v>2.4</v>
      </c>
      <c r="X206" s="103">
        <v>2.3755462199991298E-5</v>
      </c>
      <c r="Y206" s="80">
        <v>6.8880013917656203E-4</v>
      </c>
      <c r="Z206" s="110">
        <f>((((N206/1000)+1)/((SMOW!$Z$4/1000)+1))-1)*1000</f>
        <v>-1.3670384786390599E-2</v>
      </c>
      <c r="AA206" s="110">
        <f>((((P206/1000)+1)/((SMOW!$AA$4/1000)+1))-1)*1000</f>
        <v>-1.2399653430805735E-2</v>
      </c>
      <c r="AB206" s="110">
        <f>Z206*SMOW!$AN$6</f>
        <v>-1.4796032185058422E-2</v>
      </c>
      <c r="AC206" s="110">
        <f>AA206*SMOW!$AN$12</f>
        <v>-1.3408266874921217E-2</v>
      </c>
      <c r="AD206" s="110">
        <f t="shared" si="446"/>
        <v>-1.4796141647379968E-2</v>
      </c>
      <c r="AE206" s="110">
        <f t="shared" si="447"/>
        <v>-1.3408356766517419E-2</v>
      </c>
      <c r="AF206" s="51">
        <f>(AD206-SMOW!AN$14*AE206)</f>
        <v>-7.7165292746587703E-3</v>
      </c>
      <c r="AG206" s="55">
        <f t="shared" si="448"/>
        <v>-7.7165292746587699</v>
      </c>
      <c r="AK206" s="101">
        <v>16</v>
      </c>
      <c r="AL206" s="74">
        <v>0</v>
      </c>
      <c r="AM206" s="101">
        <v>0</v>
      </c>
      <c r="AN206" s="101">
        <v>0</v>
      </c>
    </row>
    <row r="207" spans="1:40" s="80" customFormat="1" x14ac:dyDescent="0.2">
      <c r="A207" s="80">
        <v>2652</v>
      </c>
      <c r="B207" s="80" t="s">
        <v>275</v>
      </c>
      <c r="C207" s="80" t="s">
        <v>62</v>
      </c>
      <c r="D207" s="80" t="s">
        <v>22</v>
      </c>
      <c r="E207" s="80" t="s">
        <v>322</v>
      </c>
      <c r="F207" s="80">
        <v>-0.28070258194078701</v>
      </c>
      <c r="G207" s="80">
        <v>-0.28074218376855498</v>
      </c>
      <c r="H207" s="80">
        <v>3.1814583005768502E-3</v>
      </c>
      <c r="I207" s="80">
        <v>-0.48746469716329199</v>
      </c>
      <c r="J207" s="80">
        <v>-0.48758358996232598</v>
      </c>
      <c r="K207" s="80">
        <v>1.4886985355132101E-3</v>
      </c>
      <c r="L207" s="80">
        <v>-2.32980482684466E-2</v>
      </c>
      <c r="M207" s="80">
        <v>3.1930356544722801E-3</v>
      </c>
      <c r="N207" s="80">
        <v>-10.472832408136901</v>
      </c>
      <c r="O207" s="80">
        <v>3.1490233599692301E-3</v>
      </c>
      <c r="P207" s="80">
        <v>-20.373875033973601</v>
      </c>
      <c r="Q207" s="80">
        <v>1.4590792272017601E-3</v>
      </c>
      <c r="R207" s="80">
        <v>-31.447767484758899</v>
      </c>
      <c r="S207" s="80">
        <v>0.14879570783360499</v>
      </c>
      <c r="T207" s="80">
        <v>691.73550084651902</v>
      </c>
      <c r="U207" s="80">
        <v>0.16532278980482601</v>
      </c>
      <c r="V207" s="81">
        <v>44169.607372685183</v>
      </c>
      <c r="W207" s="80">
        <v>2.4</v>
      </c>
      <c r="X207" s="80">
        <v>6.0219487742819305E-4</v>
      </c>
      <c r="Y207" s="80">
        <v>8.5423092116036401E-4</v>
      </c>
      <c r="Z207" s="110">
        <f>((((N207/1000)+1)/((SMOW!$Z$4/1000)+1))-1)*1000</f>
        <v>2.9274648523092139E-2</v>
      </c>
      <c r="AA207" s="110">
        <f>((((P207/1000)+1)/((SMOW!$AA$4/1000)+1))-1)*1000</f>
        <v>6.1395235831929185E-2</v>
      </c>
      <c r="AB207" s="110">
        <f>Z207*SMOW!$AN$6</f>
        <v>3.1685182862238127E-2</v>
      </c>
      <c r="AC207" s="110">
        <f>AA207*SMOW!$AN$12</f>
        <v>6.638925123810821E-2</v>
      </c>
      <c r="AD207" s="110">
        <f t="shared" si="446"/>
        <v>3.1684680897536593E-2</v>
      </c>
      <c r="AE207" s="110">
        <f t="shared" si="447"/>
        <v>6.6387047569223173E-2</v>
      </c>
      <c r="AF207" s="51">
        <f>(AD207-SMOW!AN$14*AE207)</f>
        <v>-3.3676802190132429E-3</v>
      </c>
      <c r="AG207" s="55">
        <f t="shared" si="448"/>
        <v>-3.3676802190132431</v>
      </c>
      <c r="AK207" s="101">
        <v>16</v>
      </c>
      <c r="AL207" s="80">
        <v>0</v>
      </c>
      <c r="AM207" s="80">
        <v>0</v>
      </c>
      <c r="AN207" s="80">
        <v>0</v>
      </c>
    </row>
    <row r="208" spans="1:40" s="80" customFormat="1" x14ac:dyDescent="0.2">
      <c r="A208" s="80">
        <v>2653</v>
      </c>
      <c r="B208" s="80" t="s">
        <v>275</v>
      </c>
      <c r="C208" s="80" t="s">
        <v>62</v>
      </c>
      <c r="D208" s="80" t="s">
        <v>22</v>
      </c>
      <c r="E208" s="80" t="s">
        <v>323</v>
      </c>
      <c r="F208" s="80">
        <v>-0.19395897702690301</v>
      </c>
      <c r="G208" s="80">
        <v>-0.193978093936538</v>
      </c>
      <c r="H208" s="80">
        <v>3.9504379815808299E-3</v>
      </c>
      <c r="I208" s="80">
        <v>-0.32760484344117902</v>
      </c>
      <c r="J208" s="80">
        <v>-0.32765855487386703</v>
      </c>
      <c r="K208" s="80">
        <v>1.38153983612951E-3</v>
      </c>
      <c r="L208" s="80">
        <v>-2.0974376963136299E-2</v>
      </c>
      <c r="M208" s="80">
        <v>4.05169054763893E-3</v>
      </c>
      <c r="N208" s="80">
        <v>-10.3869731535454</v>
      </c>
      <c r="O208" s="80">
        <v>3.91016329959455E-3</v>
      </c>
      <c r="P208" s="80">
        <v>-20.217195769323901</v>
      </c>
      <c r="Q208" s="80">
        <v>1.35405256897962E-3</v>
      </c>
      <c r="R208" s="80">
        <v>-31.203296972919901</v>
      </c>
      <c r="S208" s="80">
        <v>0.10347939092008999</v>
      </c>
      <c r="T208" s="80">
        <v>747.129665847409</v>
      </c>
      <c r="U208" s="80">
        <v>0.142657256131866</v>
      </c>
      <c r="V208" s="81">
        <v>44169.695590277777</v>
      </c>
      <c r="W208" s="80">
        <v>2.4</v>
      </c>
      <c r="X208" s="80">
        <v>3.0475712510650101E-2</v>
      </c>
      <c r="Y208" s="80">
        <v>3.8068596142458902E-2</v>
      </c>
      <c r="Z208" s="110">
        <f>((((N208/1000)+1)/((SMOW!$Z$4/1000)+1))-1)*1000</f>
        <v>0.11604514952900935</v>
      </c>
      <c r="AA208" s="110">
        <f>((((P208/1000)+1)/((SMOW!$AA$4/1000)+1))-1)*1000</f>
        <v>0.22134287301378563</v>
      </c>
      <c r="AB208" s="110">
        <f>Z208*SMOW!$AN$6</f>
        <v>0.12560054410907934</v>
      </c>
      <c r="AC208" s="110">
        <f>AA208*SMOW!$AN$12</f>
        <v>0.23934735989131473</v>
      </c>
      <c r="AD208" s="110">
        <f t="shared" ref="AD208" si="449">LN((AB208/1000)+1)*1000</f>
        <v>0.12559265702110695</v>
      </c>
      <c r="AE208" s="110">
        <f t="shared" ref="AE208" si="450">LN((AC208/1000)+1)*1000</f>
        <v>0.23931872088174158</v>
      </c>
      <c r="AF208" s="51">
        <f>(AD208-SMOW!AN$14*AE208)</f>
        <v>-7.6762760445261979E-4</v>
      </c>
      <c r="AG208" s="55">
        <f t="shared" ref="AG208" si="451">AF208*1000</f>
        <v>-0.76762760445261979</v>
      </c>
      <c r="AK208" s="101">
        <v>16</v>
      </c>
      <c r="AL208" s="80">
        <v>0</v>
      </c>
      <c r="AM208" s="80">
        <v>0</v>
      </c>
      <c r="AN208" s="80">
        <v>0</v>
      </c>
    </row>
    <row r="209" spans="1:40" s="80" customFormat="1" x14ac:dyDescent="0.2">
      <c r="A209" s="80">
        <v>2654</v>
      </c>
      <c r="B209" s="80" t="s">
        <v>275</v>
      </c>
      <c r="C209" s="80" t="s">
        <v>62</v>
      </c>
      <c r="D209" s="80" t="s">
        <v>24</v>
      </c>
      <c r="E209" s="80" t="s">
        <v>324</v>
      </c>
      <c r="F209" s="80">
        <v>-28.885170707302599</v>
      </c>
      <c r="G209" s="80">
        <v>-29.310559251083401</v>
      </c>
      <c r="H209" s="80">
        <v>4.2076842367303902E-3</v>
      </c>
      <c r="I209" s="80">
        <v>-54.034152095299802</v>
      </c>
      <c r="J209" s="80">
        <v>-55.548812216143403</v>
      </c>
      <c r="K209" s="80">
        <v>1.5676245557726799E-3</v>
      </c>
      <c r="L209" s="80">
        <v>1.92135990402948E-2</v>
      </c>
      <c r="M209" s="80">
        <v>4.2121490348708702E-3</v>
      </c>
      <c r="N209" s="80">
        <v>-38.785678221619897</v>
      </c>
      <c r="O209" s="80">
        <v>4.1647869313373798E-3</v>
      </c>
      <c r="P209" s="80">
        <v>-72.855191703714397</v>
      </c>
      <c r="Q209" s="80">
        <v>1.5364349267593001E-3</v>
      </c>
      <c r="R209" s="80">
        <v>-104.232668180765</v>
      </c>
      <c r="S209" s="80">
        <v>0.14857625939437499</v>
      </c>
      <c r="T209" s="80">
        <v>425.53669200540401</v>
      </c>
      <c r="U209" s="80">
        <v>8.6983426479353698E-2</v>
      </c>
      <c r="V209" s="81">
        <v>44169.792708333334</v>
      </c>
      <c r="W209" s="80">
        <v>2.4</v>
      </c>
      <c r="X209" s="80">
        <v>1.6244673842018501E-2</v>
      </c>
      <c r="Y209" s="80">
        <v>1.1158258171051099E-2</v>
      </c>
      <c r="Z209" s="110">
        <f>((((N209/1000)+1)/((SMOW!$Z$4/1000)+1))-1)*1000</f>
        <v>-28.58406270026115</v>
      </c>
      <c r="AA209" s="110">
        <f>((((P209/1000)+1)/((SMOW!$AA$4/1000)+1))-1)*1000</f>
        <v>-53.514696126956807</v>
      </c>
      <c r="AB209" s="110">
        <f>Z209*SMOW!$AN$6</f>
        <v>-30.937732792557231</v>
      </c>
      <c r="AC209" s="110">
        <f>AA209*SMOW!$AN$12</f>
        <v>-57.867692141934626</v>
      </c>
      <c r="AD209" s="110">
        <f t="shared" ref="AD209" si="452">LN((AB209/1000)+1)*1000</f>
        <v>-31.426409911900564</v>
      </c>
      <c r="AE209" s="110">
        <f t="shared" ref="AE209" si="453">LN((AC209/1000)+1)*1000</f>
        <v>-59.609560066774009</v>
      </c>
      <c r="AF209" s="51">
        <f>(AD209-SMOW!AN$14*AE209)</f>
        <v>4.7437803356114472E-2</v>
      </c>
      <c r="AG209" s="55">
        <f t="shared" ref="AG209" si="454">AF209*1000</f>
        <v>47.437803356114472</v>
      </c>
      <c r="AJ209" s="80" t="s">
        <v>325</v>
      </c>
      <c r="AK209" s="101">
        <v>16</v>
      </c>
      <c r="AL209" s="80">
        <v>2</v>
      </c>
      <c r="AM209" s="80">
        <v>0</v>
      </c>
      <c r="AN209" s="80">
        <v>1</v>
      </c>
    </row>
    <row r="210" spans="1:40" s="80" customFormat="1" x14ac:dyDescent="0.2">
      <c r="A210" s="80">
        <v>2655</v>
      </c>
      <c r="B210" s="80" t="s">
        <v>275</v>
      </c>
      <c r="C210" s="80" t="s">
        <v>62</v>
      </c>
      <c r="D210" s="80" t="s">
        <v>24</v>
      </c>
      <c r="E210" s="80" t="s">
        <v>326</v>
      </c>
      <c r="F210" s="80">
        <v>-27.356292265149602</v>
      </c>
      <c r="G210" s="80">
        <v>-27.737443340844202</v>
      </c>
      <c r="H210" s="80">
        <v>4.3156592690583098E-3</v>
      </c>
      <c r="I210" s="80">
        <v>-51.149911838792498</v>
      </c>
      <c r="J210" s="80">
        <v>-52.504461110737203</v>
      </c>
      <c r="K210" s="80">
        <v>1.3979736522235101E-3</v>
      </c>
      <c r="L210" s="80">
        <v>-1.50878743749061E-2</v>
      </c>
      <c r="M210" s="80">
        <v>4.6042868473691202E-3</v>
      </c>
      <c r="N210" s="80">
        <v>-37.272386682321603</v>
      </c>
      <c r="O210" s="80">
        <v>4.2716611591190803E-3</v>
      </c>
      <c r="P210" s="80">
        <v>-70.028336605696893</v>
      </c>
      <c r="Q210" s="80">
        <v>1.37015941607737E-3</v>
      </c>
      <c r="R210" s="80">
        <v>-100.84197940281901</v>
      </c>
      <c r="S210" s="80">
        <v>0.149456337133204</v>
      </c>
      <c r="T210" s="80">
        <v>528.11496787166902</v>
      </c>
      <c r="U210" s="80">
        <v>0.116605849309454</v>
      </c>
      <c r="V210" s="81">
        <v>44169.874409722222</v>
      </c>
      <c r="W210" s="80">
        <v>2.4</v>
      </c>
      <c r="X210" s="80">
        <v>6.0002996499463099E-2</v>
      </c>
      <c r="Y210" s="80">
        <v>5.3638773761467702E-2</v>
      </c>
      <c r="Z210" s="110">
        <f>((((N210/1000)+1)/((SMOW!$Z$4/1000)+1))-1)*1000</f>
        <v>-27.054710207535582</v>
      </c>
      <c r="AA210" s="110">
        <f>((((P210/1000)+1)/((SMOW!$AA$4/1000)+1))-1)*1000</f>
        <v>-50.628872054481299</v>
      </c>
      <c r="AB210" s="110">
        <f>Z210*SMOW!$AN$6</f>
        <v>-29.282450292594667</v>
      </c>
      <c r="AC210" s="110">
        <f>AA210*SMOW!$AN$12</f>
        <v>-54.747129173481625</v>
      </c>
      <c r="AD210" s="110">
        <f t="shared" ref="AD210" si="455">LN((AB210/1000)+1)*1000</f>
        <v>-29.719738992541142</v>
      </c>
      <c r="AE210" s="110">
        <f t="shared" ref="AE210" si="456">LN((AC210/1000)+1)*1000</f>
        <v>-56.302799107514879</v>
      </c>
      <c r="AF210" s="51">
        <f>(AD210-SMOW!AN$14*AE210)</f>
        <v>8.1389362267145771E-3</v>
      </c>
      <c r="AG210" s="55">
        <f t="shared" ref="AG210" si="457">AF210*1000</f>
        <v>8.1389362267145771</v>
      </c>
      <c r="AK210" s="101">
        <v>16</v>
      </c>
      <c r="AL210" s="80">
        <v>0</v>
      </c>
      <c r="AM210" s="80">
        <v>0</v>
      </c>
      <c r="AN210" s="80">
        <v>0</v>
      </c>
    </row>
    <row r="211" spans="1:40" s="80" customFormat="1" x14ac:dyDescent="0.2">
      <c r="A211" s="80">
        <v>2664</v>
      </c>
      <c r="B211" s="80" t="s">
        <v>275</v>
      </c>
      <c r="C211" s="80" t="s">
        <v>327</v>
      </c>
      <c r="D211" s="80" t="s">
        <v>328</v>
      </c>
      <c r="E211" s="80" t="s">
        <v>329</v>
      </c>
      <c r="F211" s="80">
        <v>5.8138355120743004</v>
      </c>
      <c r="G211" s="80">
        <v>5.7970000696316797</v>
      </c>
      <c r="H211" s="80">
        <v>4.0766137447542103E-3</v>
      </c>
      <c r="I211" s="80">
        <v>11.3295214296433</v>
      </c>
      <c r="J211" s="80">
        <v>11.265823002635599</v>
      </c>
      <c r="K211" s="80">
        <v>1.8068856054153501E-3</v>
      </c>
      <c r="L211" s="80">
        <v>-0.151354475759896</v>
      </c>
      <c r="M211" s="80">
        <v>4.0605134478525996E-3</v>
      </c>
      <c r="N211" s="80">
        <v>-4.4404280787149304</v>
      </c>
      <c r="O211" s="80">
        <v>4.0350527019236597E-3</v>
      </c>
      <c r="P211" s="80">
        <v>-8.7920009510503405</v>
      </c>
      <c r="Q211" s="80">
        <v>1.77093561248164E-3</v>
      </c>
      <c r="R211" s="80">
        <v>-16.063972975810401</v>
      </c>
      <c r="S211" s="80">
        <v>0.18507930900233799</v>
      </c>
      <c r="T211" s="80">
        <v>885.23984851364298</v>
      </c>
      <c r="U211" s="80">
        <v>0.45685156970165403</v>
      </c>
      <c r="V211" s="81">
        <v>44178.700231481482</v>
      </c>
      <c r="W211" s="80">
        <v>2.4</v>
      </c>
      <c r="X211" s="80">
        <v>1.6878017638650999E-2</v>
      </c>
      <c r="Y211" s="80">
        <v>1.33697534817344E-2</v>
      </c>
      <c r="Z211" s="110">
        <f>((((N211/1000)+1)/((SMOW!$Z$4/1000)+1))-1)*1000</f>
        <v>6.1257024410206196</v>
      </c>
      <c r="AA211" s="110">
        <f>((((P211/1000)+1)/((SMOW!$AA$4/1000)+1))-1)*1000</f>
        <v>11.884870396026814</v>
      </c>
      <c r="AB211" s="110">
        <f>Z211*SMOW!$AN$6</f>
        <v>6.6301052888916328</v>
      </c>
      <c r="AC211" s="110">
        <f>AA211*SMOW!$AN$12</f>
        <v>12.851610323872025</v>
      </c>
      <c r="AD211" s="110">
        <f t="shared" ref="AD211" si="458">LN((AB211/1000)+1)*1000</f>
        <v>6.6082228096633786</v>
      </c>
      <c r="AE211" s="110">
        <f t="shared" ref="AE211" si="459">LN((AC211/1000)+1)*1000</f>
        <v>12.769729170151976</v>
      </c>
      <c r="AF211" s="51">
        <f>(AD211-SMOW!AN$14*AE211)</f>
        <v>-0.13419419217686546</v>
      </c>
      <c r="AG211" s="55">
        <f t="shared" ref="AG211" si="460">AF211*1000</f>
        <v>-134.19419217686544</v>
      </c>
      <c r="AJ211" s="80" t="s">
        <v>330</v>
      </c>
      <c r="AK211" s="101">
        <v>16</v>
      </c>
      <c r="AL211" s="80">
        <v>0</v>
      </c>
      <c r="AM211" s="80">
        <v>0</v>
      </c>
      <c r="AN211" s="80">
        <v>1</v>
      </c>
    </row>
    <row r="212" spans="1:40" s="80" customFormat="1" x14ac:dyDescent="0.2">
      <c r="A212" s="80">
        <v>2666</v>
      </c>
      <c r="B212" s="80" t="s">
        <v>275</v>
      </c>
      <c r="C212" s="80" t="s">
        <v>327</v>
      </c>
      <c r="D212" s="80" t="s">
        <v>328</v>
      </c>
      <c r="E212" s="80" t="s">
        <v>331</v>
      </c>
      <c r="F212" s="80">
        <v>7.2176537803351701</v>
      </c>
      <c r="G212" s="80">
        <v>7.1917308537952298</v>
      </c>
      <c r="H212" s="80">
        <v>4.2043542987014399E-3</v>
      </c>
      <c r="I212" s="80">
        <v>13.9983087435978</v>
      </c>
      <c r="J212" s="80">
        <v>13.9012372143075</v>
      </c>
      <c r="K212" s="80">
        <v>1.6260047050077799E-3</v>
      </c>
      <c r="L212" s="80">
        <v>-0.14812239535914601</v>
      </c>
      <c r="M212" s="80">
        <v>4.1396268710987604E-3</v>
      </c>
      <c r="N212" s="80">
        <v>-3.0509217258881498</v>
      </c>
      <c r="O212" s="80">
        <v>4.1614909419995898E-3</v>
      </c>
      <c r="P212" s="80">
        <v>-6.1763121203589204</v>
      </c>
      <c r="Q212" s="80">
        <v>1.5936535381826499E-3</v>
      </c>
      <c r="R212" s="80">
        <v>-12.1623295114392</v>
      </c>
      <c r="S212" s="80">
        <v>0.15276279494946299</v>
      </c>
      <c r="T212" s="80">
        <v>1061.5884772177201</v>
      </c>
      <c r="U212" s="80">
        <v>0.53875619284064802</v>
      </c>
      <c r="V212" s="81">
        <v>44180.833935185183</v>
      </c>
      <c r="W212" s="80">
        <v>2.4</v>
      </c>
      <c r="X212" s="80">
        <v>1.3239235365829899E-3</v>
      </c>
      <c r="Y212" s="103">
        <v>4.7792374443559302E-5</v>
      </c>
      <c r="Z212" s="110">
        <f>((((N212/1000)+1)/((SMOW!$Z$4/1000)+1))-1)*1000</f>
        <v>7.5299559831629725</v>
      </c>
      <c r="AA212" s="110">
        <f>((((P212/1000)+1)/((SMOW!$AA$4/1000)+1))-1)*1000</f>
        <v>14.555123214789356</v>
      </c>
      <c r="AB212" s="110">
        <f>Z212*SMOW!$AN$6</f>
        <v>8.1499879352239617</v>
      </c>
      <c r="AC212" s="110">
        <f>AA212*SMOW!$AN$12</f>
        <v>15.739067027180246</v>
      </c>
      <c r="AD212" s="110">
        <f t="shared" ref="AD212" si="461">LN((AB212/1000)+1)*1000</f>
        <v>8.1169561347045054</v>
      </c>
      <c r="AE212" s="110">
        <f t="shared" ref="AE212" si="462">LN((AC212/1000)+1)*1000</f>
        <v>15.616492379266914</v>
      </c>
      <c r="AF212" s="51">
        <f>(AD212-SMOW!AN$14*AE212)</f>
        <v>-0.12855184154842547</v>
      </c>
      <c r="AG212" s="55">
        <f t="shared" ref="AG212" si="463">AF212*1000</f>
        <v>-128.55184154842547</v>
      </c>
      <c r="AK212" s="101">
        <v>16</v>
      </c>
      <c r="AL212" s="80">
        <v>0</v>
      </c>
      <c r="AM212" s="80">
        <v>0</v>
      </c>
      <c r="AN212" s="80">
        <v>1</v>
      </c>
    </row>
    <row r="213" spans="1:40" x14ac:dyDescent="0.2">
      <c r="A213" s="74"/>
      <c r="B213" s="64"/>
      <c r="C213" s="109"/>
      <c r="D213" s="109"/>
      <c r="E213" s="74"/>
      <c r="V213" s="112"/>
      <c r="W213" s="74"/>
      <c r="Z213" s="115"/>
      <c r="AA213" s="115"/>
      <c r="AB213" s="115"/>
      <c r="AC213" s="115"/>
      <c r="AD213" s="115"/>
      <c r="AE213" s="115"/>
      <c r="AF213" s="116"/>
      <c r="AG213" s="117"/>
    </row>
    <row r="214" spans="1:40" x14ac:dyDescent="0.2">
      <c r="A214" s="74"/>
      <c r="B214" s="64"/>
      <c r="C214" s="109"/>
      <c r="D214" s="109"/>
      <c r="E214" s="74"/>
      <c r="V214" s="112"/>
      <c r="W214" s="74"/>
      <c r="Z214" s="115"/>
      <c r="AA214" s="115"/>
      <c r="AB214" s="115"/>
      <c r="AC214" s="115"/>
      <c r="AD214" s="115"/>
      <c r="AE214" s="115"/>
      <c r="AF214" s="116"/>
      <c r="AG214" s="117"/>
    </row>
    <row r="215" spans="1:40" x14ac:dyDescent="0.2">
      <c r="A215" s="74"/>
      <c r="B215" s="64"/>
      <c r="C215" s="109"/>
      <c r="D215" s="109"/>
      <c r="E215" s="74"/>
      <c r="V215" s="112"/>
      <c r="W215" s="74"/>
      <c r="Z215" s="115"/>
      <c r="AA215" s="115"/>
      <c r="AB215" s="115"/>
      <c r="AC215" s="115"/>
      <c r="AD215" s="115"/>
      <c r="AE215" s="115"/>
      <c r="AF215" s="116"/>
      <c r="AG215" s="117"/>
      <c r="AH215" s="98"/>
      <c r="AI215" s="98"/>
    </row>
    <row r="216" spans="1:40" x14ac:dyDescent="0.2">
      <c r="A216" s="74"/>
      <c r="B216" s="64"/>
      <c r="C216" s="109"/>
      <c r="D216" s="109"/>
      <c r="E216" s="74"/>
      <c r="V216" s="112"/>
      <c r="W216" s="74"/>
      <c r="Z216" s="115"/>
      <c r="AA216" s="115"/>
      <c r="AB216" s="115"/>
      <c r="AC216" s="115"/>
      <c r="AD216" s="115"/>
      <c r="AE216" s="115"/>
      <c r="AF216" s="116"/>
      <c r="AG216" s="117"/>
    </row>
    <row r="217" spans="1:40" s="64" customFormat="1" x14ac:dyDescent="0.2">
      <c r="A217" s="74"/>
      <c r="C217" s="109"/>
      <c r="D217" s="109"/>
      <c r="E217" s="74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112"/>
      <c r="W217" s="74"/>
      <c r="X217" s="51"/>
      <c r="Y217" s="51"/>
      <c r="Z217" s="115"/>
      <c r="AA217" s="115"/>
      <c r="AB217" s="115"/>
      <c r="AC217" s="115"/>
      <c r="AD217" s="115"/>
      <c r="AE217" s="115"/>
      <c r="AF217" s="116"/>
      <c r="AG217" s="117"/>
      <c r="AH217" s="99"/>
      <c r="AI217" s="99"/>
      <c r="AJ217" s="63"/>
    </row>
    <row r="218" spans="1:40" x14ac:dyDescent="0.2">
      <c r="A218" s="74"/>
      <c r="B218" s="64"/>
      <c r="C218" s="109"/>
      <c r="D218" s="109"/>
      <c r="E218" s="74"/>
      <c r="V218" s="112"/>
      <c r="W218" s="74"/>
      <c r="Z218" s="115"/>
      <c r="AA218" s="115"/>
      <c r="AB218" s="115"/>
      <c r="AC218" s="115"/>
      <c r="AD218" s="115"/>
      <c r="AE218" s="115"/>
      <c r="AF218" s="116"/>
      <c r="AG218" s="117"/>
    </row>
    <row r="219" spans="1:40" s="64" customFormat="1" x14ac:dyDescent="0.2">
      <c r="A219" s="86"/>
      <c r="B219" s="86"/>
      <c r="C219" s="109"/>
      <c r="D219" s="109"/>
      <c r="E219" s="121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22"/>
      <c r="X219" s="119"/>
      <c r="Y219" s="119"/>
      <c r="Z219" s="123"/>
      <c r="AA219" s="123"/>
      <c r="AB219" s="123"/>
      <c r="AC219" s="123"/>
      <c r="AD219" s="123"/>
      <c r="AE219" s="123"/>
      <c r="AF219" s="119"/>
      <c r="AG219" s="66"/>
      <c r="AH219" s="99"/>
      <c r="AI219" s="99"/>
      <c r="AJ219" s="63"/>
    </row>
    <row r="220" spans="1:40" s="64" customFormat="1" x14ac:dyDescent="0.2">
      <c r="A220" s="86"/>
      <c r="B220" s="86"/>
      <c r="C220" s="109"/>
      <c r="D220" s="109"/>
      <c r="E220" s="121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22"/>
      <c r="X220" s="119"/>
      <c r="Y220" s="119"/>
      <c r="Z220" s="123"/>
      <c r="AA220" s="123"/>
      <c r="AB220" s="123"/>
      <c r="AC220" s="123"/>
      <c r="AD220" s="123"/>
      <c r="AE220" s="123"/>
      <c r="AF220" s="119"/>
      <c r="AG220" s="66"/>
      <c r="AH220" s="99"/>
      <c r="AI220" s="99"/>
      <c r="AJ220" s="63"/>
    </row>
    <row r="221" spans="1:40" s="64" customFormat="1" x14ac:dyDescent="0.2">
      <c r="A221" s="86"/>
      <c r="B221" s="86"/>
      <c r="C221" s="109"/>
      <c r="D221" s="109"/>
      <c r="E221" s="121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22"/>
      <c r="X221" s="119"/>
      <c r="Y221" s="119"/>
      <c r="Z221" s="123"/>
      <c r="AA221" s="123"/>
      <c r="AB221" s="123"/>
      <c r="AC221" s="123"/>
      <c r="AD221" s="123"/>
      <c r="AE221" s="123"/>
      <c r="AF221" s="119"/>
      <c r="AG221" s="66"/>
      <c r="AH221" s="99"/>
      <c r="AI221" s="99"/>
      <c r="AJ221" s="63"/>
    </row>
    <row r="222" spans="1:40" s="64" customFormat="1" x14ac:dyDescent="0.2">
      <c r="A222" s="86"/>
      <c r="B222" s="86"/>
      <c r="C222" s="109"/>
      <c r="D222" s="109"/>
      <c r="E222" s="121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22"/>
      <c r="X222" s="119"/>
      <c r="Y222" s="119"/>
      <c r="Z222" s="123"/>
      <c r="AA222" s="123"/>
      <c r="AB222" s="123"/>
      <c r="AC222" s="123"/>
      <c r="AD222" s="123"/>
      <c r="AE222" s="123"/>
      <c r="AF222" s="119"/>
      <c r="AG222" s="66"/>
      <c r="AH222" s="99"/>
      <c r="AI222" s="99"/>
      <c r="AJ222" s="63"/>
    </row>
    <row r="223" spans="1:40" s="64" customFormat="1" x14ac:dyDescent="0.2">
      <c r="A223" s="86"/>
      <c r="B223" s="86"/>
      <c r="C223" s="109"/>
      <c r="D223" s="109"/>
      <c r="E223" s="121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22"/>
      <c r="X223" s="119"/>
      <c r="Y223" s="119"/>
      <c r="Z223" s="123"/>
      <c r="AA223" s="123"/>
      <c r="AB223" s="123"/>
      <c r="AC223" s="123"/>
      <c r="AD223" s="123"/>
      <c r="AE223" s="123"/>
      <c r="AF223" s="119"/>
      <c r="AG223" s="66"/>
      <c r="AH223" s="99"/>
      <c r="AI223" s="99"/>
      <c r="AJ223" s="63"/>
    </row>
    <row r="224" spans="1:40" s="64" customFormat="1" x14ac:dyDescent="0.2">
      <c r="A224" s="86"/>
      <c r="B224" s="86"/>
      <c r="C224" s="109"/>
      <c r="D224" s="109"/>
      <c r="E224" s="121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22"/>
      <c r="X224" s="119"/>
      <c r="Y224" s="119"/>
      <c r="Z224" s="123"/>
      <c r="AA224" s="123"/>
      <c r="AB224" s="123"/>
      <c r="AC224" s="123"/>
      <c r="AD224" s="123"/>
      <c r="AE224" s="123"/>
      <c r="AF224" s="119"/>
      <c r="AG224" s="66"/>
      <c r="AH224" s="99"/>
      <c r="AI224" s="99"/>
      <c r="AJ224" s="63"/>
    </row>
    <row r="225" spans="1:36" s="64" customFormat="1" x14ac:dyDescent="0.2">
      <c r="A225" s="86"/>
      <c r="B225" s="86"/>
      <c r="C225" s="109"/>
      <c r="D225" s="109"/>
      <c r="E225" s="121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22"/>
      <c r="X225" s="119"/>
      <c r="Y225" s="119"/>
      <c r="Z225" s="123"/>
      <c r="AA225" s="123"/>
      <c r="AB225" s="123"/>
      <c r="AC225" s="123"/>
      <c r="AD225" s="123"/>
      <c r="AE225" s="123"/>
      <c r="AF225" s="119"/>
      <c r="AG225" s="66"/>
      <c r="AH225" s="99"/>
      <c r="AI225" s="99"/>
      <c r="AJ225" s="63"/>
    </row>
    <row r="226" spans="1:36" s="64" customFormat="1" x14ac:dyDescent="0.2">
      <c r="A226" s="86"/>
      <c r="B226" s="86"/>
      <c r="C226" s="120"/>
      <c r="D226" s="120"/>
      <c r="E226" s="121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24"/>
      <c r="X226" s="119"/>
      <c r="Y226" s="119"/>
      <c r="AH226" s="99"/>
      <c r="AI226" s="99"/>
      <c r="AJ226" s="63"/>
    </row>
    <row r="227" spans="1:36" s="64" customFormat="1" x14ac:dyDescent="0.2">
      <c r="A227" s="86"/>
      <c r="B227" s="86"/>
      <c r="C227" s="120"/>
      <c r="D227" s="120"/>
      <c r="E227" s="121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24"/>
      <c r="X227" s="119"/>
      <c r="Y227" s="119"/>
      <c r="AH227" s="99"/>
      <c r="AI227" s="99"/>
      <c r="AJ227" s="63"/>
    </row>
    <row r="228" spans="1:36" s="64" customFormat="1" x14ac:dyDescent="0.2">
      <c r="A228" s="86"/>
      <c r="B228" s="86"/>
      <c r="C228" s="120"/>
      <c r="D228" s="120"/>
      <c r="E228" s="121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24"/>
      <c r="X228" s="119"/>
      <c r="Y228" s="119"/>
      <c r="AH228" s="99"/>
      <c r="AI228" s="99"/>
      <c r="AJ228" s="63"/>
    </row>
    <row r="229" spans="1:36" s="64" customFormat="1" x14ac:dyDescent="0.2">
      <c r="A229" s="86"/>
      <c r="B229" s="86"/>
      <c r="C229" s="120"/>
      <c r="D229" s="120"/>
      <c r="E229" s="121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24"/>
      <c r="X229" s="119"/>
      <c r="Y229" s="119"/>
      <c r="AH229" s="99"/>
      <c r="AI229" s="99"/>
      <c r="AJ229" s="63"/>
    </row>
    <row r="230" spans="1:36" s="64" customFormat="1" x14ac:dyDescent="0.2">
      <c r="A230" s="86"/>
      <c r="B230" s="86"/>
      <c r="C230" s="120"/>
      <c r="D230" s="120"/>
      <c r="E230" s="121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24"/>
      <c r="X230" s="119"/>
      <c r="Y230" s="119"/>
      <c r="AH230" s="99"/>
      <c r="AI230" s="99"/>
      <c r="AJ230" s="63"/>
    </row>
    <row r="231" spans="1:36" x14ac:dyDescent="0.2">
      <c r="C231" s="120"/>
      <c r="D231" s="120"/>
      <c r="E231" s="125"/>
    </row>
    <row r="232" spans="1:36" x14ac:dyDescent="0.2">
      <c r="C232" s="120"/>
      <c r="D232" s="120"/>
      <c r="E232" s="125"/>
    </row>
    <row r="233" spans="1:36" x14ac:dyDescent="0.2">
      <c r="C233" s="120"/>
      <c r="D233" s="120"/>
      <c r="E233" s="125"/>
    </row>
    <row r="234" spans="1:36" x14ac:dyDescent="0.2">
      <c r="C234" s="120"/>
      <c r="D234" s="120"/>
      <c r="E234" s="125"/>
    </row>
    <row r="235" spans="1:36" x14ac:dyDescent="0.2">
      <c r="C235" s="120"/>
      <c r="D235" s="120"/>
      <c r="E235" s="125"/>
    </row>
    <row r="236" spans="1:36" x14ac:dyDescent="0.2">
      <c r="C236" s="120"/>
      <c r="D236" s="120"/>
      <c r="E236" s="125"/>
    </row>
    <row r="237" spans="1:36" x14ac:dyDescent="0.2">
      <c r="C237" s="120"/>
      <c r="D237" s="120"/>
      <c r="E237" s="125"/>
    </row>
    <row r="238" spans="1:36" x14ac:dyDescent="0.2">
      <c r="C238" s="120"/>
      <c r="D238" s="120"/>
      <c r="E238" s="125"/>
    </row>
    <row r="239" spans="1:36" x14ac:dyDescent="0.2">
      <c r="C239" s="120"/>
      <c r="D239" s="120"/>
      <c r="E239" s="125"/>
    </row>
    <row r="240" spans="1:36" x14ac:dyDescent="0.2">
      <c r="C240" s="120"/>
      <c r="D240" s="120"/>
      <c r="E240" s="125"/>
    </row>
    <row r="241" spans="3:5" x14ac:dyDescent="0.2">
      <c r="C241" s="64"/>
      <c r="D241" s="64"/>
      <c r="E241" s="125"/>
    </row>
    <row r="242" spans="3:5" x14ac:dyDescent="0.2">
      <c r="C242" s="64"/>
      <c r="D242" s="64"/>
      <c r="E242" s="125"/>
    </row>
    <row r="243" spans="3:5" x14ac:dyDescent="0.2">
      <c r="C243" s="64"/>
      <c r="D243" s="64"/>
      <c r="E243" s="125"/>
    </row>
    <row r="244" spans="3:5" x14ac:dyDescent="0.2">
      <c r="C244" s="64"/>
      <c r="D244" s="64"/>
      <c r="E244" s="125"/>
    </row>
    <row r="245" spans="3:5" x14ac:dyDescent="0.2">
      <c r="C245" s="64"/>
      <c r="D245" s="64"/>
      <c r="E245" s="125"/>
    </row>
    <row r="246" spans="3:5" x14ac:dyDescent="0.2">
      <c r="C246" s="64"/>
      <c r="D246" s="64"/>
      <c r="E246" s="125"/>
    </row>
    <row r="247" spans="3:5" x14ac:dyDescent="0.2">
      <c r="C247" s="64"/>
      <c r="D247" s="64"/>
      <c r="E247" s="125"/>
    </row>
    <row r="248" spans="3:5" x14ac:dyDescent="0.2">
      <c r="C248" s="64"/>
      <c r="D248" s="64"/>
      <c r="E248" s="125"/>
    </row>
    <row r="249" spans="3:5" x14ac:dyDescent="0.2">
      <c r="C249" s="64"/>
      <c r="D249" s="64"/>
      <c r="E249" s="125"/>
    </row>
    <row r="250" spans="3:5" x14ac:dyDescent="0.2">
      <c r="C250" s="64"/>
      <c r="D250" s="64"/>
      <c r="E250" s="125"/>
    </row>
    <row r="251" spans="3:5" x14ac:dyDescent="0.2">
      <c r="C251" s="64"/>
      <c r="D251" s="64"/>
      <c r="E251" s="125"/>
    </row>
    <row r="252" spans="3:5" x14ac:dyDescent="0.2">
      <c r="C252" s="64"/>
      <c r="D252" s="64"/>
      <c r="E252" s="125"/>
    </row>
    <row r="253" spans="3:5" x14ac:dyDescent="0.2">
      <c r="C253" s="64"/>
      <c r="D253" s="64"/>
      <c r="E253" s="125"/>
    </row>
    <row r="254" spans="3:5" x14ac:dyDescent="0.2">
      <c r="C254" s="64"/>
      <c r="D254" s="64"/>
      <c r="E254" s="125"/>
    </row>
    <row r="255" spans="3:5" x14ac:dyDescent="0.2">
      <c r="C255" s="64"/>
      <c r="D255" s="64"/>
      <c r="E255" s="125"/>
    </row>
    <row r="256" spans="3:5" x14ac:dyDescent="0.2">
      <c r="C256" s="64"/>
      <c r="D256" s="64"/>
      <c r="E256" s="125"/>
    </row>
    <row r="257" spans="3:5" x14ac:dyDescent="0.2">
      <c r="C257" s="64"/>
      <c r="D257" s="64"/>
      <c r="E257" s="125"/>
    </row>
    <row r="258" spans="3:5" x14ac:dyDescent="0.2">
      <c r="C258" s="64"/>
      <c r="D258" s="64"/>
      <c r="E258" s="125"/>
    </row>
    <row r="259" spans="3:5" x14ac:dyDescent="0.2">
      <c r="C259" s="64"/>
      <c r="D259" s="64"/>
      <c r="E259" s="125"/>
    </row>
    <row r="260" spans="3:5" x14ac:dyDescent="0.2">
      <c r="C260" s="64"/>
      <c r="D260" s="64"/>
      <c r="E260" s="125"/>
    </row>
    <row r="261" spans="3:5" x14ac:dyDescent="0.2">
      <c r="C261" s="64"/>
      <c r="D261" s="64"/>
      <c r="E261" s="125"/>
    </row>
    <row r="262" spans="3:5" x14ac:dyDescent="0.2">
      <c r="C262" s="64"/>
      <c r="D262" s="64"/>
      <c r="E262" s="125"/>
    </row>
    <row r="263" spans="3:5" x14ac:dyDescent="0.2">
      <c r="C263" s="64"/>
      <c r="D263" s="64"/>
      <c r="E263" s="125"/>
    </row>
    <row r="264" spans="3:5" x14ac:dyDescent="0.2">
      <c r="C264" s="64"/>
      <c r="D264" s="64"/>
      <c r="E264" s="125"/>
    </row>
    <row r="265" spans="3:5" x14ac:dyDescent="0.2">
      <c r="C265" s="64"/>
      <c r="D265" s="64"/>
      <c r="E265" s="125"/>
    </row>
    <row r="266" spans="3:5" x14ac:dyDescent="0.2">
      <c r="C266" s="64"/>
      <c r="D266" s="64"/>
      <c r="E266" s="125"/>
    </row>
    <row r="267" spans="3:5" x14ac:dyDescent="0.2">
      <c r="C267" s="64"/>
      <c r="D267" s="64"/>
      <c r="E267" s="125"/>
    </row>
    <row r="268" spans="3:5" x14ac:dyDescent="0.2">
      <c r="C268" s="64"/>
      <c r="D268" s="64"/>
      <c r="E268" s="125"/>
    </row>
    <row r="269" spans="3:5" x14ac:dyDescent="0.2">
      <c r="C269" s="64"/>
      <c r="D269" s="64"/>
      <c r="E269" s="125"/>
    </row>
    <row r="270" spans="3:5" x14ac:dyDescent="0.2">
      <c r="C270" s="64"/>
      <c r="D270" s="64"/>
      <c r="E270" s="125"/>
    </row>
    <row r="271" spans="3:5" x14ac:dyDescent="0.2">
      <c r="C271" s="64"/>
      <c r="D271" s="64"/>
      <c r="E271" s="125"/>
    </row>
    <row r="272" spans="3:5" x14ac:dyDescent="0.2">
      <c r="C272" s="64"/>
      <c r="D272" s="64"/>
      <c r="E272" s="125"/>
    </row>
    <row r="273" spans="3:5" x14ac:dyDescent="0.2">
      <c r="C273" s="64"/>
      <c r="D273" s="64"/>
      <c r="E273" s="125"/>
    </row>
    <row r="274" spans="3:5" x14ac:dyDescent="0.2">
      <c r="C274" s="64"/>
      <c r="D274" s="64"/>
      <c r="E274" s="125"/>
    </row>
    <row r="275" spans="3:5" x14ac:dyDescent="0.2">
      <c r="C275" s="64"/>
      <c r="D275" s="64"/>
      <c r="E275" s="125"/>
    </row>
    <row r="276" spans="3:5" x14ac:dyDescent="0.2">
      <c r="C276" s="64"/>
      <c r="D276" s="64"/>
      <c r="E276" s="125"/>
    </row>
    <row r="277" spans="3:5" x14ac:dyDescent="0.2">
      <c r="C277" s="64"/>
      <c r="D277" s="64"/>
      <c r="E277" s="125"/>
    </row>
    <row r="278" spans="3:5" x14ac:dyDescent="0.2">
      <c r="C278" s="64"/>
      <c r="D278" s="64"/>
      <c r="E278" s="125"/>
    </row>
    <row r="279" spans="3:5" x14ac:dyDescent="0.2">
      <c r="C279" s="64"/>
      <c r="D279" s="64"/>
      <c r="E279" s="125"/>
    </row>
    <row r="280" spans="3:5" x14ac:dyDescent="0.2">
      <c r="C280" s="64"/>
      <c r="D280" s="64"/>
      <c r="E280" s="125"/>
    </row>
    <row r="281" spans="3:5" x14ac:dyDescent="0.2">
      <c r="C281" s="64"/>
      <c r="D281" s="64"/>
      <c r="E281" s="125"/>
    </row>
    <row r="282" spans="3:5" x14ac:dyDescent="0.2">
      <c r="C282" s="64"/>
      <c r="D282" s="64"/>
      <c r="E282" s="125"/>
    </row>
    <row r="283" spans="3:5" x14ac:dyDescent="0.2">
      <c r="C283" s="64"/>
      <c r="D283" s="64"/>
      <c r="E283" s="125"/>
    </row>
    <row r="284" spans="3:5" x14ac:dyDescent="0.2">
      <c r="C284" s="64"/>
      <c r="D284" s="64"/>
      <c r="E284" s="125"/>
    </row>
    <row r="285" spans="3:5" x14ac:dyDescent="0.2">
      <c r="C285" s="64"/>
      <c r="D285" s="64"/>
      <c r="E285" s="125"/>
    </row>
    <row r="286" spans="3:5" x14ac:dyDescent="0.2">
      <c r="C286" s="64"/>
      <c r="D286" s="64"/>
      <c r="E286" s="125"/>
    </row>
    <row r="287" spans="3:5" x14ac:dyDescent="0.2">
      <c r="C287" s="64"/>
      <c r="D287" s="64"/>
      <c r="E287" s="125"/>
    </row>
    <row r="288" spans="3:5" x14ac:dyDescent="0.2">
      <c r="C288" s="64"/>
      <c r="D288" s="64"/>
      <c r="E288" s="125"/>
    </row>
    <row r="289" spans="3:5" x14ac:dyDescent="0.2">
      <c r="C289" s="64"/>
      <c r="D289" s="64"/>
      <c r="E289" s="125"/>
    </row>
    <row r="290" spans="3:5" x14ac:dyDescent="0.2">
      <c r="C290" s="64"/>
      <c r="D290" s="64"/>
      <c r="E290" s="125"/>
    </row>
    <row r="291" spans="3:5" x14ac:dyDescent="0.2">
      <c r="C291" s="64"/>
      <c r="D291" s="64"/>
      <c r="E291" s="125"/>
    </row>
    <row r="292" spans="3:5" x14ac:dyDescent="0.2">
      <c r="C292" s="64"/>
      <c r="D292" s="64"/>
      <c r="E292" s="125"/>
    </row>
    <row r="293" spans="3:5" x14ac:dyDescent="0.2">
      <c r="C293" s="64"/>
      <c r="D293" s="64"/>
      <c r="E293" s="125"/>
    </row>
    <row r="294" spans="3:5" x14ac:dyDescent="0.2">
      <c r="C294" s="64"/>
      <c r="D294" s="64"/>
      <c r="E294" s="125"/>
    </row>
    <row r="295" spans="3:5" x14ac:dyDescent="0.2">
      <c r="C295" s="64"/>
      <c r="D295" s="64"/>
      <c r="E295" s="125"/>
    </row>
    <row r="296" spans="3:5" x14ac:dyDescent="0.2">
      <c r="C296" s="64"/>
      <c r="D296" s="64"/>
      <c r="E296" s="125"/>
    </row>
    <row r="297" spans="3:5" x14ac:dyDescent="0.2">
      <c r="C297" s="64"/>
      <c r="D297" s="64"/>
      <c r="E297" s="125"/>
    </row>
    <row r="298" spans="3:5" x14ac:dyDescent="0.2">
      <c r="C298" s="64"/>
      <c r="D298" s="64"/>
      <c r="E298" s="125"/>
    </row>
    <row r="299" spans="3:5" x14ac:dyDescent="0.2">
      <c r="C299" s="64"/>
      <c r="D299" s="64"/>
      <c r="E299" s="125"/>
    </row>
    <row r="300" spans="3:5" x14ac:dyDescent="0.2">
      <c r="C300" s="64"/>
      <c r="D300" s="64"/>
      <c r="E300" s="125"/>
    </row>
    <row r="301" spans="3:5" x14ac:dyDescent="0.2">
      <c r="C301" s="64"/>
      <c r="D301" s="64"/>
      <c r="E301" s="125"/>
    </row>
    <row r="302" spans="3:5" x14ac:dyDescent="0.2">
      <c r="C302" s="64"/>
      <c r="D302" s="64"/>
      <c r="E302" s="125"/>
    </row>
    <row r="303" spans="3:5" x14ac:dyDescent="0.2">
      <c r="C303" s="64"/>
      <c r="D303" s="64"/>
      <c r="E303" s="125"/>
    </row>
    <row r="304" spans="3:5" x14ac:dyDescent="0.2">
      <c r="C304" s="64"/>
      <c r="D304" s="64"/>
      <c r="E304" s="125"/>
    </row>
    <row r="305" spans="3:5" x14ac:dyDescent="0.2">
      <c r="C305" s="64"/>
      <c r="D305" s="64"/>
      <c r="E305" s="125"/>
    </row>
    <row r="306" spans="3:5" x14ac:dyDescent="0.2">
      <c r="C306" s="64"/>
      <c r="D306" s="64"/>
      <c r="E306" s="125"/>
    </row>
    <row r="307" spans="3:5" x14ac:dyDescent="0.2">
      <c r="C307" s="64"/>
      <c r="D307" s="64"/>
      <c r="E307" s="125"/>
    </row>
    <row r="308" spans="3:5" x14ac:dyDescent="0.2">
      <c r="C308" s="64"/>
      <c r="D308" s="64"/>
      <c r="E308" s="125"/>
    </row>
    <row r="309" spans="3:5" x14ac:dyDescent="0.2">
      <c r="C309" s="64"/>
      <c r="D309" s="64"/>
      <c r="E309" s="125"/>
    </row>
    <row r="310" spans="3:5" x14ac:dyDescent="0.2">
      <c r="C310" s="64"/>
      <c r="D310" s="64"/>
      <c r="E310" s="125"/>
    </row>
    <row r="311" spans="3:5" x14ac:dyDescent="0.2">
      <c r="C311" s="64"/>
      <c r="D311" s="64"/>
      <c r="E311" s="125"/>
    </row>
    <row r="312" spans="3:5" x14ac:dyDescent="0.2">
      <c r="C312" s="64"/>
      <c r="D312" s="64"/>
      <c r="E312" s="125"/>
    </row>
    <row r="313" spans="3:5" x14ac:dyDescent="0.2">
      <c r="C313" s="64"/>
      <c r="D313" s="64"/>
      <c r="E313" s="125"/>
    </row>
    <row r="314" spans="3:5" x14ac:dyDescent="0.2">
      <c r="C314" s="64"/>
      <c r="D314" s="64"/>
      <c r="E314" s="125"/>
    </row>
    <row r="315" spans="3:5" x14ac:dyDescent="0.2">
      <c r="C315" s="64"/>
      <c r="D315" s="64"/>
      <c r="E315" s="125"/>
    </row>
    <row r="316" spans="3:5" x14ac:dyDescent="0.2">
      <c r="C316" s="64"/>
      <c r="D316" s="64"/>
      <c r="E316" s="125"/>
    </row>
    <row r="317" spans="3:5" x14ac:dyDescent="0.2">
      <c r="C317" s="64"/>
      <c r="D317" s="64"/>
      <c r="E317" s="125"/>
    </row>
    <row r="318" spans="3:5" x14ac:dyDescent="0.2">
      <c r="C318" s="64"/>
      <c r="D318" s="64"/>
      <c r="E318" s="125"/>
    </row>
    <row r="319" spans="3:5" x14ac:dyDescent="0.2">
      <c r="C319" s="64"/>
      <c r="D319" s="64"/>
      <c r="E319" s="125"/>
    </row>
    <row r="320" spans="3:5" x14ac:dyDescent="0.2">
      <c r="C320" s="64"/>
      <c r="D320" s="64"/>
      <c r="E320" s="125"/>
    </row>
    <row r="321" spans="3:5" x14ac:dyDescent="0.2">
      <c r="C321" s="64"/>
      <c r="D321" s="64"/>
      <c r="E321" s="125"/>
    </row>
    <row r="322" spans="3:5" x14ac:dyDescent="0.2">
      <c r="C322" s="64"/>
      <c r="D322" s="64"/>
      <c r="E322" s="125"/>
    </row>
    <row r="323" spans="3:5" x14ac:dyDescent="0.2">
      <c r="C323" s="64"/>
      <c r="D323" s="64"/>
    </row>
    <row r="324" spans="3:5" x14ac:dyDescent="0.2">
      <c r="C324" s="64"/>
      <c r="D324" s="64"/>
    </row>
    <row r="325" spans="3:5" x14ac:dyDescent="0.2">
      <c r="C325" s="64"/>
      <c r="D325" s="64"/>
    </row>
    <row r="326" spans="3:5" x14ac:dyDescent="0.2">
      <c r="C326" s="64"/>
      <c r="D326" s="64"/>
    </row>
    <row r="327" spans="3:5" x14ac:dyDescent="0.2">
      <c r="C327" s="64"/>
      <c r="D327" s="64"/>
    </row>
    <row r="328" spans="3:5" x14ac:dyDescent="0.2">
      <c r="C328" s="64"/>
      <c r="D328" s="64"/>
    </row>
    <row r="329" spans="3:5" x14ac:dyDescent="0.2">
      <c r="C329" s="64"/>
      <c r="D329" s="64"/>
    </row>
    <row r="330" spans="3:5" x14ac:dyDescent="0.2">
      <c r="C330" s="64"/>
      <c r="D330" s="64"/>
    </row>
    <row r="331" spans="3:5" x14ac:dyDescent="0.2">
      <c r="C331" s="64"/>
      <c r="D331" s="64"/>
    </row>
    <row r="332" spans="3:5" x14ac:dyDescent="0.2">
      <c r="C332" s="64"/>
      <c r="D332" s="64"/>
    </row>
    <row r="333" spans="3:5" x14ac:dyDescent="0.2">
      <c r="C333" s="64"/>
      <c r="D333" s="64"/>
    </row>
    <row r="334" spans="3:5" x14ac:dyDescent="0.2">
      <c r="C334" s="64"/>
      <c r="D334" s="64"/>
    </row>
    <row r="335" spans="3:5" x14ac:dyDescent="0.2">
      <c r="C335" s="64"/>
      <c r="D335" s="64"/>
    </row>
    <row r="336" spans="3:5" x14ac:dyDescent="0.2">
      <c r="C336" s="64"/>
      <c r="D336" s="64"/>
    </row>
    <row r="337" spans="3:4" x14ac:dyDescent="0.2">
      <c r="C337" s="64"/>
      <c r="D337" s="64"/>
    </row>
  </sheetData>
  <dataValidations count="3">
    <dataValidation type="list" allowBlank="1" showInputMessage="1" showErrorMessage="1" sqref="H9 H35 H23:H24 H28:H29 H52 F51:F52 H67 F66:F67 F88 F120 D186:D197 D1:D184 D206 D200:D204" xr:uid="{00000000-0002-0000-0000-000000000000}">
      <formula1>INDIRECT(C1)</formula1>
    </dataValidation>
    <dataValidation type="list" allowBlank="1" showInputMessage="1" showErrorMessage="1" sqref="G52 E88 G67 E66 C3:C125 E120" xr:uid="{00000000-0002-0000-0000-000001000000}">
      <formula1>Type</formula1>
    </dataValidation>
    <dataValidation type="list" allowBlank="1" showInputMessage="1" showErrorMessage="1" sqref="AO92:AO107" xr:uid="{00000000-0002-0000-0000-000002000000}">
      <formula1>INDIRECT(K111)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2"/>
  <sheetViews>
    <sheetView topLeftCell="A13" workbookViewId="0">
      <selection activeCell="AB5" sqref="AB5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6" t="s">
        <v>25</v>
      </c>
      <c r="AA1" s="136"/>
      <c r="AB1" s="137" t="s">
        <v>26</v>
      </c>
      <c r="AC1" s="137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$Z$30</f>
        <v>0</v>
      </c>
      <c r="AN3" s="8">
        <v>0</v>
      </c>
      <c r="AO3" s="14"/>
    </row>
    <row r="4" spans="1:42" x14ac:dyDescent="0.2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AVERAGE(N17:N29)</f>
        <v>-10.501799620167175</v>
      </c>
      <c r="AA4" s="6">
        <f>AVERAGE(P17:P29)</f>
        <v>-20.43401571859135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SLAP!Z16</f>
        <v>-27.43924549281429</v>
      </c>
      <c r="AN4" s="11">
        <f>AB4</f>
        <v>-29.698648998496392</v>
      </c>
      <c r="AO4" s="14"/>
    </row>
    <row r="5" spans="1:42" x14ac:dyDescent="0.2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1.0823420420315051</v>
      </c>
      <c r="AO6" s="14"/>
    </row>
    <row r="7" spans="1:42" x14ac:dyDescent="0.2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AA30</f>
        <v>5.5511151231257827E-14</v>
      </c>
      <c r="AN10" s="8">
        <v>0</v>
      </c>
      <c r="AO10" s="14"/>
    </row>
    <row r="11" spans="1:42" s="14" customFormat="1" x14ac:dyDescent="0.2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SLAP!AA16</f>
        <v>-51.325109488750464</v>
      </c>
      <c r="AN11" s="8">
        <f>AC4</f>
        <v>-55.5</v>
      </c>
    </row>
    <row r="12" spans="1:42" x14ac:dyDescent="0.2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1.0813420673201786</v>
      </c>
      <c r="AO12" s="14"/>
    </row>
    <row r="13" spans="1:42" x14ac:dyDescent="0.2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">
      <c r="A16" s="46" t="s">
        <v>98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8" spans="1:40" s="80" customFormat="1" x14ac:dyDescent="0.2">
      <c r="V18" s="81"/>
      <c r="Z18" s="110"/>
      <c r="AA18" s="110"/>
      <c r="AB18" s="110"/>
      <c r="AC18" s="110"/>
      <c r="AD18" s="110"/>
      <c r="AE18" s="110"/>
      <c r="AF18" s="51"/>
      <c r="AG18" s="55"/>
      <c r="AH18" s="55"/>
      <c r="AI18" s="55"/>
      <c r="AK18" s="101"/>
      <c r="AL18" s="101"/>
      <c r="AM18" s="101"/>
      <c r="AN18" s="101"/>
    </row>
    <row r="19" spans="1:40" s="80" customFormat="1" x14ac:dyDescent="0.2">
      <c r="V19" s="81"/>
      <c r="Z19" s="110"/>
      <c r="AA19" s="110"/>
      <c r="AB19" s="110"/>
      <c r="AC19" s="110"/>
      <c r="AD19" s="110"/>
      <c r="AE19" s="110"/>
      <c r="AF19" s="51"/>
      <c r="AG19" s="55"/>
      <c r="AK19" s="101"/>
      <c r="AL19" s="101"/>
      <c r="AM19" s="101"/>
      <c r="AN19" s="101"/>
    </row>
    <row r="20" spans="1:40" s="80" customFormat="1" x14ac:dyDescent="0.2">
      <c r="V20" s="81"/>
      <c r="Z20" s="110"/>
      <c r="AA20" s="110"/>
      <c r="AB20" s="110"/>
      <c r="AC20" s="110"/>
      <c r="AD20" s="110"/>
      <c r="AE20" s="110"/>
      <c r="AF20" s="51"/>
      <c r="AG20" s="55"/>
      <c r="AK20" s="101"/>
      <c r="AL20" s="101"/>
      <c r="AM20" s="101"/>
      <c r="AN20" s="101"/>
    </row>
    <row r="21" spans="1:40" s="80" customFormat="1" x14ac:dyDescent="0.2">
      <c r="V21" s="81"/>
      <c r="Z21" s="110"/>
      <c r="AA21" s="110"/>
      <c r="AB21" s="110"/>
      <c r="AC21" s="110"/>
      <c r="AD21" s="110"/>
      <c r="AE21" s="110"/>
      <c r="AF21" s="51"/>
      <c r="AG21" s="55"/>
      <c r="AK21" s="101"/>
      <c r="AL21" s="101"/>
      <c r="AM21" s="101"/>
      <c r="AN21" s="101"/>
    </row>
    <row r="22" spans="1:40" s="80" customFormat="1" x14ac:dyDescent="0.2">
      <c r="B22" s="64"/>
      <c r="C22" s="87"/>
      <c r="D22" s="8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81"/>
      <c r="X22" s="16"/>
      <c r="Y22" s="16"/>
      <c r="Z22" s="89"/>
      <c r="AA22" s="89"/>
      <c r="AB22" s="89"/>
      <c r="AC22" s="89"/>
      <c r="AD22" s="89"/>
      <c r="AE22" s="89"/>
      <c r="AF22" s="90"/>
      <c r="AG22" s="73"/>
    </row>
    <row r="23" spans="1:40" s="74" customFormat="1" x14ac:dyDescent="0.2">
      <c r="A23" s="80">
        <v>2622</v>
      </c>
      <c r="B23" s="80" t="s">
        <v>112</v>
      </c>
      <c r="C23" s="80" t="s">
        <v>62</v>
      </c>
      <c r="D23" s="80" t="s">
        <v>22</v>
      </c>
      <c r="E23" s="80" t="s">
        <v>302</v>
      </c>
      <c r="F23" s="80">
        <v>-0.39977805529014498</v>
      </c>
      <c r="G23" s="80">
        <v>-0.39985825215715998</v>
      </c>
      <c r="H23" s="80">
        <v>3.6801957634287601E-3</v>
      </c>
      <c r="I23" s="80">
        <v>-0.70764595218928095</v>
      </c>
      <c r="J23" s="80">
        <v>-0.70789648857248699</v>
      </c>
      <c r="K23" s="80">
        <v>1.37282504459586E-3</v>
      </c>
      <c r="L23" s="80">
        <v>-2.6088906190886801E-2</v>
      </c>
      <c r="M23" s="80">
        <v>3.7690316779315099E-3</v>
      </c>
      <c r="N23" s="80">
        <v>-10.5906939080373</v>
      </c>
      <c r="O23" s="80">
        <v>3.6426761985845699E-3</v>
      </c>
      <c r="P23" s="80">
        <v>-20.589675538752601</v>
      </c>
      <c r="Q23" s="80">
        <v>1.34551116788822E-3</v>
      </c>
      <c r="R23" s="80">
        <v>-30.595287277411298</v>
      </c>
      <c r="S23" s="80">
        <v>0.137652274796637</v>
      </c>
      <c r="T23" s="80">
        <v>610.86498901374898</v>
      </c>
      <c r="U23" s="80">
        <v>0.14496416700972301</v>
      </c>
      <c r="V23" s="81">
        <v>44159.750416666669</v>
      </c>
      <c r="W23" s="80">
        <v>2.4</v>
      </c>
      <c r="X23" s="103">
        <v>3.6307016452961501E-5</v>
      </c>
      <c r="Y23" s="80">
        <v>7.0933937521296597E-4</v>
      </c>
      <c r="Z23" s="110">
        <f>((((N23/1000)+1)/((SMOW!$Z$4/1000)+1))-1)*1000</f>
        <v>-8.9837745875676056E-2</v>
      </c>
      <c r="AA23" s="110">
        <f>((((P23/1000)+1)/((SMOW!$AA$4/1000)+1))-1)*1000</f>
        <v>-0.15890692680120555</v>
      </c>
      <c r="AB23" s="110">
        <f>Z23*SMOW!$AN$6</f>
        <v>-9.7235169322586648E-2</v>
      </c>
      <c r="AC23" s="110">
        <f>AA23*SMOW!$AN$12</f>
        <v>-0.17183274473871191</v>
      </c>
      <c r="AD23" s="110">
        <f t="shared" ref="AD23:AE26" si="0">LN((AB23/1000)+1)*1000</f>
        <v>-9.7239896968126155E-2</v>
      </c>
      <c r="AE23" s="110">
        <f t="shared" si="0"/>
        <v>-0.17184750967625981</v>
      </c>
      <c r="AF23" s="51">
        <f>(AD23-SMOW!AN$14*AE23)</f>
        <v>-6.5044118590609767E-3</v>
      </c>
      <c r="AG23" s="55">
        <f t="shared" ref="AG23:AG26" si="1">AF23*1000</f>
        <v>-6.5044118590609763</v>
      </c>
      <c r="AH23" s="55">
        <f>AVERAGE(AG23:AG26)</f>
        <v>4.1488660716588743E-3</v>
      </c>
      <c r="AI23" s="55">
        <f>STDEV(AG23:AG26)</f>
        <v>4.3483714659442203</v>
      </c>
      <c r="AJ23" s="48"/>
      <c r="AK23" s="101">
        <v>16</v>
      </c>
      <c r="AL23" s="101">
        <v>2</v>
      </c>
      <c r="AM23" s="101">
        <v>0</v>
      </c>
      <c r="AN23" s="101">
        <v>0</v>
      </c>
    </row>
    <row r="24" spans="1:40" s="74" customFormat="1" x14ac:dyDescent="0.2">
      <c r="A24" s="80">
        <v>2623</v>
      </c>
      <c r="B24" s="80" t="s">
        <v>112</v>
      </c>
      <c r="C24" s="80" t="s">
        <v>62</v>
      </c>
      <c r="D24" s="80" t="s">
        <v>22</v>
      </c>
      <c r="E24" s="80" t="s">
        <v>303</v>
      </c>
      <c r="F24" s="80">
        <v>-0.33700193472795997</v>
      </c>
      <c r="G24" s="80">
        <v>-0.33705904577599299</v>
      </c>
      <c r="H24" s="80">
        <v>4.0059230301675002E-3</v>
      </c>
      <c r="I24" s="80">
        <v>-0.60446463193704303</v>
      </c>
      <c r="J24" s="80">
        <v>-0.60464742999342502</v>
      </c>
      <c r="K24" s="80">
        <v>1.3514466011722501E-3</v>
      </c>
      <c r="L24" s="80">
        <v>-1.7805202739463899E-2</v>
      </c>
      <c r="M24" s="80">
        <v>4.13005794441146E-3</v>
      </c>
      <c r="N24" s="80">
        <v>-10.5285577894961</v>
      </c>
      <c r="O24" s="80">
        <v>3.9650826785785197E-3</v>
      </c>
      <c r="P24" s="80">
        <v>-20.4885471252936</v>
      </c>
      <c r="Q24" s="80">
        <v>1.3245580723056901E-3</v>
      </c>
      <c r="R24" s="80">
        <v>-30.572215114938501</v>
      </c>
      <c r="S24" s="80">
        <v>0.14202366056796301</v>
      </c>
      <c r="T24" s="80">
        <v>617.57482974699599</v>
      </c>
      <c r="U24" s="80">
        <v>8.4389083992777295E-2</v>
      </c>
      <c r="V24" s="81">
        <v>44159.828935185185</v>
      </c>
      <c r="W24" s="80">
        <v>2.4</v>
      </c>
      <c r="X24" s="80">
        <v>2.3894321720504099E-3</v>
      </c>
      <c r="Y24" s="80">
        <v>8.8401647214142801E-4</v>
      </c>
      <c r="Z24" s="110">
        <f>((((N24/1000)+1)/((SMOW!$Z$4/1000)+1))-1)*1000</f>
        <v>-2.7042160681722827E-2</v>
      </c>
      <c r="AA24" s="110">
        <f>((((P24/1000)+1)/((SMOW!$AA$4/1000)+1))-1)*1000</f>
        <v>-5.5668946836950894E-2</v>
      </c>
      <c r="AB24" s="110">
        <f>Z24*SMOW!$AN$6</f>
        <v>-2.9268867413199961E-2</v>
      </c>
      <c r="AC24" s="110">
        <f>AA24*SMOW!$AN$12</f>
        <v>-6.0197174058205599E-2</v>
      </c>
      <c r="AD24" s="110">
        <f t="shared" si="0"/>
        <v>-2.9269295754825928E-2</v>
      </c>
      <c r="AE24" s="110">
        <f t="shared" si="0"/>
        <v>-6.0198985980849613E-2</v>
      </c>
      <c r="AF24" s="51">
        <f>(AD24-SMOW!AN$14*AE24)</f>
        <v>2.5157688430626664E-3</v>
      </c>
      <c r="AG24" s="55">
        <f t="shared" si="1"/>
        <v>2.5157688430626663</v>
      </c>
      <c r="AH24" s="97"/>
      <c r="AI24" s="97"/>
      <c r="AJ24" s="48"/>
      <c r="AK24" s="101">
        <v>16</v>
      </c>
      <c r="AL24" s="101">
        <v>0</v>
      </c>
      <c r="AM24" s="101">
        <v>0</v>
      </c>
      <c r="AN24" s="101">
        <v>0</v>
      </c>
    </row>
    <row r="25" spans="1:40" s="74" customFormat="1" x14ac:dyDescent="0.2">
      <c r="A25" s="80">
        <v>2624</v>
      </c>
      <c r="B25" s="80" t="s">
        <v>120</v>
      </c>
      <c r="C25" s="80" t="s">
        <v>62</v>
      </c>
      <c r="D25" s="80" t="s">
        <v>22</v>
      </c>
      <c r="E25" s="80" t="s">
        <v>304</v>
      </c>
      <c r="F25" s="80">
        <v>-0.15473219887956499</v>
      </c>
      <c r="G25" s="80">
        <v>-0.15474442310098199</v>
      </c>
      <c r="H25" s="80">
        <v>3.59400098882848E-3</v>
      </c>
      <c r="I25" s="80">
        <v>-0.257779764617316</v>
      </c>
      <c r="J25" s="80">
        <v>-0.25781302935144101</v>
      </c>
      <c r="K25" s="80">
        <v>1.31660629220814E-3</v>
      </c>
      <c r="L25" s="80">
        <v>-1.8619143603420801E-2</v>
      </c>
      <c r="M25" s="80">
        <v>3.8986896098748701E-3</v>
      </c>
      <c r="N25" s="80">
        <v>-10.348146292071201</v>
      </c>
      <c r="O25" s="80">
        <v>3.5573601789840202E-3</v>
      </c>
      <c r="P25" s="80">
        <v>-20.148759937878399</v>
      </c>
      <c r="Q25" s="80">
        <v>1.29041094992588E-3</v>
      </c>
      <c r="R25" s="80">
        <v>-30.522696785564801</v>
      </c>
      <c r="S25" s="80">
        <v>0.13580195369923401</v>
      </c>
      <c r="T25" s="80">
        <v>493.65149548269801</v>
      </c>
      <c r="U25" s="80">
        <v>0.19014775895948499</v>
      </c>
      <c r="V25" s="81">
        <v>44160.450138888889</v>
      </c>
      <c r="W25" s="80">
        <v>2.4</v>
      </c>
      <c r="X25" s="80">
        <v>4.1877046819144899E-2</v>
      </c>
      <c r="Y25" s="80">
        <v>4.7218999544594298E-2</v>
      </c>
      <c r="Z25" s="110">
        <f>((((N25/1000)+1)/((SMOW!$Z$4/1000)+1))-1)*1000</f>
        <v>0.15528409049858638</v>
      </c>
      <c r="AA25" s="110">
        <f>((((P25/1000)+1)/((SMOW!$AA$4/1000)+1))-1)*1000</f>
        <v>0.2912062947166838</v>
      </c>
      <c r="AB25" s="110">
        <f>Z25*SMOW!$AN$6</f>
        <v>0.16807049960524501</v>
      </c>
      <c r="AC25" s="110">
        <f>AA25*SMOW!$AN$12</f>
        <v>0.31489361674558808</v>
      </c>
      <c r="AD25" s="110">
        <f t="shared" si="0"/>
        <v>0.16805637734112711</v>
      </c>
      <c r="AE25" s="110">
        <f t="shared" si="0"/>
        <v>0.314844048156319</v>
      </c>
      <c r="AF25" s="51">
        <f>(AD25-SMOW!AN$14*AE25)</f>
        <v>1.8187199145906774E-3</v>
      </c>
      <c r="AG25" s="55">
        <f t="shared" si="1"/>
        <v>1.8187199145906774</v>
      </c>
      <c r="AH25" s="98"/>
      <c r="AI25" s="98"/>
      <c r="AJ25" s="48"/>
      <c r="AK25" s="101">
        <v>16</v>
      </c>
      <c r="AL25" s="101">
        <v>0</v>
      </c>
      <c r="AM25" s="101">
        <v>0</v>
      </c>
      <c r="AN25" s="101">
        <v>0</v>
      </c>
    </row>
    <row r="26" spans="1:40" s="74" customFormat="1" x14ac:dyDescent="0.2">
      <c r="A26" s="80">
        <v>2625</v>
      </c>
      <c r="B26" s="80" t="s">
        <v>120</v>
      </c>
      <c r="C26" s="80" t="s">
        <v>62</v>
      </c>
      <c r="D26" s="80" t="s">
        <v>22</v>
      </c>
      <c r="E26" s="80" t="s">
        <v>305</v>
      </c>
      <c r="F26" s="80">
        <v>-0.34836043612211898</v>
      </c>
      <c r="G26" s="80">
        <v>-0.34842136875357299</v>
      </c>
      <c r="H26" s="80">
        <v>3.51459604038537E-3</v>
      </c>
      <c r="I26" s="80">
        <v>-0.62541460197135201</v>
      </c>
      <c r="J26" s="80">
        <v>-0.62561028878243397</v>
      </c>
      <c r="K26" s="80">
        <v>1.3102456563399299E-3</v>
      </c>
      <c r="L26" s="80">
        <v>-1.8099136276447901E-2</v>
      </c>
      <c r="M26" s="80">
        <v>3.6461391995996299E-3</v>
      </c>
      <c r="N26" s="80">
        <v>-10.539800491064099</v>
      </c>
      <c r="O26" s="80">
        <v>3.4787647633241002E-3</v>
      </c>
      <c r="P26" s="80">
        <v>-20.509080272440801</v>
      </c>
      <c r="Q26" s="80">
        <v>1.2841768659603099E-3</v>
      </c>
      <c r="R26" s="80">
        <v>-30.856922033650399</v>
      </c>
      <c r="S26" s="80">
        <v>0.16632584441857901</v>
      </c>
      <c r="T26" s="80">
        <v>551.60495892691199</v>
      </c>
      <c r="U26" s="80">
        <v>0.18230788850313401</v>
      </c>
      <c r="V26" s="81">
        <v>44160.525138888886</v>
      </c>
      <c r="W26" s="80">
        <v>2.4</v>
      </c>
      <c r="X26" s="80">
        <v>7.2360810737268997E-3</v>
      </c>
      <c r="Y26" s="80">
        <v>1.06856557970526E-2</v>
      </c>
      <c r="Z26" s="110">
        <f>((((N26/1000)+1)/((SMOW!$Z$4/1000)+1))-1)*1000</f>
        <v>-3.8404183941187497E-2</v>
      </c>
      <c r="AA26" s="110">
        <f>((((P26/1000)+1)/((SMOW!$AA$4/1000)+1))-1)*1000</f>
        <v>-7.6630421078305311E-2</v>
      </c>
      <c r="AB26" s="110">
        <f>Z26*SMOW!$AN$6</f>
        <v>-4.1566462869458413E-2</v>
      </c>
      <c r="AC26" s="110">
        <f>AA26*SMOW!$AN$12</f>
        <v>-8.2863697948430445E-2</v>
      </c>
      <c r="AD26" s="110">
        <f t="shared" si="0"/>
        <v>-4.1567326778815458E-2</v>
      </c>
      <c r="AE26" s="110">
        <f t="shared" si="0"/>
        <v>-8.2867131334298724E-2</v>
      </c>
      <c r="AF26" s="51">
        <f>(AD26-SMOW!AN$14*AE26)</f>
        <v>2.1865185656942676E-3</v>
      </c>
      <c r="AG26" s="55">
        <f t="shared" si="1"/>
        <v>2.1865185656942678</v>
      </c>
      <c r="AH26" s="97"/>
      <c r="AI26" s="97"/>
      <c r="AJ26" s="48"/>
      <c r="AK26" s="101">
        <v>16</v>
      </c>
      <c r="AL26" s="101">
        <v>0</v>
      </c>
      <c r="AM26" s="101">
        <v>0</v>
      </c>
      <c r="AN26" s="101">
        <v>0</v>
      </c>
    </row>
    <row r="27" spans="1:40" s="80" customFormat="1" x14ac:dyDescent="0.2">
      <c r="B27" s="86"/>
      <c r="C27" s="88"/>
      <c r="D27" s="8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81"/>
      <c r="X27" s="16"/>
      <c r="Y27" s="16"/>
      <c r="Z27" s="89"/>
      <c r="AA27" s="89"/>
      <c r="AB27" s="89"/>
      <c r="AC27" s="89"/>
      <c r="AD27" s="89"/>
      <c r="AE27" s="89"/>
      <c r="AF27" s="90"/>
      <c r="AG27" s="73"/>
    </row>
    <row r="28" spans="1:40" s="80" customFormat="1" x14ac:dyDescent="0.2">
      <c r="B28" s="86"/>
      <c r="C28" s="88"/>
      <c r="D28" s="8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81"/>
      <c r="X28" s="16"/>
      <c r="Y28" s="16"/>
      <c r="Z28" s="89"/>
      <c r="AA28" s="89"/>
      <c r="AB28" s="89"/>
      <c r="AC28" s="89"/>
      <c r="AD28" s="89"/>
      <c r="AE28" s="89"/>
      <c r="AF28" s="90"/>
      <c r="AG28" s="73"/>
    </row>
    <row r="30" spans="1:40" x14ac:dyDescent="0.2">
      <c r="N30" s="17"/>
      <c r="O30" s="17"/>
      <c r="P30" s="17"/>
      <c r="Y30" s="19" t="s">
        <v>35</v>
      </c>
      <c r="Z30" s="17">
        <f t="shared" ref="Z30:AG30" si="2">AVERAGE(Z17:Z29)</f>
        <v>0</v>
      </c>
      <c r="AA30" s="17">
        <f t="shared" si="2"/>
        <v>5.5511151231257827E-14</v>
      </c>
      <c r="AB30" s="17">
        <f t="shared" si="2"/>
        <v>0</v>
      </c>
      <c r="AC30" s="17">
        <f t="shared" si="2"/>
        <v>6.0031840609653386E-14</v>
      </c>
      <c r="AD30" s="17">
        <f t="shared" si="2"/>
        <v>-5.0355401601080707E-6</v>
      </c>
      <c r="AE30" s="17">
        <f t="shared" si="2"/>
        <v>-1.7394708772284356E-5</v>
      </c>
      <c r="AF30" s="16">
        <f t="shared" si="2"/>
        <v>4.1488660716586592E-6</v>
      </c>
      <c r="AG30" s="2">
        <f t="shared" si="2"/>
        <v>4.1488660716588743E-3</v>
      </c>
      <c r="AH30" s="19" t="s">
        <v>35</v>
      </c>
      <c r="AI30" s="14" t="s">
        <v>76</v>
      </c>
      <c r="AJ30" s="14"/>
    </row>
    <row r="31" spans="1:40" s="18" customFormat="1" x14ac:dyDescent="0.2">
      <c r="A31" s="14"/>
      <c r="B31" s="21"/>
      <c r="C31" s="14"/>
      <c r="D31" s="14"/>
      <c r="E31" s="14"/>
      <c r="F31" s="17"/>
      <c r="G31" s="17"/>
      <c r="H31" s="17"/>
      <c r="I31" s="17"/>
      <c r="J31" s="17"/>
      <c r="K31" s="17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14"/>
      <c r="X31" s="16"/>
      <c r="Y31" s="16"/>
      <c r="Z31" s="16"/>
      <c r="AA31" s="16"/>
      <c r="AB31" s="16"/>
      <c r="AC31" s="16"/>
      <c r="AD31" s="14"/>
      <c r="AE31" s="14"/>
      <c r="AF31" s="16"/>
      <c r="AG31" s="2">
        <f>STDEV(AG17:AG26)</f>
        <v>4.3483714659442203</v>
      </c>
      <c r="AH31" s="19" t="s">
        <v>74</v>
      </c>
      <c r="AJ31" s="14"/>
      <c r="AK31"/>
    </row>
    <row r="32" spans="1:40" s="18" customFormat="1" x14ac:dyDescent="0.2">
      <c r="B32" s="21"/>
      <c r="C32" s="14"/>
      <c r="D32" s="14"/>
      <c r="E32" s="14"/>
      <c r="F32" s="17"/>
      <c r="G32" s="17"/>
      <c r="H32" s="17"/>
      <c r="I32" s="17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4"/>
      <c r="X32" s="16"/>
      <c r="Y32" s="16"/>
      <c r="Z32" s="16"/>
      <c r="AA32" s="16"/>
      <c r="AB32" s="16"/>
      <c r="AC32" s="16"/>
      <c r="AD32" s="14"/>
      <c r="AE32" s="14"/>
      <c r="AF32" s="14"/>
      <c r="AG32" s="3"/>
      <c r="AH32" s="19"/>
      <c r="AI32" s="14"/>
      <c r="AJ32" s="14"/>
      <c r="AK32"/>
    </row>
    <row r="33" spans="1:40" s="46" customFormat="1" x14ac:dyDescent="0.2">
      <c r="A33" s="18" t="s">
        <v>82</v>
      </c>
      <c r="B33" s="28"/>
      <c r="C33" s="18"/>
      <c r="D33" s="18"/>
      <c r="E33" s="18"/>
      <c r="F33" s="35"/>
      <c r="G33" s="35"/>
      <c r="H33" s="35"/>
      <c r="I33" s="37"/>
      <c r="J33" s="37"/>
      <c r="K33" s="37"/>
      <c r="L33" s="35"/>
      <c r="M33" s="35"/>
      <c r="N33" s="35"/>
      <c r="O33" s="35"/>
      <c r="P33" s="18"/>
      <c r="Q33" s="18"/>
      <c r="R33" s="18"/>
      <c r="S33" s="18"/>
      <c r="T33" s="18"/>
      <c r="U33" s="18"/>
      <c r="V33" s="12"/>
      <c r="W33" s="18"/>
      <c r="X33" s="35"/>
      <c r="Y33" s="35"/>
      <c r="Z33" s="37"/>
      <c r="AA33" s="37"/>
      <c r="AB33" s="37"/>
      <c r="AC33" s="37"/>
      <c r="AD33" s="37"/>
      <c r="AE33" s="37"/>
      <c r="AF33" s="35"/>
      <c r="AG33" s="36"/>
      <c r="AH33" s="18"/>
      <c r="AI33" s="18"/>
      <c r="AJ33" s="18"/>
      <c r="AK33"/>
    </row>
    <row r="34" spans="1:40" s="46" customFormat="1" x14ac:dyDescent="0.2">
      <c r="A34" s="46" t="s">
        <v>98</v>
      </c>
      <c r="B34" s="28"/>
      <c r="C34" s="18"/>
      <c r="D34" s="18"/>
      <c r="E34" s="18"/>
      <c r="F34" s="35"/>
      <c r="G34" s="35"/>
      <c r="H34" s="35"/>
      <c r="I34" s="37"/>
      <c r="J34" s="37"/>
      <c r="K34" s="37"/>
      <c r="L34" s="35"/>
      <c r="M34" s="35"/>
      <c r="N34" s="35"/>
      <c r="O34" s="35"/>
      <c r="P34" s="18"/>
      <c r="Q34" s="18"/>
      <c r="R34" s="18"/>
      <c r="S34" s="18"/>
      <c r="T34" s="18"/>
      <c r="U34" s="18"/>
      <c r="V34" s="12"/>
      <c r="W34" s="18"/>
      <c r="X34" s="35"/>
      <c r="Y34" s="35"/>
      <c r="Z34" s="38"/>
      <c r="AA34" s="38"/>
      <c r="AB34" s="38"/>
      <c r="AC34" s="38"/>
      <c r="AD34" s="38"/>
      <c r="AE34" s="38"/>
      <c r="AF34" s="39"/>
      <c r="AG34" s="40"/>
      <c r="AH34" s="18"/>
      <c r="AI34" s="18"/>
      <c r="AJ34" s="18"/>
      <c r="AK34" s="18"/>
    </row>
    <row r="35" spans="1:40" s="67" customFormat="1" x14ac:dyDescent="0.2">
      <c r="A35" s="85"/>
      <c r="B35" s="86"/>
      <c r="C35" s="48"/>
      <c r="D35" s="48"/>
      <c r="E35" s="8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81"/>
      <c r="W35" s="80"/>
      <c r="X35" s="16"/>
      <c r="Y35" s="16"/>
      <c r="Z35" s="17"/>
      <c r="AA35" s="17"/>
      <c r="AB35" s="17"/>
      <c r="AC35" s="17"/>
      <c r="AD35" s="17"/>
      <c r="AE35" s="17"/>
      <c r="AF35" s="16"/>
      <c r="AG35" s="2"/>
      <c r="AH35" s="2"/>
      <c r="AI35" s="2"/>
    </row>
    <row r="36" spans="1:40" s="46" customFormat="1" x14ac:dyDescent="0.2">
      <c r="B36" s="21"/>
      <c r="C36" s="48"/>
      <c r="D36" s="48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47"/>
      <c r="X36" s="16"/>
      <c r="Y36" s="16"/>
      <c r="Z36" s="17"/>
      <c r="AA36" s="17"/>
      <c r="AB36" s="17"/>
      <c r="AC36" s="17"/>
      <c r="AD36" s="17"/>
      <c r="AE36" s="17"/>
      <c r="AF36" s="16"/>
      <c r="AG36" s="2"/>
    </row>
    <row r="38" spans="1:40" s="80" customFormat="1" x14ac:dyDescent="0.2">
      <c r="A38" s="80">
        <v>2555</v>
      </c>
      <c r="B38" s="80" t="s">
        <v>120</v>
      </c>
      <c r="C38" s="80" t="s">
        <v>62</v>
      </c>
      <c r="D38" s="80" t="s">
        <v>22</v>
      </c>
      <c r="E38" s="80" t="s">
        <v>221</v>
      </c>
      <c r="F38" s="80">
        <v>-0.81255878229303502</v>
      </c>
      <c r="G38" s="80">
        <v>-0.81288939226968504</v>
      </c>
      <c r="H38" s="80">
        <v>3.9526414711726398E-3</v>
      </c>
      <c r="I38" s="80">
        <v>-1.51383060485682</v>
      </c>
      <c r="J38" s="80">
        <v>-1.51497764226314</v>
      </c>
      <c r="K38" s="80">
        <v>1.3963253391900501E-3</v>
      </c>
      <c r="L38" s="80">
        <v>-1.2981197154748599E-2</v>
      </c>
      <c r="M38" s="80">
        <v>4.02147613067373E-3</v>
      </c>
      <c r="N38" s="80">
        <v>-10.9992663390013</v>
      </c>
      <c r="O38" s="80">
        <v>3.9123443246292999E-3</v>
      </c>
      <c r="P38" s="80">
        <v>-21.379820253706601</v>
      </c>
      <c r="Q38" s="80">
        <v>1.3685438980599401E-3</v>
      </c>
      <c r="R38" s="80">
        <v>-26.790854701693402</v>
      </c>
      <c r="S38" s="80">
        <v>0.10312607778715201</v>
      </c>
      <c r="T38" s="80">
        <v>723.50646658863104</v>
      </c>
      <c r="U38" s="80">
        <v>0.61557599606176105</v>
      </c>
      <c r="V38" s="81">
        <v>44139.446111111109</v>
      </c>
      <c r="W38" s="80">
        <v>2.4</v>
      </c>
      <c r="X38" s="80">
        <v>0.134810116737862</v>
      </c>
      <c r="Y38" s="80">
        <v>0.143078684479367</v>
      </c>
      <c r="Z38" s="110">
        <f>((((N38/1000)+1)/((SMOW!$Z$4/1000)+1))-1)*1000</f>
        <v>-0.50274646143178003</v>
      </c>
      <c r="AA38" s="110">
        <f>((((P38/1000)+1)/((SMOW!$AA$4/1000)+1))-1)*1000</f>
        <v>-0.96553427772294587</v>
      </c>
      <c r="AB38" s="110">
        <f>Z38*SMOW!$AN$6</f>
        <v>-0.54414363169018609</v>
      </c>
      <c r="AC38" s="110">
        <f>AA38*SMOW!$AN$12</f>
        <v>-1.0440728319414256</v>
      </c>
      <c r="AD38" s="110">
        <f t="shared" ref="AD38:AE41" si="3">LN((AB38/1000)+1)*1000</f>
        <v>-0.54429173156365707</v>
      </c>
      <c r="AE38" s="110">
        <f t="shared" si="3"/>
        <v>-1.0446182556550476</v>
      </c>
      <c r="AF38" s="51">
        <f>(AD38-SMOW!AN$14*AE38)</f>
        <v>7.2667074222081407E-3</v>
      </c>
      <c r="AG38" s="55">
        <f t="shared" ref="AG38:AG41" si="4">AF38*1000</f>
        <v>7.2667074222081407</v>
      </c>
      <c r="AK38" s="94">
        <v>16</v>
      </c>
      <c r="AL38" s="94">
        <v>2</v>
      </c>
      <c r="AM38" s="94">
        <v>0</v>
      </c>
      <c r="AN38" s="94">
        <v>0</v>
      </c>
    </row>
    <row r="39" spans="1:40" s="80" customFormat="1" x14ac:dyDescent="0.2">
      <c r="A39" s="80">
        <v>2556</v>
      </c>
      <c r="B39" s="80" t="s">
        <v>120</v>
      </c>
      <c r="C39" s="80" t="s">
        <v>62</v>
      </c>
      <c r="D39" s="80" t="s">
        <v>22</v>
      </c>
      <c r="E39" s="80" t="s">
        <v>222</v>
      </c>
      <c r="F39" s="80">
        <v>-0.48406862702716802</v>
      </c>
      <c r="G39" s="80">
        <v>-0.48418624970324098</v>
      </c>
      <c r="H39" s="80">
        <v>4.6587385663869997E-3</v>
      </c>
      <c r="I39" s="80">
        <v>-0.88907593603471102</v>
      </c>
      <c r="J39" s="80">
        <v>-0.889471456624639</v>
      </c>
      <c r="K39" s="80">
        <v>1.7255490214168E-3</v>
      </c>
      <c r="L39" s="80">
        <v>-1.4545320605431299E-2</v>
      </c>
      <c r="M39" s="80">
        <v>4.5441682225742198E-3</v>
      </c>
      <c r="N39" s="80">
        <v>-10.674125138104699</v>
      </c>
      <c r="O39" s="80">
        <v>4.6112427658972204E-3</v>
      </c>
      <c r="P39" s="80">
        <v>-20.7674957718658</v>
      </c>
      <c r="Q39" s="80">
        <v>1.6912173100229501E-3</v>
      </c>
      <c r="R39" s="80">
        <v>-27.01113084979</v>
      </c>
      <c r="S39" s="80">
        <v>0.13948504972898901</v>
      </c>
      <c r="T39" s="80">
        <v>859.05258814953004</v>
      </c>
      <c r="U39" s="80">
        <v>0.41795313867540701</v>
      </c>
      <c r="V39" s="81">
        <v>44139.533541666664</v>
      </c>
      <c r="W39" s="80">
        <v>2.4</v>
      </c>
      <c r="X39" s="80">
        <v>7.6654859148812702E-3</v>
      </c>
      <c r="Y39" s="80">
        <v>9.4036076911921396E-3</v>
      </c>
      <c r="Z39" s="110">
        <f>((((N39/1000)+1)/((SMOW!$Z$4/1000)+1))-1)*1000</f>
        <v>-0.17415445310708932</v>
      </c>
      <c r="AA39" s="110">
        <f>((((P39/1000)+1)/((SMOW!$AA$4/1000)+1))-1)*1000</f>
        <v>-0.34043653886062231</v>
      </c>
      <c r="AB39" s="110">
        <f>Z39*SMOW!$AN$6</f>
        <v>-0.18849468640480704</v>
      </c>
      <c r="AC39" s="110">
        <f>AA39*SMOW!$AN$12</f>
        <v>-0.36812835072287164</v>
      </c>
      <c r="AD39" s="110">
        <f t="shared" si="3"/>
        <v>-0.18851245376094336</v>
      </c>
      <c r="AE39" s="110">
        <f t="shared" si="3"/>
        <v>-0.36819612659815693</v>
      </c>
      <c r="AF39" s="51">
        <f>(AD39-SMOW!AN$14*AE39)</f>
        <v>5.8951010828834916E-3</v>
      </c>
      <c r="AG39" s="55">
        <f t="shared" si="4"/>
        <v>5.8951010828834916</v>
      </c>
      <c r="AK39" s="94">
        <v>16</v>
      </c>
      <c r="AL39" s="94">
        <v>0</v>
      </c>
      <c r="AM39" s="94">
        <v>0</v>
      </c>
      <c r="AN39" s="94">
        <v>0</v>
      </c>
    </row>
    <row r="40" spans="1:40" s="80" customFormat="1" x14ac:dyDescent="0.2">
      <c r="A40" s="80">
        <v>2557</v>
      </c>
      <c r="B40" s="80" t="s">
        <v>120</v>
      </c>
      <c r="C40" s="80" t="s">
        <v>62</v>
      </c>
      <c r="D40" s="80" t="s">
        <v>22</v>
      </c>
      <c r="E40" s="80" t="s">
        <v>223</v>
      </c>
      <c r="F40" s="80">
        <v>-0.45366060852936002</v>
      </c>
      <c r="G40" s="80">
        <v>-0.453763886564578</v>
      </c>
      <c r="H40" s="80">
        <v>4.1916815240647196E-3</v>
      </c>
      <c r="I40" s="80">
        <v>-0.84471853027070198</v>
      </c>
      <c r="J40" s="80">
        <v>-0.84507557789339904</v>
      </c>
      <c r="K40" s="80">
        <v>1.918347423169E-3</v>
      </c>
      <c r="L40" s="80">
        <v>-7.5639814368635401E-3</v>
      </c>
      <c r="M40" s="80">
        <v>4.3405019304290204E-3</v>
      </c>
      <c r="N40" s="80">
        <v>-10.6440271290996</v>
      </c>
      <c r="O40" s="80">
        <v>4.1489473661933699E-3</v>
      </c>
      <c r="P40" s="80">
        <v>-20.7240209058813</v>
      </c>
      <c r="Q40" s="80">
        <v>1.8801797737613699E-3</v>
      </c>
      <c r="R40" s="80">
        <v>-27.338480169202899</v>
      </c>
      <c r="S40" s="80">
        <v>0.15839533959801</v>
      </c>
      <c r="T40" s="80">
        <v>1393.69481237333</v>
      </c>
      <c r="U40" s="80">
        <v>0.422270684009034</v>
      </c>
      <c r="V40" s="81">
        <v>44139.627280092594</v>
      </c>
      <c r="W40" s="80">
        <v>2.4</v>
      </c>
      <c r="X40" s="80">
        <v>1.27690424241845E-2</v>
      </c>
      <c r="Y40" s="80">
        <v>1.5136881580468799E-2</v>
      </c>
      <c r="Z40" s="110">
        <f>((((N40/1000)+1)/((SMOW!$Z$4/1000)+1))-1)*1000</f>
        <v>-0.14373700616920893</v>
      </c>
      <c r="AA40" s="110">
        <f>((((P40/1000)+1)/((SMOW!$AA$4/1000)+1))-1)*1000</f>
        <v>-0.29605477522032242</v>
      </c>
      <c r="AB40" s="110">
        <f>Z40*SMOW!$AN$6</f>
        <v>-0.15557260477267662</v>
      </c>
      <c r="AC40" s="110">
        <f>AA40*SMOW!$AN$12</f>
        <v>-0.32013648267675421</v>
      </c>
      <c r="AD40" s="110">
        <f t="shared" si="3"/>
        <v>-0.15558470744564834</v>
      </c>
      <c r="AE40" s="110">
        <f t="shared" si="3"/>
        <v>-0.32018773729974814</v>
      </c>
      <c r="AF40" s="51">
        <f>(AD40-SMOW!AN$14*AE40)</f>
        <v>1.3474417848618692E-2</v>
      </c>
      <c r="AG40" s="55">
        <f t="shared" si="4"/>
        <v>13.474417848618693</v>
      </c>
      <c r="AK40" s="94">
        <v>16</v>
      </c>
      <c r="AL40" s="94">
        <v>0</v>
      </c>
      <c r="AM40" s="94">
        <v>0</v>
      </c>
      <c r="AN40" s="94">
        <v>0</v>
      </c>
    </row>
    <row r="41" spans="1:40" s="80" customFormat="1" x14ac:dyDescent="0.2">
      <c r="A41" s="80">
        <v>2559</v>
      </c>
      <c r="B41" s="80" t="s">
        <v>120</v>
      </c>
      <c r="C41" s="80" t="s">
        <v>62</v>
      </c>
      <c r="D41" s="80" t="s">
        <v>22</v>
      </c>
      <c r="E41" s="80" t="s">
        <v>224</v>
      </c>
      <c r="F41" s="80">
        <v>-0.250267619713824</v>
      </c>
      <c r="G41" s="80">
        <v>-0.25029922943136101</v>
      </c>
      <c r="H41" s="80">
        <v>3.9415311237098001E-3</v>
      </c>
      <c r="I41" s="80">
        <v>-0.45576895849681998</v>
      </c>
      <c r="J41" s="80">
        <v>-0.45587288985195701</v>
      </c>
      <c r="K41" s="80">
        <v>1.4157517462396001E-3</v>
      </c>
      <c r="L41" s="80">
        <v>-9.59834358952792E-3</v>
      </c>
      <c r="M41" s="80">
        <v>3.9995295265229797E-3</v>
      </c>
      <c r="N41" s="80">
        <v>-10.436538588386</v>
      </c>
      <c r="O41" s="80">
        <v>7.2455697334228696E-3</v>
      </c>
      <c r="P41" s="80">
        <v>-20.3435251953135</v>
      </c>
      <c r="Q41" s="80">
        <v>1.4116227530183E-3</v>
      </c>
      <c r="R41" s="80">
        <v>-27.606110327444402</v>
      </c>
      <c r="S41" s="80">
        <v>0.13043706549703399</v>
      </c>
      <c r="T41" s="80">
        <v>1412.53049089141</v>
      </c>
      <c r="U41" s="80">
        <v>0.32367774255849602</v>
      </c>
      <c r="V41" s="81">
        <v>44139.786863425928</v>
      </c>
      <c r="W41" s="80">
        <v>2.4</v>
      </c>
      <c r="X41" s="80">
        <v>4.00435003498157E-3</v>
      </c>
      <c r="Y41" s="80">
        <v>3.9652269662565799E-4</v>
      </c>
      <c r="Z41" s="110">
        <f>((((N41/1000)+1)/((SMOW!$Z$4/1000)+1))-1)*1000</f>
        <v>6.5953663944018359E-2</v>
      </c>
      <c r="AA41" s="110">
        <f>((((P41/1000)+1)/((SMOW!$AA$4/1000)+1))-1)*1000</f>
        <v>9.237818046958779E-2</v>
      </c>
      <c r="AB41" s="110">
        <f>Z41*SMOW!$AN$6</f>
        <v>7.1384423312628481E-2</v>
      </c>
      <c r="AC41" s="110">
        <f>AA41*SMOW!$AN$12</f>
        <v>9.9892412644260603E-2</v>
      </c>
      <c r="AD41" s="110">
        <f t="shared" si="3"/>
        <v>7.1381875565970088E-2</v>
      </c>
      <c r="AE41" s="110">
        <f t="shared" si="3"/>
        <v>9.9887423729479716E-2</v>
      </c>
      <c r="AF41" s="51">
        <f>(AD41-SMOW!AN$14*AE41)</f>
        <v>1.8641315836804798E-2</v>
      </c>
      <c r="AG41" s="55">
        <f t="shared" si="4"/>
        <v>18.641315836804797</v>
      </c>
      <c r="AK41" s="94">
        <v>16</v>
      </c>
      <c r="AL41" s="94">
        <v>0</v>
      </c>
      <c r="AM41" s="94">
        <v>0</v>
      </c>
      <c r="AN41" s="94">
        <v>0</v>
      </c>
    </row>
    <row r="42" spans="1:40" s="46" customFormat="1" x14ac:dyDescent="0.2">
      <c r="B42" s="74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</sheetData>
  <mergeCells count="2">
    <mergeCell ref="Z1:AA1"/>
    <mergeCell ref="AB1:AC1"/>
  </mergeCells>
  <dataValidations count="3">
    <dataValidation type="list" allowBlank="1" showInputMessage="1" showErrorMessage="1" sqref="H16 F36 D33:D36 F16 D7:D16 D38:D42 F22 D22:D28" xr:uid="{00000000-0002-0000-0100-000000000000}">
      <formula1>INDIRECT(C7)</formula1>
    </dataValidation>
    <dataValidation type="list" allowBlank="1" showInputMessage="1" showErrorMessage="1" sqref="E36 C33:C36 E16 C7:C16 C38:C42 C22 C27:C28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8"/>
  <sheetViews>
    <sheetView workbookViewId="0">
      <selection activeCell="A33" sqref="A33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40" s="14" customFormat="1" x14ac:dyDescent="0.2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74" customFormat="1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1"/>
      <c r="W3" s="80"/>
      <c r="X3" s="80"/>
      <c r="Y3" s="80"/>
      <c r="Z3" s="110"/>
      <c r="AA3" s="110"/>
      <c r="AB3" s="110"/>
      <c r="AC3" s="110"/>
      <c r="AD3" s="110"/>
      <c r="AE3" s="110"/>
      <c r="AF3" s="51"/>
      <c r="AG3" s="55"/>
      <c r="AH3" s="97"/>
      <c r="AI3" s="97"/>
      <c r="AJ3" s="48"/>
    </row>
    <row r="4" spans="1:40" s="74" customForma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1"/>
      <c r="W4" s="80"/>
      <c r="X4" s="80"/>
      <c r="Y4" s="80"/>
      <c r="Z4" s="110"/>
      <c r="AA4" s="110"/>
      <c r="AB4" s="110"/>
      <c r="AC4" s="110"/>
      <c r="AD4" s="110"/>
      <c r="AE4" s="110"/>
      <c r="AF4" s="51"/>
      <c r="AG4" s="55"/>
      <c r="AH4" s="97"/>
      <c r="AI4" s="97"/>
      <c r="AJ4" s="48"/>
    </row>
    <row r="5" spans="1:40" s="64" customFormat="1" x14ac:dyDescent="0.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1"/>
      <c r="W5" s="80"/>
      <c r="X5" s="80"/>
      <c r="Y5" s="80"/>
      <c r="Z5" s="110"/>
      <c r="AA5" s="110"/>
      <c r="AB5" s="110"/>
      <c r="AC5" s="110"/>
      <c r="AD5" s="110"/>
      <c r="AE5" s="110"/>
      <c r="AF5" s="51"/>
      <c r="AG5" s="55"/>
      <c r="AH5" s="99"/>
      <c r="AI5" s="99"/>
      <c r="AJ5" s="63"/>
    </row>
    <row r="6" spans="1:40" s="74" customFormat="1" x14ac:dyDescent="0.2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1"/>
      <c r="W6" s="80"/>
      <c r="X6" s="80"/>
      <c r="Y6" s="80"/>
      <c r="Z6" s="110"/>
      <c r="AA6" s="110"/>
      <c r="AB6" s="110"/>
      <c r="AC6" s="110"/>
      <c r="AD6" s="110"/>
      <c r="AE6" s="110"/>
      <c r="AF6" s="51"/>
      <c r="AG6" s="55"/>
      <c r="AH6" s="97"/>
      <c r="AI6" s="97"/>
      <c r="AJ6" s="48"/>
    </row>
    <row r="8" spans="1:40" s="74" customFormat="1" x14ac:dyDescent="0.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1"/>
      <c r="W8" s="80"/>
      <c r="X8" s="103"/>
      <c r="Y8" s="103"/>
      <c r="Z8" s="110"/>
      <c r="AA8" s="110"/>
      <c r="AB8" s="110"/>
      <c r="AC8" s="110"/>
      <c r="AD8" s="110"/>
      <c r="AE8" s="110"/>
      <c r="AF8" s="51"/>
      <c r="AG8" s="55"/>
      <c r="AH8" s="97"/>
      <c r="AI8" s="97"/>
      <c r="AJ8" s="48"/>
    </row>
    <row r="9" spans="1:40" s="74" customFormat="1" x14ac:dyDescent="0.2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1"/>
      <c r="W9" s="80"/>
      <c r="X9" s="80"/>
      <c r="Y9" s="80"/>
      <c r="Z9" s="110"/>
      <c r="AA9" s="110"/>
      <c r="AB9" s="110"/>
      <c r="AC9" s="110"/>
      <c r="AD9" s="110"/>
      <c r="AE9" s="110"/>
      <c r="AF9" s="51"/>
      <c r="AG9" s="55"/>
      <c r="AH9" s="98"/>
      <c r="AI9" s="98"/>
      <c r="AJ9" s="48"/>
    </row>
    <row r="10" spans="1:40" s="80" customFormat="1" x14ac:dyDescent="0.2">
      <c r="V10" s="81"/>
      <c r="Z10" s="110"/>
      <c r="AA10" s="110"/>
      <c r="AB10" s="110"/>
      <c r="AC10" s="110"/>
      <c r="AD10" s="110"/>
      <c r="AE10" s="110"/>
      <c r="AF10" s="51"/>
      <c r="AG10" s="55"/>
    </row>
    <row r="11" spans="1:40" s="74" customFormat="1" x14ac:dyDescent="0.2">
      <c r="A11" s="80">
        <v>2626</v>
      </c>
      <c r="B11" s="80" t="s">
        <v>120</v>
      </c>
      <c r="C11" s="80" t="s">
        <v>62</v>
      </c>
      <c r="D11" s="80" t="s">
        <v>24</v>
      </c>
      <c r="E11" s="80" t="s">
        <v>306</v>
      </c>
      <c r="F11" s="80">
        <v>-27.877337724061999</v>
      </c>
      <c r="G11" s="80">
        <v>-28.273286993749501</v>
      </c>
      <c r="H11" s="80">
        <v>3.5983372327115801E-3</v>
      </c>
      <c r="I11" s="80">
        <v>-52.097395372334702</v>
      </c>
      <c r="J11" s="80">
        <v>-53.503519770042601</v>
      </c>
      <c r="K11" s="80">
        <v>1.18576733275417E-3</v>
      </c>
      <c r="L11" s="80">
        <v>-2.3428555166968099E-2</v>
      </c>
      <c r="M11" s="80">
        <v>3.8806661666667898E-3</v>
      </c>
      <c r="N11" s="80">
        <v>-37.788120087164202</v>
      </c>
      <c r="O11" s="80">
        <v>3.5616522148992401E-3</v>
      </c>
      <c r="P11" s="80">
        <v>-70.956968903591701</v>
      </c>
      <c r="Q11" s="80">
        <v>1.16217517666827E-3</v>
      </c>
      <c r="R11" s="80">
        <v>-106.450702056632</v>
      </c>
      <c r="S11" s="80">
        <v>0.21610275064857901</v>
      </c>
      <c r="T11" s="80">
        <v>396.12119619210102</v>
      </c>
      <c r="U11" s="80">
        <v>0.27971004607910799</v>
      </c>
      <c r="V11" s="81">
        <v>44160.612893518519</v>
      </c>
      <c r="W11" s="80">
        <v>2.4</v>
      </c>
      <c r="X11" s="80">
        <v>4.9980385870824597E-3</v>
      </c>
      <c r="Y11" s="80">
        <v>7.3091783140413497E-3</v>
      </c>
      <c r="Z11" s="110">
        <f>((((N11/1000)+1)/((SMOW!$Z$4/1000)+1))-1)*1000</f>
        <v>-27.575917224025972</v>
      </c>
      <c r="AA11" s="110">
        <f>((((P11/1000)+1)/((SMOW!$AA$4/1000)+1))-1)*1000</f>
        <v>-51.576875877394897</v>
      </c>
      <c r="AB11" s="110">
        <f>Z11*SMOW!$AN$6</f>
        <v>-29.846574559144024</v>
      </c>
      <c r="AC11" s="110">
        <f>AA11*SMOW!$AN$12</f>
        <v>-55.772245587178446</v>
      </c>
      <c r="AD11" s="110">
        <f t="shared" ref="AD11:AE14" si="0">LN((AB11/1000)+1)*1000</f>
        <v>-30.301049434768888</v>
      </c>
      <c r="AE11" s="110">
        <f t="shared" si="0"/>
        <v>-57.387876668601201</v>
      </c>
      <c r="AF11" s="51">
        <f>(AD11-SMOW!AN$14*AE11)</f>
        <v>-2.5055374745264203E-4</v>
      </c>
      <c r="AG11" s="55">
        <f t="shared" ref="AG11:AG14" si="1">AF11*1000</f>
        <v>-0.25055374745264203</v>
      </c>
      <c r="AH11" s="55">
        <f>AVERAGE(AG11:AG14)</f>
        <v>1.7664326071242797</v>
      </c>
      <c r="AI11" s="55">
        <f>STDEV(AG11:AG14)</f>
        <v>2.4185437030657111</v>
      </c>
      <c r="AJ11" s="48"/>
      <c r="AK11" s="101">
        <v>16</v>
      </c>
      <c r="AL11" s="101">
        <v>2</v>
      </c>
      <c r="AM11" s="101">
        <v>0</v>
      </c>
      <c r="AN11" s="101">
        <v>0</v>
      </c>
    </row>
    <row r="12" spans="1:40" s="74" customFormat="1" x14ac:dyDescent="0.2">
      <c r="A12" s="80">
        <v>2627</v>
      </c>
      <c r="B12" s="80" t="s">
        <v>120</v>
      </c>
      <c r="C12" s="80" t="s">
        <v>62</v>
      </c>
      <c r="D12" s="80" t="s">
        <v>24</v>
      </c>
      <c r="E12" s="80" t="s">
        <v>307</v>
      </c>
      <c r="F12" s="80">
        <v>-27.6040789894078</v>
      </c>
      <c r="G12" s="80">
        <v>-27.992231562507399</v>
      </c>
      <c r="H12" s="80">
        <v>3.4721199733777001E-3</v>
      </c>
      <c r="I12" s="80">
        <v>-51.594138947045501</v>
      </c>
      <c r="J12" s="80">
        <v>-52.972744909973898</v>
      </c>
      <c r="K12" s="80">
        <v>1.31929205430039E-3</v>
      </c>
      <c r="L12" s="80">
        <v>-2.2622250041142201E-2</v>
      </c>
      <c r="M12" s="80">
        <v>3.6305036115198402E-3</v>
      </c>
      <c r="N12" s="80">
        <v>-37.517647223010698</v>
      </c>
      <c r="O12" s="80">
        <v>3.4367217394627799E-3</v>
      </c>
      <c r="P12" s="80">
        <v>-70.463725322988793</v>
      </c>
      <c r="Q12" s="80">
        <v>1.2930432758021201E-3</v>
      </c>
      <c r="R12" s="80">
        <v>-101.62069692479101</v>
      </c>
      <c r="S12" s="80">
        <v>0.13839336434357599</v>
      </c>
      <c r="T12" s="80">
        <v>464.24396639839603</v>
      </c>
      <c r="U12" s="80">
        <v>0.192353054932589</v>
      </c>
      <c r="V12" s="81">
        <v>44160.690208333333</v>
      </c>
      <c r="W12" s="80">
        <v>2.4</v>
      </c>
      <c r="X12" s="103">
        <v>8.9709497863476199E-5</v>
      </c>
      <c r="Y12" s="103">
        <v>5.07697871660882E-5</v>
      </c>
      <c r="Z12" s="110">
        <f>((((N12/1000)+1)/((SMOW!$Z$4/1000)+1))-1)*1000</f>
        <v>-27.302573761602609</v>
      </c>
      <c r="AA12" s="110">
        <f>((((P12/1000)+1)/((SMOW!$AA$4/1000)+1))-1)*1000</f>
        <v>-51.07334310010603</v>
      </c>
      <c r="AB12" s="110">
        <f>Z12*SMOW!$AN$6</f>
        <v>-29.55072343784876</v>
      </c>
      <c r="AC12" s="110">
        <f>AA12*SMOW!$AN$12</f>
        <v>-55.227754412821433</v>
      </c>
      <c r="AD12" s="110">
        <f t="shared" si="0"/>
        <v>-29.996143002059021</v>
      </c>
      <c r="AE12" s="110">
        <f t="shared" si="0"/>
        <v>-56.811390496619765</v>
      </c>
      <c r="AF12" s="51">
        <f>(AD12-SMOW!AN$14*AE12)</f>
        <v>2.7118015621496738E-4</v>
      </c>
      <c r="AG12" s="55">
        <f t="shared" si="1"/>
        <v>0.27118015621496738</v>
      </c>
      <c r="AH12" s="97"/>
      <c r="AI12" s="97"/>
      <c r="AJ12" s="48"/>
      <c r="AK12" s="101">
        <v>16</v>
      </c>
      <c r="AL12" s="101">
        <v>0</v>
      </c>
      <c r="AM12" s="101">
        <v>0</v>
      </c>
      <c r="AN12" s="101">
        <v>0</v>
      </c>
    </row>
    <row r="13" spans="1:40" s="80" customFormat="1" x14ac:dyDescent="0.2">
      <c r="A13" s="80">
        <v>2628</v>
      </c>
      <c r="B13" s="80" t="s">
        <v>120</v>
      </c>
      <c r="C13" s="80" t="s">
        <v>62</v>
      </c>
      <c r="D13" s="80" t="s">
        <v>24</v>
      </c>
      <c r="E13" s="80" t="s">
        <v>308</v>
      </c>
      <c r="F13" s="80">
        <v>-28.1202017286193</v>
      </c>
      <c r="G13" s="80">
        <v>-28.523146869949599</v>
      </c>
      <c r="H13" s="80">
        <v>4.2410952529062804E-3</v>
      </c>
      <c r="I13" s="80">
        <v>-52.548927219718401</v>
      </c>
      <c r="J13" s="80">
        <v>-53.979981615261103</v>
      </c>
      <c r="K13" s="80">
        <v>1.17105958057393E-3</v>
      </c>
      <c r="L13" s="80">
        <v>-2.1716577091762699E-2</v>
      </c>
      <c r="M13" s="80">
        <v>4.4652458211940603E-3</v>
      </c>
      <c r="N13" s="80">
        <v>-38.028508095238401</v>
      </c>
      <c r="O13" s="80">
        <v>4.1978573224842001E-3</v>
      </c>
      <c r="P13" s="80">
        <v>-71.3995170241285</v>
      </c>
      <c r="Q13" s="80">
        <v>1.14776005152868E-3</v>
      </c>
      <c r="R13" s="80">
        <v>-104.970841004948</v>
      </c>
      <c r="S13" s="80">
        <v>0.18383432534546101</v>
      </c>
      <c r="T13" s="80">
        <v>393.75913213846098</v>
      </c>
      <c r="U13" s="80">
        <v>0.19575691538718101</v>
      </c>
      <c r="V13" s="81">
        <v>44160.771331018521</v>
      </c>
      <c r="W13" s="80">
        <v>2.4</v>
      </c>
      <c r="X13" s="80">
        <v>2.5180114662485001E-2</v>
      </c>
      <c r="Y13" s="80">
        <v>2.0668327450886901E-2</v>
      </c>
      <c r="Z13" s="110">
        <f>((((N13/1000)+1)/((SMOW!$Z$4/1000)+1))-1)*1000</f>
        <v>-27.818856532032754</v>
      </c>
      <c r="AA13" s="110">
        <f>((((P13/1000)+1)/((SMOW!$AA$4/1000)+1))-1)*1000</f>
        <v>-52.028655673384215</v>
      </c>
      <c r="AB13" s="110">
        <f>Z13*SMOW!$AN$6</f>
        <v>-30.109517985861803</v>
      </c>
      <c r="AC13" s="110">
        <f>AA13*SMOW!$AN$12</f>
        <v>-56.260774085747023</v>
      </c>
      <c r="AD13" s="110">
        <f t="shared" si="0"/>
        <v>-30.572118999037389</v>
      </c>
      <c r="AE13" s="110">
        <f t="shared" si="0"/>
        <v>-57.90539473386665</v>
      </c>
      <c r="AF13" s="51">
        <f>(AD13-SMOW!AN$14*AE13)</f>
        <v>1.9294204442026341E-3</v>
      </c>
      <c r="AG13" s="55">
        <f t="shared" si="1"/>
        <v>1.9294204442026341</v>
      </c>
      <c r="AK13" s="101">
        <v>16</v>
      </c>
      <c r="AL13" s="101">
        <v>0</v>
      </c>
      <c r="AM13" s="101">
        <v>0</v>
      </c>
      <c r="AN13" s="101">
        <v>0</v>
      </c>
    </row>
    <row r="14" spans="1:40" s="74" customFormat="1" x14ac:dyDescent="0.2">
      <c r="A14" s="80">
        <v>2630</v>
      </c>
      <c r="B14" s="80" t="s">
        <v>120</v>
      </c>
      <c r="C14" s="80" t="s">
        <v>62</v>
      </c>
      <c r="D14" s="80" t="s">
        <v>24</v>
      </c>
      <c r="E14" s="80" t="s">
        <v>309</v>
      </c>
      <c r="F14" s="80">
        <v>-27.6560689787133</v>
      </c>
      <c r="G14" s="80">
        <v>-28.045698919814999</v>
      </c>
      <c r="H14" s="80">
        <v>3.8850506557095701E-3</v>
      </c>
      <c r="I14" s="80">
        <v>-51.698073854204502</v>
      </c>
      <c r="J14" s="80">
        <v>-53.082340044835902</v>
      </c>
      <c r="K14" s="80">
        <v>2.2204205779843798E-3</v>
      </c>
      <c r="L14" s="80">
        <v>-1.8223376141655399E-2</v>
      </c>
      <c r="M14" s="80">
        <v>3.7823764477824301E-3</v>
      </c>
      <c r="N14" s="80">
        <v>-37.5691071748127</v>
      </c>
      <c r="O14" s="80">
        <v>3.8454425969617202E-3</v>
      </c>
      <c r="P14" s="80">
        <v>-70.565592329907403</v>
      </c>
      <c r="Q14" s="80">
        <v>2.1762428481673299E-3</v>
      </c>
      <c r="R14" s="80">
        <v>-101.184833170527</v>
      </c>
      <c r="S14" s="80">
        <v>0.17103379732594701</v>
      </c>
      <c r="T14" s="80">
        <v>449.40627682853801</v>
      </c>
      <c r="U14" s="80">
        <v>0.190318985539213</v>
      </c>
      <c r="V14" s="81">
        <v>44165.487118055556</v>
      </c>
      <c r="W14" s="80">
        <v>2.4</v>
      </c>
      <c r="X14" s="103">
        <v>5.4388426263992199E-6</v>
      </c>
      <c r="Y14" s="80">
        <v>1.4220079088584999E-4</v>
      </c>
      <c r="Z14" s="110">
        <f>((((N14/1000)+1)/((SMOW!$Z$4/1000)+1))-1)*1000</f>
        <v>-27.35457987114609</v>
      </c>
      <c r="AA14" s="110">
        <f>((((P14/1000)+1)/((SMOW!$AA$4/1000)+1))-1)*1000</f>
        <v>-51.177335080792588</v>
      </c>
      <c r="AB14" s="110">
        <f>Z14*SMOW!$AN$6</f>
        <v>-29.607011836650162</v>
      </c>
      <c r="AC14" s="110">
        <f>AA14*SMOW!$AN$12</f>
        <v>-55.340205316201754</v>
      </c>
      <c r="AD14" s="110">
        <f t="shared" si="0"/>
        <v>-30.054147096302295</v>
      </c>
      <c r="AE14" s="110">
        <f t="shared" si="0"/>
        <v>-56.930421931586793</v>
      </c>
      <c r="AF14" s="51">
        <f>(AD14-SMOW!AN$14*AE14)</f>
        <v>5.1156835755321595E-3</v>
      </c>
      <c r="AG14" s="55">
        <f t="shared" si="1"/>
        <v>5.1156835755321595</v>
      </c>
      <c r="AH14" s="98"/>
      <c r="AI14" s="98"/>
      <c r="AJ14" s="48"/>
      <c r="AK14" s="101">
        <v>16</v>
      </c>
      <c r="AL14" s="101">
        <v>0</v>
      </c>
      <c r="AM14" s="101">
        <v>0</v>
      </c>
      <c r="AN14" s="101">
        <v>0</v>
      </c>
    </row>
    <row r="16" spans="1:40" s="46" customFormat="1" x14ac:dyDescent="0.2">
      <c r="B16" s="21"/>
      <c r="F16" s="17"/>
      <c r="G16" s="17"/>
      <c r="H16" s="17"/>
      <c r="I16" s="17"/>
      <c r="J16" s="17"/>
      <c r="K16" s="17"/>
      <c r="L16" s="16"/>
      <c r="M16" s="16"/>
      <c r="N16" s="17">
        <f>AVERAGE(N3:N14)</f>
        <v>-37.725845645056502</v>
      </c>
      <c r="O16" s="17"/>
      <c r="P16" s="17">
        <f>AVERAGE(P3:P14)</f>
        <v>-70.846450895154106</v>
      </c>
      <c r="X16" s="16"/>
      <c r="Y16" s="19" t="s">
        <v>35</v>
      </c>
      <c r="Z16" s="17">
        <f t="shared" ref="Z16:AG16" si="2">AVERAGE(Z3:Z12)</f>
        <v>-27.43924549281429</v>
      </c>
      <c r="AA16" s="17">
        <f t="shared" si="2"/>
        <v>-51.325109488750464</v>
      </c>
      <c r="AB16" s="17">
        <f t="shared" si="2"/>
        <v>-29.698648998496392</v>
      </c>
      <c r="AC16" s="17">
        <f t="shared" si="2"/>
        <v>-55.499999999999943</v>
      </c>
      <c r="AD16" s="17">
        <f t="shared" si="2"/>
        <v>-30.148596218413957</v>
      </c>
      <c r="AE16" s="17">
        <f t="shared" si="2"/>
        <v>-57.09963358261048</v>
      </c>
      <c r="AF16" s="17">
        <f t="shared" si="2"/>
        <v>1.0313204381162677E-5</v>
      </c>
      <c r="AG16" s="17">
        <f t="shared" si="2"/>
        <v>1.0313204381162677E-2</v>
      </c>
      <c r="AH16" s="19" t="s">
        <v>35</v>
      </c>
    </row>
    <row r="17" spans="1:40" x14ac:dyDescent="0.2">
      <c r="Y17" s="16"/>
      <c r="Z17" s="16"/>
      <c r="AA17" s="16"/>
      <c r="AB17" s="16"/>
      <c r="AC17" s="16"/>
      <c r="AD17" s="46"/>
      <c r="AE17" s="46"/>
      <c r="AF17" s="16"/>
      <c r="AG17" s="2">
        <f>STDEV(AG3:AG12)</f>
        <v>0.36892158125829555</v>
      </c>
      <c r="AH17" s="19" t="s">
        <v>74</v>
      </c>
    </row>
    <row r="18" spans="1:40" x14ac:dyDescent="0.2">
      <c r="A18" s="18"/>
    </row>
    <row r="19" spans="1:40" x14ac:dyDescent="0.2">
      <c r="A19" t="s">
        <v>82</v>
      </c>
    </row>
    <row r="20" spans="1:40" s="80" customFormat="1" x14ac:dyDescent="0.2">
      <c r="A20" s="80">
        <v>2551</v>
      </c>
      <c r="B20" s="80" t="s">
        <v>112</v>
      </c>
      <c r="C20" s="80" t="s">
        <v>62</v>
      </c>
      <c r="D20" s="80" t="s">
        <v>24</v>
      </c>
      <c r="E20" s="80" t="s">
        <v>217</v>
      </c>
      <c r="F20" s="80">
        <v>-28.174631530764</v>
      </c>
      <c r="G20" s="80">
        <v>-28.579153049632101</v>
      </c>
      <c r="H20" s="80">
        <v>3.9250245049418098E-3</v>
      </c>
      <c r="I20" s="80">
        <v>-52.910097827673603</v>
      </c>
      <c r="J20" s="80">
        <v>-54.361256748112403</v>
      </c>
      <c r="K20" s="80">
        <v>2.1686167246849999E-3</v>
      </c>
      <c r="L20" s="80">
        <v>0.123590513371231</v>
      </c>
      <c r="M20" s="80">
        <v>4.0326148439129104E-3</v>
      </c>
      <c r="N20" s="80">
        <v>-38.082382986008099</v>
      </c>
      <c r="O20" s="80">
        <v>3.8850089131354502E-3</v>
      </c>
      <c r="P20" s="80">
        <v>-71.753501742304806</v>
      </c>
      <c r="Q20" s="80">
        <v>2.12546968997771E-3</v>
      </c>
      <c r="R20" s="80">
        <v>-72.898480459619904</v>
      </c>
      <c r="S20" s="80">
        <v>0.28292510071134502</v>
      </c>
      <c r="T20" s="80">
        <v>730.72980289049997</v>
      </c>
      <c r="U20" s="80">
        <v>0.74714399570036205</v>
      </c>
      <c r="V20" s="81">
        <v>44138.56759259259</v>
      </c>
      <c r="W20" s="80">
        <v>2.4</v>
      </c>
      <c r="X20" s="80">
        <v>5.4332183540193701E-2</v>
      </c>
      <c r="Y20" s="80">
        <v>4.6024636073014498E-2</v>
      </c>
      <c r="Z20" s="110">
        <f>((((N20/1000)+1)/((SMOW!$Z$4/1000)+1))-1)*1000</f>
        <v>-27.873303210914081</v>
      </c>
      <c r="AA20" s="110">
        <f>((((P20/1000)+1)/((SMOW!$AA$4/1000)+1))-1)*1000</f>
        <v>-52.390024610093455</v>
      </c>
      <c r="AB20" s="110">
        <f>Z20*SMOW!$AN$6</f>
        <v>-30.168447915464053</v>
      </c>
      <c r="AC20" s="110">
        <f>AA20*SMOW!$AN$12</f>
        <v>-56.651537518833486</v>
      </c>
      <c r="AD20" s="110">
        <f t="shared" ref="AD20:AE23" si="3">LN((AB20/1000)+1)*1000</f>
        <v>-30.632880209751509</v>
      </c>
      <c r="AE20" s="110">
        <f t="shared" si="3"/>
        <v>-58.319539175669306</v>
      </c>
      <c r="AF20" s="51">
        <f>(AD20-SMOW!AN$14*AE20)</f>
        <v>0.15983647500188525</v>
      </c>
      <c r="AG20" s="55">
        <f>AF20*1000</f>
        <v>159.83647500188525</v>
      </c>
      <c r="AH20" s="55">
        <f>AVERAGE(AG20:AG23)</f>
        <v>139.5071602274287</v>
      </c>
      <c r="AI20" s="55">
        <f>STDEV(AG20:AG23)</f>
        <v>14.056372372783166</v>
      </c>
      <c r="AK20" s="94">
        <v>16</v>
      </c>
      <c r="AL20" s="94">
        <v>2</v>
      </c>
      <c r="AM20" s="94">
        <v>0</v>
      </c>
      <c r="AN20" s="94">
        <v>0</v>
      </c>
    </row>
    <row r="21" spans="1:40" s="80" customFormat="1" x14ac:dyDescent="0.2">
      <c r="A21" s="80">
        <v>2552</v>
      </c>
      <c r="B21" s="80" t="s">
        <v>112</v>
      </c>
      <c r="C21" s="80" t="s">
        <v>62</v>
      </c>
      <c r="D21" s="80" t="s">
        <v>24</v>
      </c>
      <c r="E21" s="80" t="s">
        <v>218</v>
      </c>
      <c r="F21" s="80">
        <v>-28.195869339645402</v>
      </c>
      <c r="G21" s="80">
        <v>-28.601007095787001</v>
      </c>
      <c r="H21" s="80">
        <v>5.3976167552863396E-3</v>
      </c>
      <c r="I21" s="80">
        <v>-52.912300216158798</v>
      </c>
      <c r="J21" s="80">
        <v>-54.363582564728397</v>
      </c>
      <c r="K21" s="80">
        <v>4.7432334413638E-3</v>
      </c>
      <c r="L21" s="80">
        <v>0.108023580784568</v>
      </c>
      <c r="M21" s="80">
        <v>4.9971373561307399E-3</v>
      </c>
      <c r="N21" s="80">
        <v>-38.1034042756067</v>
      </c>
      <c r="O21" s="80">
        <v>5.3425880978772398E-3</v>
      </c>
      <c r="P21" s="80">
        <v>-71.755660311828606</v>
      </c>
      <c r="Q21" s="80">
        <v>4.64886155186146E-3</v>
      </c>
      <c r="R21" s="80">
        <v>-77.832777744082506</v>
      </c>
      <c r="S21" s="80">
        <v>0.25703044008609599</v>
      </c>
      <c r="T21" s="80">
        <v>700.19441576895395</v>
      </c>
      <c r="U21" s="80">
        <v>0.806943069663137</v>
      </c>
      <c r="V21" s="81">
        <v>44138.647210648145</v>
      </c>
      <c r="W21" s="80">
        <v>2.4</v>
      </c>
      <c r="X21" s="80">
        <v>4.1368620920195401E-2</v>
      </c>
      <c r="Y21" s="80">
        <v>5.7815406409610602E-2</v>
      </c>
      <c r="Z21" s="110">
        <f>((((N21/1000)+1)/((SMOW!$Z$4/1000)+1))-1)*1000</f>
        <v>-27.894547604881193</v>
      </c>
      <c r="AA21" s="110">
        <f>((((P21/1000)+1)/((SMOW!$AA$4/1000)+1))-1)*1000</f>
        <v>-52.392228207970845</v>
      </c>
      <c r="AB21" s="110">
        <f>Z21*SMOW!$AN$6</f>
        <v>-30.191441616212138</v>
      </c>
      <c r="AC21" s="110">
        <f>AA21*SMOW!$AN$12</f>
        <v>-56.65392036191777</v>
      </c>
      <c r="AD21" s="110">
        <f t="shared" si="3"/>
        <v>-30.656589454188222</v>
      </c>
      <c r="AE21" s="110">
        <f t="shared" si="3"/>
        <v>-58.322065120416681</v>
      </c>
      <c r="AF21" s="51">
        <f>(AD21-SMOW!AN$14*AE21)</f>
        <v>0.13746092939178922</v>
      </c>
      <c r="AG21" s="55">
        <f>AF21*1000</f>
        <v>137.46092939178922</v>
      </c>
      <c r="AK21" s="94">
        <v>16</v>
      </c>
      <c r="AL21" s="94">
        <v>0</v>
      </c>
      <c r="AM21" s="94">
        <v>0</v>
      </c>
      <c r="AN21" s="94">
        <v>0</v>
      </c>
    </row>
    <row r="22" spans="1:40" s="80" customFormat="1" x14ac:dyDescent="0.2">
      <c r="A22" s="80">
        <v>2553</v>
      </c>
      <c r="B22" s="80" t="s">
        <v>112</v>
      </c>
      <c r="C22" s="80" t="s">
        <v>62</v>
      </c>
      <c r="D22" s="80" t="s">
        <v>24</v>
      </c>
      <c r="E22" s="80" t="s">
        <v>219</v>
      </c>
      <c r="F22" s="80">
        <v>-28.368682328147202</v>
      </c>
      <c r="G22" s="80">
        <v>-28.7788496032803</v>
      </c>
      <c r="H22" s="80">
        <v>4.0494695298301997E-3</v>
      </c>
      <c r="I22" s="80">
        <v>-53.215814555458898</v>
      </c>
      <c r="J22" s="80">
        <v>-54.684104829406202</v>
      </c>
      <c r="K22" s="80">
        <v>2.98452858258328E-3</v>
      </c>
      <c r="L22" s="80">
        <v>9.4357746646225704E-2</v>
      </c>
      <c r="M22" s="80">
        <v>4.1101790338817102E-3</v>
      </c>
      <c r="N22" s="80">
        <v>-38.274455437144603</v>
      </c>
      <c r="O22" s="80">
        <v>4.0081852220420896E-3</v>
      </c>
      <c r="P22" s="80">
        <v>-72.053135896754796</v>
      </c>
      <c r="Q22" s="80">
        <v>2.9251480766267299E-3</v>
      </c>
      <c r="R22" s="80">
        <v>-82.007534159936199</v>
      </c>
      <c r="S22" s="80">
        <v>0.23144122729767899</v>
      </c>
      <c r="T22" s="80">
        <v>690.90858752245094</v>
      </c>
      <c r="U22" s="80">
        <v>0.674409032347427</v>
      </c>
      <c r="V22" s="81">
        <v>44138.722719907404</v>
      </c>
      <c r="W22" s="80">
        <v>2.4</v>
      </c>
      <c r="X22" s="80">
        <v>0.22582939107479599</v>
      </c>
      <c r="Y22" s="80">
        <v>0.61043614024927395</v>
      </c>
      <c r="Z22" s="110">
        <f>((((N22/1000)+1)/((SMOW!$Z$4/1000)+1))-1)*1000</f>
        <v>-28.067414176515371</v>
      </c>
      <c r="AA22" s="110">
        <f>((((P22/1000)+1)/((SMOW!$AA$4/1000)+1))-1)*1000</f>
        <v>-52.695909215375814</v>
      </c>
      <c r="AB22" s="110">
        <f>Z22*SMOW!$AN$6</f>
        <v>-30.37854237435366</v>
      </c>
      <c r="AC22" s="110">
        <f>AA22*SMOW!$AN$12</f>
        <v>-56.98230341027093</v>
      </c>
      <c r="AD22" s="110">
        <f t="shared" si="3"/>
        <v>-30.849533522473774</v>
      </c>
      <c r="AE22" s="110">
        <f t="shared" si="3"/>
        <v>-58.670230257818766</v>
      </c>
      <c r="AF22" s="51">
        <f>(AD22-SMOW!AN$14*AE22)</f>
        <v>0.12834805365453761</v>
      </c>
      <c r="AG22" s="55">
        <f>AF22*1000</f>
        <v>128.34805365453761</v>
      </c>
      <c r="AK22" s="94">
        <v>16</v>
      </c>
      <c r="AL22" s="94">
        <v>0</v>
      </c>
      <c r="AM22" s="94">
        <v>0</v>
      </c>
      <c r="AN22" s="94">
        <v>0</v>
      </c>
    </row>
    <row r="23" spans="1:40" s="74" customFormat="1" x14ac:dyDescent="0.2">
      <c r="A23" s="80">
        <v>2554</v>
      </c>
      <c r="B23" s="80" t="s">
        <v>112</v>
      </c>
      <c r="C23" s="80" t="s">
        <v>62</v>
      </c>
      <c r="D23" s="80" t="s">
        <v>24</v>
      </c>
      <c r="E23" s="80" t="s">
        <v>220</v>
      </c>
      <c r="F23" s="80">
        <v>-28.513214582738499</v>
      </c>
      <c r="G23" s="80">
        <v>-28.927612803461599</v>
      </c>
      <c r="H23" s="80">
        <v>3.80754370020002E-3</v>
      </c>
      <c r="I23" s="80">
        <v>-53.488861619723998</v>
      </c>
      <c r="J23" s="80">
        <v>-54.9725404781273</v>
      </c>
      <c r="K23" s="80">
        <v>1.39912753411109E-3</v>
      </c>
      <c r="L23" s="80">
        <v>9.7888568989631899E-2</v>
      </c>
      <c r="M23" s="80">
        <v>4.16024986353636E-3</v>
      </c>
      <c r="N23" s="80">
        <v>-38.417514186616401</v>
      </c>
      <c r="O23" s="80">
        <v>3.76872582421182E-3</v>
      </c>
      <c r="P23" s="80">
        <v>-72.3207503868705</v>
      </c>
      <c r="Q23" s="80">
        <v>1.37129034020512E-3</v>
      </c>
      <c r="R23" s="80">
        <v>-85.329542548925303</v>
      </c>
      <c r="S23" s="80">
        <v>0.16287476528883699</v>
      </c>
      <c r="T23" s="80">
        <v>617.13917230380298</v>
      </c>
      <c r="U23" s="80">
        <v>0.49761361527859599</v>
      </c>
      <c r="V23" s="81">
        <v>44138.798391203702</v>
      </c>
      <c r="W23" s="80">
        <v>2.4</v>
      </c>
      <c r="X23" s="80">
        <v>5.8217286830769703E-2</v>
      </c>
      <c r="Y23" s="80">
        <v>6.7683505913073094E-2</v>
      </c>
      <c r="Z23" s="110">
        <f>((((N23/1000)+1)/((SMOW!$Z$4/1000)+1))-1)*1000</f>
        <v>-28.211991245394309</v>
      </c>
      <c r="AA23" s="110">
        <f>((((P23/1000)+1)/((SMOW!$AA$4/1000)+1))-1)*1000</f>
        <v>-52.969106217323649</v>
      </c>
      <c r="AB23" s="110">
        <f>Z23*SMOW!$AN$6</f>
        <v>-30.535024214315019</v>
      </c>
      <c r="AC23" s="110">
        <f>AA23*SMOW!$AN$12</f>
        <v>-57.277722821142881</v>
      </c>
      <c r="AD23" s="110">
        <f t="shared" si="3"/>
        <v>-31.010931011110422</v>
      </c>
      <c r="AE23" s="110">
        <f t="shared" si="3"/>
        <v>-58.983549609795311</v>
      </c>
      <c r="AF23" s="51">
        <f>(AD23-SMOW!AN$14*AE23)</f>
        <v>0.13238318286150275</v>
      </c>
      <c r="AG23" s="55">
        <f>AF23*1000</f>
        <v>132.38318286150275</v>
      </c>
      <c r="AH23" s="97"/>
      <c r="AI23" s="97"/>
      <c r="AJ23" s="48"/>
      <c r="AK23" s="94">
        <v>16</v>
      </c>
      <c r="AL23" s="94">
        <v>0</v>
      </c>
      <c r="AM23" s="94">
        <v>0</v>
      </c>
      <c r="AN23" s="94">
        <v>0</v>
      </c>
    </row>
    <row r="30" spans="1:40" s="21" customFormat="1" x14ac:dyDescent="0.2">
      <c r="A30" s="56"/>
      <c r="C30" s="54"/>
      <c r="D30" s="54"/>
      <c r="E30" s="48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47"/>
      <c r="W30" s="57"/>
      <c r="X30" s="57"/>
      <c r="Y30" s="57"/>
      <c r="Z30" s="58"/>
      <c r="AA30" s="58"/>
      <c r="AB30" s="58"/>
      <c r="AC30" s="58"/>
      <c r="AD30" s="58"/>
      <c r="AE30" s="58"/>
      <c r="AF30" s="57"/>
      <c r="AG30" s="59"/>
    </row>
    <row r="31" spans="1:40" s="21" customFormat="1" x14ac:dyDescent="0.2">
      <c r="A31" s="56"/>
      <c r="C31" s="54"/>
      <c r="D31" s="54"/>
      <c r="E31" s="48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47"/>
      <c r="W31" s="57"/>
      <c r="X31" s="57"/>
      <c r="Y31" s="57"/>
      <c r="Z31" s="58"/>
      <c r="AA31" s="58"/>
      <c r="AB31" s="58"/>
      <c r="AC31" s="58"/>
      <c r="AD31" s="58"/>
      <c r="AE31" s="58"/>
      <c r="AF31" s="57"/>
      <c r="AG31" s="59"/>
      <c r="AH31" s="51"/>
      <c r="AI31" s="55"/>
      <c r="AJ31" s="55"/>
      <c r="AK31" s="55"/>
    </row>
    <row r="32" spans="1:40" s="46" customFormat="1" x14ac:dyDescent="0.2">
      <c r="B32" s="21"/>
      <c r="C32" s="54"/>
      <c r="D32" s="5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47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3" spans="1:35" s="46" customFormat="1" x14ac:dyDescent="0.2">
      <c r="B33" s="21"/>
      <c r="C33" s="54"/>
      <c r="D33" s="54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7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5" s="46" customFormat="1" x14ac:dyDescent="0.2">
      <c r="B34" s="21"/>
      <c r="C34" s="54"/>
      <c r="D34" s="54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5" s="46" customFormat="1" x14ac:dyDescent="0.2">
      <c r="B35" s="21"/>
      <c r="C35" s="54"/>
      <c r="D35" s="5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9" spans="1:35" s="46" customFormat="1" x14ac:dyDescent="0.2">
      <c r="A39" s="46" t="s">
        <v>98</v>
      </c>
    </row>
    <row r="40" spans="1:35" s="46" customFormat="1" x14ac:dyDescent="0.2">
      <c r="B40" s="21"/>
      <c r="C40" s="53"/>
      <c r="D40" s="53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  <c r="AH40" s="61"/>
      <c r="AI40" s="71"/>
    </row>
    <row r="41" spans="1:35" s="46" customFormat="1" x14ac:dyDescent="0.2">
      <c r="B41" s="21"/>
      <c r="C41" s="53"/>
      <c r="D41" s="53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  <c r="AH41" s="72"/>
      <c r="AI41" s="73"/>
    </row>
    <row r="42" spans="1:35" s="46" customFormat="1" x14ac:dyDescent="0.2">
      <c r="B42" s="21"/>
      <c r="C42" s="53"/>
      <c r="D42" s="53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  <row r="43" spans="1:35" s="46" customFormat="1" x14ac:dyDescent="0.2">
      <c r="B43" s="21"/>
      <c r="C43" s="53"/>
      <c r="D43" s="5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5" s="46" customFormat="1" x14ac:dyDescent="0.2">
      <c r="A44" s="75"/>
      <c r="B44" s="21"/>
      <c r="C44" s="52"/>
      <c r="D44" s="52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5" s="46" customFormat="1" x14ac:dyDescent="0.2">
      <c r="B45" s="74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76"/>
      <c r="AI45" s="76"/>
    </row>
    <row r="46" spans="1:35" s="46" customFormat="1" x14ac:dyDescent="0.2">
      <c r="B46" s="74"/>
      <c r="C46" s="48"/>
      <c r="D46" s="4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W46" s="20"/>
      <c r="X46" s="16"/>
      <c r="Y46" s="16"/>
      <c r="Z46" s="17"/>
      <c r="AA46" s="17"/>
      <c r="AB46" s="17"/>
      <c r="AC46" s="17"/>
      <c r="AD46" s="17"/>
      <c r="AE46" s="17"/>
      <c r="AF46" s="16"/>
      <c r="AG46" s="2"/>
      <c r="AH46" s="77"/>
      <c r="AI46" s="77"/>
    </row>
    <row r="47" spans="1:35" s="46" customFormat="1" x14ac:dyDescent="0.2">
      <c r="B47" s="74"/>
      <c r="C47" s="48"/>
      <c r="D47" s="4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W47" s="20"/>
      <c r="X47" s="16"/>
      <c r="Y47" s="16"/>
      <c r="Z47" s="17"/>
      <c r="AA47" s="17"/>
      <c r="AB47" s="17"/>
      <c r="AC47" s="17"/>
      <c r="AD47" s="17"/>
      <c r="AE47" s="17"/>
      <c r="AF47" s="16"/>
      <c r="AG47" s="2"/>
      <c r="AH47" s="2"/>
      <c r="AI47" s="2"/>
    </row>
    <row r="48" spans="1:35" s="46" customFormat="1" x14ac:dyDescent="0.2">
      <c r="B48" s="74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W48" s="20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</sheetData>
  <dataValidations count="2">
    <dataValidation type="list" allowBlank="1" showInputMessage="1" showErrorMessage="1" sqref="D40:D48 D20:D23 D30:D35 D8:D10 D11:D13" xr:uid="{00000000-0002-0000-0200-000000000000}">
      <formula1>INDIRECT(C8)</formula1>
    </dataValidation>
    <dataValidation type="list" allowBlank="1" showInputMessage="1" showErrorMessage="1" sqref="C40:C48 C20:C23 C30:C35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6"/>
  <sheetViews>
    <sheetView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A2" sqref="A2:XFD22"/>
    </sheetView>
  </sheetViews>
  <sheetFormatPr baseColWidth="10" defaultColWidth="8.83203125" defaultRowHeight="15" x14ac:dyDescent="0.2"/>
  <cols>
    <col min="1" max="1" width="9.5" style="46" bestFit="1" customWidth="1"/>
    <col min="2" max="2" width="7" style="21" customWidth="1"/>
    <col min="3" max="3" width="13.5" style="52" customWidth="1"/>
    <col min="4" max="4" width="16.5" style="52" customWidth="1"/>
    <col min="5" max="5" width="52.6640625" customWidth="1"/>
    <col min="6" max="7" width="17" style="16" bestFit="1" customWidth="1"/>
    <col min="8" max="8" width="16.33203125" style="16" bestFit="1" customWidth="1"/>
    <col min="9" max="10" width="18.164062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640625" style="16" bestFit="1" customWidth="1"/>
    <col min="15" max="15" width="16.33203125" style="16" bestFit="1" customWidth="1"/>
    <col min="16" max="16" width="18.1640625" style="16" bestFit="1" customWidth="1"/>
    <col min="17" max="17" width="16.33203125" style="16" bestFit="1" customWidth="1"/>
    <col min="18" max="18" width="18.1640625" style="16" bestFit="1" customWidth="1"/>
    <col min="19" max="19" width="16.33203125" style="16" bestFit="1" customWidth="1"/>
    <col min="20" max="20" width="18.5" style="16" bestFit="1" customWidth="1"/>
    <col min="21" max="21" width="16.33203125" style="16" bestFit="1" customWidth="1"/>
    <col min="22" max="22" width="21.5" style="16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24.6640625" bestFit="1" customWidth="1"/>
    <col min="30" max="31" width="12.1640625" bestFit="1" customWidth="1"/>
    <col min="32" max="32" width="11.83203125" bestFit="1" customWidth="1"/>
    <col min="33" max="33" width="14.33203125" bestFit="1" customWidth="1"/>
    <col min="34" max="34" width="8.5" customWidth="1"/>
    <col min="35" max="35" width="7.6640625" bestFit="1" customWidth="1"/>
    <col min="36" max="36" width="13.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9" customFormat="1" x14ac:dyDescent="0.2">
      <c r="A1" s="83" t="s">
        <v>0</v>
      </c>
      <c r="B1" s="84" t="s">
        <v>79</v>
      </c>
      <c r="C1" s="78" t="s">
        <v>65</v>
      </c>
      <c r="D1" s="78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113</v>
      </c>
      <c r="AC1" s="5" t="s">
        <v>93</v>
      </c>
      <c r="AD1" s="19" t="s">
        <v>31</v>
      </c>
      <c r="AE1" s="19" t="s">
        <v>32</v>
      </c>
      <c r="AF1" s="19" t="s">
        <v>33</v>
      </c>
      <c r="AG1" s="19" t="s">
        <v>34</v>
      </c>
      <c r="AH1" s="91" t="s">
        <v>73</v>
      </c>
      <c r="AI1" s="92" t="s">
        <v>74</v>
      </c>
      <c r="AJ1" s="78" t="s">
        <v>81</v>
      </c>
      <c r="AK1" s="19" t="s">
        <v>115</v>
      </c>
      <c r="AL1" s="23" t="s">
        <v>116</v>
      </c>
      <c r="AM1" s="23" t="s">
        <v>117</v>
      </c>
      <c r="AN1" s="23" t="s">
        <v>118</v>
      </c>
    </row>
    <row r="2" spans="1:40" s="80" customFormat="1" x14ac:dyDescent="0.2">
      <c r="B2" s="74"/>
      <c r="C2" s="87"/>
      <c r="D2" s="4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81"/>
      <c r="X2" s="16"/>
      <c r="Y2" s="16"/>
      <c r="Z2" s="17"/>
      <c r="AA2" s="17"/>
      <c r="AB2" s="17"/>
      <c r="AC2" s="17"/>
      <c r="AD2" s="17"/>
      <c r="AE2" s="17"/>
      <c r="AF2" s="16"/>
      <c r="AG2" s="2"/>
      <c r="AK2" s="93"/>
    </row>
    <row r="3" spans="1:40" s="80" customFormat="1" x14ac:dyDescent="0.2">
      <c r="B3" s="74"/>
      <c r="C3" s="87"/>
      <c r="D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81"/>
      <c r="X3" s="16"/>
      <c r="Y3" s="16"/>
      <c r="Z3" s="17"/>
      <c r="AA3" s="17"/>
      <c r="AB3" s="17"/>
      <c r="AC3" s="17"/>
      <c r="AD3" s="17"/>
      <c r="AE3" s="17"/>
      <c r="AF3" s="16"/>
      <c r="AG3" s="2"/>
      <c r="AK3" s="93"/>
    </row>
    <row r="4" spans="1:40" s="80" customFormat="1" x14ac:dyDescent="0.2">
      <c r="B4" s="74"/>
      <c r="C4" s="87"/>
      <c r="D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81"/>
      <c r="X4" s="16"/>
      <c r="Y4" s="16"/>
      <c r="Z4" s="17"/>
      <c r="AA4" s="17"/>
      <c r="AB4" s="17"/>
      <c r="AC4" s="17"/>
      <c r="AD4" s="17"/>
      <c r="AE4" s="17"/>
      <c r="AF4" s="16"/>
      <c r="AG4" s="2"/>
      <c r="AH4" s="97"/>
      <c r="AI4" s="97"/>
      <c r="AK4" s="93"/>
    </row>
    <row r="5" spans="1:40" s="80" customFormat="1" x14ac:dyDescent="0.2">
      <c r="B5" s="74"/>
      <c r="C5" s="87"/>
      <c r="D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81"/>
      <c r="X5" s="16"/>
      <c r="Y5" s="16"/>
      <c r="Z5" s="17"/>
      <c r="AA5" s="17"/>
      <c r="AB5" s="17"/>
      <c r="AC5" s="17"/>
      <c r="AD5" s="17"/>
      <c r="AE5" s="17"/>
      <c r="AF5" s="16"/>
      <c r="AG5" s="2"/>
      <c r="AK5" s="93"/>
    </row>
    <row r="6" spans="1:40" s="80" customFormat="1" x14ac:dyDescent="0.2">
      <c r="B6" s="74"/>
      <c r="C6" s="87"/>
      <c r="D6" s="48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81"/>
      <c r="X6" s="16"/>
      <c r="Y6" s="16"/>
      <c r="Z6" s="17"/>
      <c r="AA6" s="17"/>
      <c r="AB6" s="17"/>
      <c r="AC6" s="17"/>
      <c r="AD6" s="17"/>
      <c r="AE6" s="17"/>
      <c r="AF6" s="16"/>
      <c r="AG6" s="2"/>
      <c r="AK6" s="93"/>
    </row>
    <row r="7" spans="1:40" s="80" customFormat="1" x14ac:dyDescent="0.2">
      <c r="C7" s="87"/>
      <c r="D7" s="48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81"/>
      <c r="X7" s="16"/>
      <c r="Y7" s="16"/>
      <c r="Z7" s="17"/>
      <c r="AA7" s="17"/>
      <c r="AB7" s="17"/>
      <c r="AC7" s="17"/>
      <c r="AD7" s="17"/>
      <c r="AE7" s="17"/>
      <c r="AF7" s="16"/>
      <c r="AG7" s="2"/>
      <c r="AH7" s="97"/>
      <c r="AI7" s="97"/>
      <c r="AK7" s="93"/>
    </row>
    <row r="8" spans="1:40" s="80" customFormat="1" x14ac:dyDescent="0.2">
      <c r="C8" s="87"/>
      <c r="D8" s="4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81"/>
      <c r="X8" s="16"/>
      <c r="Y8" s="16"/>
      <c r="Z8" s="17"/>
      <c r="AA8" s="17"/>
      <c r="AB8" s="17"/>
      <c r="AC8" s="17"/>
      <c r="AD8" s="17"/>
      <c r="AE8" s="17"/>
      <c r="AF8" s="16"/>
      <c r="AG8" s="2"/>
      <c r="AH8" s="97"/>
      <c r="AI8" s="97"/>
      <c r="AK8" s="93"/>
    </row>
    <row r="9" spans="1:40" s="80" customFormat="1" x14ac:dyDescent="0.2">
      <c r="C9" s="87"/>
      <c r="D9" s="48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81"/>
      <c r="X9" s="16"/>
      <c r="Y9" s="16"/>
      <c r="Z9" s="17"/>
      <c r="AA9" s="17"/>
      <c r="AB9" s="17"/>
      <c r="AC9" s="17"/>
      <c r="AD9" s="17"/>
      <c r="AE9" s="17"/>
      <c r="AF9" s="16"/>
      <c r="AG9" s="2"/>
      <c r="AK9" s="93"/>
    </row>
    <row r="10" spans="1:40" s="80" customFormat="1" x14ac:dyDescent="0.2">
      <c r="C10" s="87"/>
      <c r="D10" s="48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81"/>
      <c r="X10" s="16"/>
      <c r="Y10" s="16"/>
      <c r="Z10" s="17"/>
      <c r="AA10" s="17"/>
      <c r="AB10" s="17"/>
      <c r="AC10" s="17"/>
      <c r="AD10" s="17"/>
      <c r="AE10" s="17"/>
      <c r="AF10" s="16"/>
      <c r="AG10" s="2"/>
      <c r="AK10" s="93"/>
    </row>
    <row r="11" spans="1:40" s="80" customFormat="1" x14ac:dyDescent="0.2">
      <c r="C11" s="87"/>
      <c r="D11" s="4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81"/>
      <c r="X11" s="16"/>
      <c r="Y11" s="16"/>
      <c r="Z11" s="17"/>
      <c r="AA11" s="17"/>
      <c r="AB11" s="17"/>
      <c r="AC11" s="17"/>
      <c r="AD11" s="17"/>
      <c r="AE11" s="17"/>
      <c r="AF11" s="16"/>
      <c r="AG11" s="2"/>
      <c r="AK11" s="93"/>
    </row>
    <row r="12" spans="1:40" s="80" customFormat="1" x14ac:dyDescent="0.2">
      <c r="B12" s="74"/>
      <c r="C12" s="87"/>
      <c r="D12" s="48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81"/>
      <c r="X12" s="100"/>
      <c r="Y12" s="100"/>
      <c r="Z12" s="17"/>
      <c r="AA12" s="17"/>
      <c r="AB12" s="17"/>
      <c r="AC12" s="17"/>
      <c r="AD12" s="17"/>
      <c r="AE12" s="17"/>
      <c r="AF12" s="16"/>
      <c r="AG12" s="2"/>
      <c r="AH12" s="97"/>
      <c r="AI12" s="97"/>
      <c r="AK12" s="93"/>
    </row>
    <row r="13" spans="1:40" s="80" customFormat="1" x14ac:dyDescent="0.2">
      <c r="B13" s="74"/>
      <c r="C13" s="87"/>
      <c r="D13" s="4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81"/>
      <c r="X13" s="100"/>
      <c r="Y13" s="100"/>
      <c r="Z13" s="17"/>
      <c r="AA13" s="17"/>
      <c r="AB13" s="17"/>
      <c r="AC13" s="17"/>
      <c r="AD13" s="17"/>
      <c r="AE13" s="17"/>
      <c r="AF13" s="16"/>
      <c r="AG13" s="2"/>
      <c r="AK13" s="93"/>
    </row>
    <row r="14" spans="1:40" s="80" customFormat="1" x14ac:dyDescent="0.2">
      <c r="B14" s="74"/>
      <c r="C14" s="87"/>
      <c r="D14" s="48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81"/>
      <c r="X14" s="16"/>
      <c r="Y14" s="16"/>
      <c r="Z14" s="17"/>
      <c r="AA14" s="17"/>
      <c r="AB14" s="17"/>
      <c r="AC14" s="17"/>
      <c r="AD14" s="17"/>
      <c r="AE14" s="17"/>
      <c r="AF14" s="16"/>
      <c r="AG14" s="2"/>
      <c r="AK14" s="93"/>
    </row>
    <row r="15" spans="1:40" s="80" customFormat="1" x14ac:dyDescent="0.2">
      <c r="B15" s="74"/>
      <c r="C15" s="87"/>
      <c r="D15" s="48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81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97"/>
      <c r="AI15" s="97"/>
      <c r="AK15" s="93"/>
    </row>
    <row r="16" spans="1:40" s="80" customFormat="1" x14ac:dyDescent="0.2">
      <c r="B16" s="74"/>
      <c r="C16" s="87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81"/>
      <c r="X16" s="16"/>
      <c r="Y16" s="16"/>
      <c r="Z16" s="17"/>
      <c r="AA16" s="17"/>
      <c r="AB16" s="17"/>
      <c r="AC16" s="17"/>
      <c r="AD16" s="17"/>
      <c r="AE16" s="17"/>
      <c r="AF16" s="16"/>
      <c r="AG16" s="2"/>
      <c r="AK16" s="93"/>
    </row>
    <row r="17" spans="1:41" s="80" customFormat="1" x14ac:dyDescent="0.2">
      <c r="C17" s="87"/>
      <c r="D17" s="4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81"/>
      <c r="X17" s="16"/>
      <c r="Y17" s="16"/>
      <c r="Z17" s="17"/>
      <c r="AA17" s="17"/>
      <c r="AB17" s="17"/>
      <c r="AC17" s="17"/>
      <c r="AD17" s="17"/>
      <c r="AE17" s="17"/>
      <c r="AF17" s="16"/>
      <c r="AG17" s="2"/>
      <c r="AK17" s="93"/>
    </row>
    <row r="18" spans="1:41" s="80" customFormat="1" x14ac:dyDescent="0.2">
      <c r="B18" s="74"/>
      <c r="C18" s="87"/>
      <c r="D18" s="4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81"/>
      <c r="X18" s="16"/>
      <c r="Y18" s="16"/>
      <c r="Z18" s="17"/>
      <c r="AA18" s="17"/>
      <c r="AB18" s="17"/>
      <c r="AC18" s="17"/>
      <c r="AD18" s="17"/>
      <c r="AE18" s="17"/>
      <c r="AF18" s="16"/>
      <c r="AG18" s="2"/>
      <c r="AH18" s="97"/>
      <c r="AI18" s="97"/>
      <c r="AK18" s="93"/>
    </row>
    <row r="19" spans="1:41" s="80" customFormat="1" x14ac:dyDescent="0.2">
      <c r="B19" s="74"/>
      <c r="C19" s="87"/>
      <c r="D19" s="4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81"/>
      <c r="X19" s="16"/>
      <c r="Y19" s="16"/>
      <c r="Z19" s="17"/>
      <c r="AA19" s="17"/>
      <c r="AB19" s="17"/>
      <c r="AC19" s="17"/>
      <c r="AD19" s="17"/>
      <c r="AE19" s="17"/>
      <c r="AF19" s="16"/>
      <c r="AG19" s="2"/>
      <c r="AK19" s="93"/>
    </row>
    <row r="20" spans="1:41" s="80" customFormat="1" x14ac:dyDescent="0.2">
      <c r="B20" s="74"/>
      <c r="C20" s="87"/>
      <c r="D20" s="4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81"/>
      <c r="X20" s="16"/>
      <c r="Y20" s="16"/>
      <c r="Z20" s="17"/>
      <c r="AA20" s="17"/>
      <c r="AB20" s="17"/>
      <c r="AC20" s="17"/>
      <c r="AD20" s="17"/>
      <c r="AE20" s="17"/>
      <c r="AF20" s="16"/>
      <c r="AG20" s="2"/>
      <c r="AH20" s="97"/>
      <c r="AI20" s="97"/>
      <c r="AK20" s="93"/>
    </row>
    <row r="21" spans="1:41" s="80" customFormat="1" x14ac:dyDescent="0.2">
      <c r="B21" s="74"/>
      <c r="C21" s="87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81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K21" s="93"/>
    </row>
    <row r="22" spans="1:41" s="80" customFormat="1" x14ac:dyDescent="0.2">
      <c r="C22" s="87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81"/>
      <c r="X22" s="16"/>
      <c r="Y22" s="16"/>
      <c r="Z22" s="17"/>
      <c r="AA22" s="17"/>
      <c r="AB22" s="17"/>
      <c r="AC22" s="17"/>
      <c r="AD22" s="17"/>
      <c r="AE22" s="17"/>
      <c r="AF22" s="16"/>
      <c r="AG22" s="2"/>
      <c r="AK22" s="93"/>
    </row>
    <row r="23" spans="1:41" s="67" customFormat="1" x14ac:dyDescent="0.2">
      <c r="A23" s="80"/>
      <c r="B23" s="74"/>
      <c r="C23" s="87"/>
      <c r="D23" s="48"/>
      <c r="E23" s="8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81"/>
      <c r="W23" s="80"/>
      <c r="X23" s="16"/>
      <c r="Y23" s="16"/>
      <c r="Z23" s="17"/>
      <c r="AA23" s="17"/>
      <c r="AB23" s="17"/>
      <c r="AC23" s="17"/>
      <c r="AD23" s="17"/>
      <c r="AE23" s="17"/>
      <c r="AF23" s="16"/>
      <c r="AG23" s="73"/>
      <c r="AH23" s="95"/>
      <c r="AI23" s="95"/>
      <c r="AK23" s="80"/>
      <c r="AL23" s="94"/>
      <c r="AM23" s="94"/>
      <c r="AN23" s="94"/>
      <c r="AO23" s="68"/>
    </row>
    <row r="24" spans="1:41" s="80" customFormat="1" x14ac:dyDescent="0.2">
      <c r="B24" s="74"/>
      <c r="C24" s="87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81"/>
      <c r="X24" s="16"/>
      <c r="Y24" s="16"/>
      <c r="Z24" s="17"/>
      <c r="AA24" s="17"/>
      <c r="AB24" s="17"/>
      <c r="AC24" s="17"/>
      <c r="AD24" s="17"/>
      <c r="AE24" s="17"/>
      <c r="AF24" s="16"/>
      <c r="AG24" s="73"/>
      <c r="AH24" s="72"/>
      <c r="AI24" s="2"/>
      <c r="AL24" s="94"/>
      <c r="AM24" s="94"/>
      <c r="AN24" s="94"/>
    </row>
    <row r="25" spans="1:41" s="80" customFormat="1" x14ac:dyDescent="0.2">
      <c r="B25" s="74"/>
      <c r="C25" s="87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81"/>
      <c r="X25" s="16"/>
      <c r="Y25" s="16"/>
      <c r="Z25" s="17"/>
      <c r="AA25" s="17"/>
      <c r="AB25" s="17"/>
      <c r="AC25" s="17"/>
      <c r="AD25" s="17"/>
      <c r="AE25" s="17"/>
      <c r="AF25" s="16"/>
      <c r="AG25" s="73"/>
      <c r="AL25" s="94"/>
      <c r="AM25" s="94"/>
      <c r="AN25" s="94"/>
    </row>
    <row r="26" spans="1:41" s="80" customFormat="1" x14ac:dyDescent="0.2">
      <c r="B26" s="74"/>
      <c r="C26" s="87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81"/>
      <c r="X26" s="16"/>
      <c r="Y26" s="16"/>
      <c r="Z26" s="17"/>
      <c r="AA26" s="17"/>
      <c r="AB26" s="17"/>
      <c r="AC26" s="17"/>
      <c r="AD26" s="17"/>
      <c r="AE26" s="17"/>
      <c r="AF26" s="16"/>
      <c r="AG26" s="73"/>
      <c r="AL26" s="94"/>
      <c r="AM26" s="94"/>
      <c r="AN26" s="94"/>
    </row>
    <row r="27" spans="1:41" s="80" customFormat="1" x14ac:dyDescent="0.2">
      <c r="B27" s="74"/>
      <c r="C27" s="87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81"/>
      <c r="X27" s="16"/>
      <c r="Y27" s="16"/>
      <c r="Z27" s="17"/>
      <c r="AA27" s="17"/>
      <c r="AB27" s="17"/>
      <c r="AC27" s="17"/>
      <c r="AD27" s="17"/>
      <c r="AE27" s="17"/>
      <c r="AF27" s="16"/>
      <c r="AG27" s="73"/>
      <c r="AL27" s="94"/>
      <c r="AM27" s="94"/>
      <c r="AN27" s="94"/>
    </row>
    <row r="28" spans="1:41" s="80" customFormat="1" x14ac:dyDescent="0.2">
      <c r="B28" s="74"/>
      <c r="C28" s="87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81"/>
      <c r="X28" s="16"/>
      <c r="Y28" s="16"/>
      <c r="Z28" s="17"/>
      <c r="AA28" s="17"/>
      <c r="AB28" s="17"/>
      <c r="AC28" s="17"/>
      <c r="AD28" s="17"/>
      <c r="AE28" s="17"/>
      <c r="AF28" s="16"/>
      <c r="AG28" s="73"/>
      <c r="AH28" s="59"/>
      <c r="AI28" s="59"/>
      <c r="AL28" s="94"/>
      <c r="AM28" s="94"/>
      <c r="AN28" s="94"/>
    </row>
    <row r="29" spans="1:41" s="80" customFormat="1" x14ac:dyDescent="0.2">
      <c r="B29" s="74"/>
      <c r="C29" s="87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81"/>
      <c r="X29" s="16"/>
      <c r="Y29" s="16"/>
      <c r="Z29" s="17"/>
      <c r="AA29" s="17"/>
      <c r="AB29" s="17"/>
      <c r="AC29" s="17"/>
      <c r="AD29" s="17"/>
      <c r="AE29" s="17"/>
      <c r="AF29" s="16"/>
      <c r="AG29" s="73"/>
      <c r="AL29" s="94"/>
      <c r="AM29" s="94"/>
      <c r="AN29" s="94"/>
    </row>
    <row r="30" spans="1:41" s="80" customFormat="1" x14ac:dyDescent="0.2">
      <c r="B30" s="74"/>
      <c r="C30" s="87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81"/>
      <c r="X30" s="16"/>
      <c r="Y30" s="16"/>
      <c r="Z30" s="17"/>
      <c r="AA30" s="17"/>
      <c r="AB30" s="17"/>
      <c r="AC30" s="17"/>
      <c r="AD30" s="17"/>
      <c r="AE30" s="17"/>
      <c r="AF30" s="16"/>
      <c r="AG30" s="73"/>
      <c r="AH30" s="56"/>
      <c r="AI30" s="56"/>
      <c r="AL30" s="94"/>
      <c r="AM30" s="94"/>
      <c r="AN30" s="94"/>
      <c r="AO30" s="74"/>
    </row>
    <row r="31" spans="1:41" s="80" customFormat="1" x14ac:dyDescent="0.2">
      <c r="B31" s="74"/>
      <c r="C31" s="87"/>
      <c r="D31" s="4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81"/>
      <c r="X31" s="16"/>
      <c r="Y31" s="16"/>
      <c r="Z31" s="17"/>
      <c r="AA31" s="17"/>
      <c r="AB31" s="17"/>
      <c r="AC31" s="17"/>
      <c r="AD31" s="17"/>
      <c r="AE31" s="17"/>
      <c r="AF31" s="16"/>
      <c r="AG31" s="73"/>
      <c r="AH31" s="56"/>
      <c r="AI31" s="56"/>
      <c r="AL31" s="74"/>
      <c r="AM31" s="74"/>
      <c r="AN31" s="74"/>
      <c r="AO31" s="74"/>
    </row>
    <row r="32" spans="1:41" s="80" customFormat="1" x14ac:dyDescent="0.2">
      <c r="B32" s="74"/>
      <c r="C32" s="87"/>
      <c r="D32" s="4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81"/>
      <c r="X32" s="16"/>
      <c r="Y32" s="16"/>
      <c r="Z32" s="17"/>
      <c r="AA32" s="17"/>
      <c r="AB32" s="17"/>
      <c r="AC32" s="17"/>
      <c r="AD32" s="17"/>
      <c r="AE32" s="17"/>
      <c r="AF32" s="16"/>
      <c r="AG32" s="73"/>
      <c r="AH32" s="72"/>
      <c r="AI32" s="72"/>
    </row>
    <row r="33" spans="2:33" s="80" customFormat="1" x14ac:dyDescent="0.2">
      <c r="B33" s="74"/>
      <c r="C33" s="87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81"/>
      <c r="X33" s="16"/>
      <c r="Y33" s="16"/>
      <c r="Z33" s="17"/>
      <c r="AA33" s="17"/>
      <c r="AB33" s="17"/>
      <c r="AC33" s="17"/>
      <c r="AD33" s="17"/>
      <c r="AE33" s="17"/>
      <c r="AF33" s="16"/>
      <c r="AG33" s="73"/>
    </row>
    <row r="53" spans="1:22" x14ac:dyDescent="0.2">
      <c r="A53" s="21"/>
      <c r="B53" s="52"/>
      <c r="D53"/>
      <c r="E53" s="16"/>
      <c r="V53"/>
    </row>
    <row r="54" spans="1:22" x14ac:dyDescent="0.2">
      <c r="A54" s="21"/>
      <c r="B54" s="52"/>
      <c r="D54"/>
      <c r="E54" s="16"/>
      <c r="V54"/>
    </row>
    <row r="55" spans="1:22" x14ac:dyDescent="0.2">
      <c r="A55" s="21"/>
      <c r="B55" s="52"/>
      <c r="D55"/>
      <c r="E55" s="16"/>
      <c r="V55"/>
    </row>
    <row r="56" spans="1:22" x14ac:dyDescent="0.2">
      <c r="A56" s="21"/>
      <c r="B56" s="52"/>
      <c r="D56"/>
      <c r="E56" s="16"/>
      <c r="V56"/>
    </row>
  </sheetData>
  <dataValidations count="2">
    <dataValidation type="list" allowBlank="1" showInputMessage="1" showErrorMessage="1" sqref="F23:F24 N2 J14 H17 D1:D33 F20 H21:H22" xr:uid="{00000000-0002-0000-0300-000000000000}">
      <formula1>INDIRECT(C1)</formula1>
    </dataValidation>
    <dataValidation type="list" allowBlank="1" showInputMessage="1" showErrorMessage="1" sqref="I14 C2:C33 E20" xr:uid="{00000000-0002-0000-03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15.5" customWidth="1"/>
    <col min="5" max="5" width="17.1640625" customWidth="1"/>
    <col min="6" max="6" width="13.5" customWidth="1"/>
  </cols>
  <sheetData>
    <row r="1" spans="1:9" x14ac:dyDescent="0.2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80" t="s">
        <v>90</v>
      </c>
      <c r="G1" s="46"/>
    </row>
    <row r="2" spans="1:9" x14ac:dyDescent="0.2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80" t="s">
        <v>103</v>
      </c>
    </row>
    <row r="3" spans="1:9" x14ac:dyDescent="0.2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80" t="s">
        <v>104</v>
      </c>
    </row>
    <row r="4" spans="1:9" x14ac:dyDescent="0.2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80"/>
    </row>
    <row r="5" spans="1:9" x14ac:dyDescent="0.2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80"/>
    </row>
    <row r="6" spans="1:9" x14ac:dyDescent="0.2">
      <c r="A6" t="s">
        <v>90</v>
      </c>
      <c r="B6" t="s">
        <v>66</v>
      </c>
      <c r="C6" t="s">
        <v>88</v>
      </c>
      <c r="D6" s="14" t="s">
        <v>51</v>
      </c>
      <c r="E6" s="14" t="s">
        <v>51</v>
      </c>
      <c r="F6" s="80"/>
      <c r="I6" t="s">
        <v>61</v>
      </c>
    </row>
    <row r="7" spans="1:9" x14ac:dyDescent="0.2">
      <c r="B7" t="s">
        <v>67</v>
      </c>
      <c r="C7" t="s">
        <v>83</v>
      </c>
      <c r="D7" s="14" t="s">
        <v>53</v>
      </c>
      <c r="E7" s="14" t="s">
        <v>53</v>
      </c>
      <c r="F7" s="80"/>
    </row>
    <row r="8" spans="1:9" x14ac:dyDescent="0.2">
      <c r="B8" t="s">
        <v>68</v>
      </c>
      <c r="C8" t="s">
        <v>84</v>
      </c>
      <c r="D8" s="14" t="s">
        <v>54</v>
      </c>
      <c r="E8" s="14" t="s">
        <v>54</v>
      </c>
      <c r="F8" s="80"/>
    </row>
    <row r="9" spans="1:9" x14ac:dyDescent="0.2">
      <c r="B9" t="s">
        <v>69</v>
      </c>
      <c r="C9" t="s">
        <v>85</v>
      </c>
      <c r="D9" t="s">
        <v>80</v>
      </c>
      <c r="E9" t="s">
        <v>89</v>
      </c>
      <c r="F9" s="80"/>
    </row>
    <row r="10" spans="1:9" x14ac:dyDescent="0.2">
      <c r="B10" t="s">
        <v>70</v>
      </c>
      <c r="C10" t="s">
        <v>109</v>
      </c>
      <c r="D10" t="s">
        <v>87</v>
      </c>
      <c r="E10" t="s">
        <v>96</v>
      </c>
      <c r="F10" s="80"/>
    </row>
    <row r="11" spans="1:9" x14ac:dyDescent="0.2">
      <c r="B11" t="s">
        <v>106</v>
      </c>
      <c r="C11" t="s">
        <v>91</v>
      </c>
      <c r="D11" t="s">
        <v>92</v>
      </c>
      <c r="E11" t="s">
        <v>99</v>
      </c>
      <c r="F11" s="80"/>
    </row>
    <row r="12" spans="1:9" x14ac:dyDescent="0.2">
      <c r="B12" t="s">
        <v>71</v>
      </c>
      <c r="C12" s="80" t="s">
        <v>100</v>
      </c>
      <c r="D12" s="14" t="s">
        <v>94</v>
      </c>
      <c r="E12" s="46" t="s">
        <v>97</v>
      </c>
      <c r="F12" s="80"/>
    </row>
    <row r="13" spans="1:9" x14ac:dyDescent="0.2">
      <c r="C13" t="s">
        <v>102</v>
      </c>
      <c r="D13" t="s">
        <v>95</v>
      </c>
      <c r="E13" s="80" t="s">
        <v>101</v>
      </c>
      <c r="F13" s="80"/>
    </row>
    <row r="14" spans="1:9" x14ac:dyDescent="0.2">
      <c r="C14" t="s">
        <v>114</v>
      </c>
      <c r="D14" s="67" t="s">
        <v>97</v>
      </c>
      <c r="E14" t="s">
        <v>105</v>
      </c>
      <c r="F14" s="80"/>
    </row>
    <row r="15" spans="1:9" x14ac:dyDescent="0.2">
      <c r="C15" t="s">
        <v>119</v>
      </c>
      <c r="D15" s="67" t="s">
        <v>107</v>
      </c>
      <c r="E15" s="80" t="s">
        <v>110</v>
      </c>
    </row>
    <row r="16" spans="1:9" x14ac:dyDescent="0.2">
      <c r="C16" s="80" t="s">
        <v>121</v>
      </c>
      <c r="D16" t="s">
        <v>108</v>
      </c>
      <c r="E16" t="s">
        <v>111</v>
      </c>
    </row>
    <row r="17" spans="1:5" x14ac:dyDescent="0.2">
      <c r="D17" s="67" t="s">
        <v>56</v>
      </c>
      <c r="E17" s="14" t="s">
        <v>310</v>
      </c>
    </row>
    <row r="18" spans="1:5" x14ac:dyDescent="0.2">
      <c r="D18" t="s">
        <v>202</v>
      </c>
      <c r="E18" s="80" t="s">
        <v>56</v>
      </c>
    </row>
    <row r="19" spans="1:5" x14ac:dyDescent="0.2">
      <c r="A19" t="s">
        <v>65</v>
      </c>
      <c r="B19" t="s">
        <v>57</v>
      </c>
      <c r="D19" s="80" t="s">
        <v>310</v>
      </c>
    </row>
    <row r="20" spans="1:5" x14ac:dyDescent="0.2">
      <c r="A20" s="82" t="s">
        <v>63</v>
      </c>
      <c r="B20" s="82" t="s">
        <v>78</v>
      </c>
      <c r="D20" t="s">
        <v>320</v>
      </c>
    </row>
  </sheetData>
  <dataValidations count="2">
    <dataValidation type="list" allowBlank="1" showInputMessage="1" showErrorMessage="1" sqref="A20" xr:uid="{00000000-0002-0000-0400-000000000000}">
      <formula1>Type</formula1>
    </dataValidation>
    <dataValidation type="list" allowBlank="1" showInputMessage="1" showErrorMessage="1" sqref="B20" xr:uid="{00000000-0002-0000-0400-000001000000}">
      <formula1>INDIRECT(A20)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Microsoft Office User</cp:lastModifiedBy>
  <cp:lastPrinted>2018-07-24T20:05:26Z</cp:lastPrinted>
  <dcterms:created xsi:type="dcterms:W3CDTF">2018-05-08T13:04:56Z</dcterms:created>
  <dcterms:modified xsi:type="dcterms:W3CDTF">2022-01-10T22:57:04Z</dcterms:modified>
</cp:coreProperties>
</file>