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000_Michigan\Laboratory Data Files\Data Reduction Procedure\0000_LabFileFormatting\000_Reactor Spreadsheet Raw\"/>
    </mc:Choice>
  </mc:AlternateContent>
  <xr:revisionPtr revIDLastSave="0" documentId="13_ncr:1_{70B32ED0-B171-42BA-A530-A290AA77A157}" xr6:coauthVersionLast="47" xr6:coauthVersionMax="47" xr10:uidLastSave="{00000000-0000-0000-0000-000000000000}"/>
  <bookViews>
    <workbookView xWindow="-108" yWindow="-108" windowWidth="23256" windowHeight="12576" tabRatio="521" xr2:uid="{00000000-000D-0000-FFFF-FFFF00000000}"/>
  </bookViews>
  <sheets>
    <sheet name="All Data" sheetId="10" r:id="rId1"/>
    <sheet name="SMOW" sheetId="7" r:id="rId2"/>
    <sheet name="SLAP" sheetId="8" r:id="rId3"/>
    <sheet name="Standards" sheetId="9" r:id="rId4"/>
    <sheet name="Data sorting" sheetId="6" r:id="rId5"/>
  </sheets>
  <externalReferences>
    <externalReference r:id="rId6"/>
    <externalReference r:id="rId7"/>
  </externalReferences>
  <definedNames>
    <definedName name="Apatite">#REF!</definedName>
    <definedName name="Carbonate" localSheetId="0">Table47[Carbonate]</definedName>
    <definedName name="Carbonate">Table47[Carbonate]</definedName>
    <definedName name="Carbonate_Standards" localSheetId="0">Table3[CarbonateStd]</definedName>
    <definedName name="Carbonate_Standards">Table3[CarbonateStd]</definedName>
    <definedName name="CarbonateStd" localSheetId="0">Table3[CarbonateStd]</definedName>
    <definedName name="CarbonateStd">Table3[CarbonateStd]</definedName>
    <definedName name="Project" localSheetId="0">Table4[Water]</definedName>
    <definedName name="Project">Table4[Water]</definedName>
    <definedName name="Type" localSheetId="0">Table1[Type]</definedName>
    <definedName name="Type">Table1[Type]</definedName>
    <definedName name="Water" localSheetId="0">Table4[Water]</definedName>
    <definedName name="Water">Table4[Water]</definedName>
    <definedName name="Water_Standards" localSheetId="0">Table2[WaterStd]</definedName>
    <definedName name="Water_Standards">Table2[WaterStd]</definedName>
    <definedName name="WaterStd" localSheetId="0">Table2[WaterStd]</definedName>
    <definedName name="WaterStd">Table2[WaterStd]</definedName>
    <definedName name="Waterstds" localSheetId="0">Table2[WaterStd]</definedName>
    <definedName name="Waterstds">Table2[WaterStd]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4" i="10" l="1"/>
  <c r="AN25" i="10"/>
  <c r="AN26" i="10"/>
  <c r="AN226" i="10"/>
  <c r="AN225" i="10"/>
  <c r="AN224" i="10"/>
  <c r="AN223" i="10"/>
  <c r="AN222" i="10"/>
  <c r="AN221" i="10"/>
  <c r="AN220" i="10"/>
  <c r="AN219" i="10"/>
  <c r="AN218" i="10"/>
  <c r="AN217" i="10"/>
  <c r="AN216" i="10"/>
  <c r="AN215" i="10"/>
  <c r="AN214" i="10"/>
  <c r="AN213" i="10"/>
  <c r="AN212" i="10"/>
  <c r="AN211" i="10"/>
  <c r="AN210" i="10"/>
  <c r="AN209" i="10"/>
  <c r="AN208" i="10"/>
  <c r="AN207" i="10"/>
  <c r="AN206" i="10"/>
  <c r="AN202" i="10"/>
  <c r="AN201" i="10"/>
  <c r="AN200" i="10"/>
  <c r="AN199" i="10"/>
  <c r="AN198" i="10"/>
  <c r="AN197" i="10"/>
  <c r="AN196" i="10"/>
  <c r="AN195" i="10"/>
  <c r="AN194" i="10"/>
  <c r="AN193" i="10"/>
  <c r="AN192" i="10"/>
  <c r="AN191" i="10"/>
  <c r="AN190" i="10"/>
  <c r="AN189" i="10"/>
  <c r="AN188" i="10"/>
  <c r="AN187" i="10"/>
  <c r="AN186" i="10"/>
  <c r="AN185" i="10"/>
  <c r="AN184" i="10"/>
  <c r="AN183" i="10"/>
  <c r="AN182" i="10"/>
  <c r="AN181" i="10"/>
  <c r="AN180" i="10"/>
  <c r="AN179" i="10"/>
  <c r="AN178" i="10"/>
  <c r="AN177" i="10"/>
  <c r="AN176" i="10"/>
  <c r="AN175" i="10"/>
  <c r="AN174" i="10"/>
  <c r="AN173" i="10"/>
  <c r="AN172" i="10"/>
  <c r="AN171" i="10"/>
  <c r="AN170" i="10"/>
  <c r="AN169" i="10"/>
  <c r="AN168" i="10"/>
  <c r="AN167" i="10"/>
  <c r="AN166" i="10"/>
  <c r="AN165" i="10"/>
  <c r="AN164" i="10"/>
  <c r="AN163" i="10"/>
  <c r="AN162" i="10"/>
  <c r="AN161" i="10"/>
  <c r="AN160" i="10"/>
  <c r="AN159" i="10"/>
  <c r="AN158" i="10"/>
  <c r="AN157" i="10"/>
  <c r="AN156" i="10"/>
  <c r="AN155" i="10"/>
  <c r="AN154" i="10"/>
  <c r="AN153" i="10"/>
  <c r="AN152" i="10"/>
  <c r="AN151" i="10"/>
  <c r="AN150" i="10"/>
  <c r="AN149" i="10"/>
  <c r="AN148" i="10"/>
  <c r="AN147" i="10"/>
  <c r="AN146" i="10"/>
  <c r="AN145" i="10"/>
  <c r="AN144" i="10"/>
  <c r="AN143" i="10"/>
  <c r="AN142" i="10"/>
  <c r="AN141" i="10"/>
  <c r="AN140" i="10"/>
  <c r="AN139" i="10"/>
  <c r="AN138" i="10"/>
  <c r="AN137" i="10"/>
  <c r="AN136" i="10"/>
  <c r="AN135" i="10"/>
  <c r="AN134" i="10"/>
  <c r="AN133" i="10"/>
  <c r="AN132" i="10"/>
  <c r="AN131" i="10"/>
  <c r="AN130" i="10"/>
  <c r="AN129" i="10"/>
  <c r="AN128" i="10"/>
  <c r="AN127" i="10"/>
  <c r="AN126" i="10"/>
  <c r="AN125" i="10"/>
  <c r="AN124" i="10"/>
  <c r="AN123" i="10"/>
  <c r="AN122" i="10"/>
  <c r="AN121" i="10"/>
  <c r="AN120" i="10"/>
  <c r="AN119" i="10"/>
  <c r="AN118" i="10"/>
  <c r="AN117" i="10"/>
  <c r="AN116" i="10"/>
  <c r="AN115" i="10"/>
  <c r="AN114" i="10"/>
  <c r="AN113" i="10"/>
  <c r="AN112" i="10"/>
  <c r="AN111" i="10"/>
  <c r="AN110" i="10"/>
  <c r="AN109" i="10"/>
  <c r="AN107" i="10"/>
  <c r="AN106" i="10"/>
  <c r="AN105" i="10"/>
  <c r="AN104" i="10"/>
  <c r="AN103" i="10"/>
  <c r="AN102" i="10"/>
  <c r="AN101" i="10"/>
  <c r="AN100" i="10"/>
  <c r="AN99" i="10"/>
  <c r="AN98" i="10"/>
  <c r="AN97" i="10"/>
  <c r="AN96" i="10"/>
  <c r="AN95" i="10"/>
  <c r="AN94" i="10"/>
  <c r="AN93" i="10"/>
  <c r="AN92" i="10"/>
  <c r="AN91" i="10"/>
  <c r="AN90" i="10"/>
  <c r="AN89" i="10"/>
  <c r="AN88" i="10"/>
  <c r="AN87" i="10"/>
  <c r="AN86" i="10"/>
  <c r="AN85" i="10"/>
  <c r="AN84" i="10"/>
  <c r="AN83" i="10"/>
  <c r="AN82" i="10"/>
  <c r="AN81" i="10"/>
  <c r="AN80" i="10"/>
  <c r="AN79" i="10"/>
  <c r="AN78" i="10"/>
  <c r="AN77" i="10"/>
  <c r="AN76" i="10"/>
  <c r="AN75" i="10"/>
  <c r="AN74" i="10"/>
  <c r="AN73" i="10"/>
  <c r="AN72" i="10"/>
  <c r="AN71" i="10"/>
  <c r="AN70" i="10"/>
  <c r="AN69" i="10"/>
  <c r="AN68" i="10"/>
  <c r="AN67" i="10"/>
  <c r="AN66" i="10"/>
  <c r="AN65" i="10"/>
  <c r="AN64" i="10"/>
  <c r="AN63" i="10"/>
  <c r="AN62" i="10"/>
  <c r="AN61" i="10"/>
  <c r="AN60" i="10"/>
  <c r="AN59" i="10"/>
  <c r="AN58" i="10"/>
  <c r="AN57" i="10"/>
  <c r="AN56" i="10"/>
  <c r="AN55" i="10"/>
  <c r="AN54" i="10"/>
  <c r="AN53" i="10"/>
  <c r="AN52" i="10"/>
  <c r="AN51" i="10"/>
  <c r="AN50" i="10"/>
  <c r="AN49" i="10"/>
  <c r="AN48" i="10"/>
  <c r="AN47" i="10"/>
  <c r="AN46" i="10"/>
  <c r="AN45" i="10"/>
  <c r="AN44" i="10"/>
  <c r="AN43" i="10"/>
  <c r="AN42" i="10"/>
  <c r="AN41" i="10"/>
  <c r="AN40" i="10"/>
  <c r="AN39" i="10"/>
  <c r="AN38" i="10"/>
  <c r="AN37" i="10"/>
  <c r="AN36" i="10"/>
  <c r="AN35" i="10"/>
  <c r="AN34" i="10"/>
  <c r="AN33" i="10"/>
  <c r="AN32" i="10"/>
  <c r="AN31" i="10"/>
  <c r="AN30" i="10"/>
  <c r="AN29" i="10"/>
  <c r="AN27" i="10"/>
  <c r="AN2" i="10"/>
  <c r="AK3" i="10" l="1"/>
  <c r="AK4" i="10"/>
  <c r="AK5" i="10"/>
  <c r="AK6" i="10"/>
  <c r="AK7" i="10"/>
  <c r="AK8" i="10"/>
  <c r="AK9" i="10"/>
  <c r="AK10" i="10"/>
  <c r="AK11" i="10"/>
  <c r="AK12" i="10"/>
  <c r="AK13" i="10"/>
  <c r="AK14" i="10"/>
  <c r="AK15" i="10"/>
  <c r="AK16" i="10"/>
  <c r="AK17" i="10"/>
  <c r="AK18" i="10"/>
  <c r="AK19" i="10"/>
  <c r="AK20" i="10"/>
  <c r="AK21" i="10"/>
  <c r="AK22" i="10"/>
  <c r="AK23" i="10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75" i="10"/>
  <c r="AK76" i="10"/>
  <c r="AK77" i="10"/>
  <c r="AK78" i="10"/>
  <c r="AK79" i="10"/>
  <c r="AK80" i="10"/>
  <c r="AK81" i="10"/>
  <c r="AK82" i="10"/>
  <c r="AK83" i="10"/>
  <c r="AK84" i="10"/>
  <c r="AK85" i="10"/>
  <c r="AK86" i="10"/>
  <c r="AK87" i="10"/>
  <c r="AK88" i="10"/>
  <c r="AK89" i="10"/>
  <c r="AK90" i="10"/>
  <c r="AK91" i="10"/>
  <c r="AK92" i="10"/>
  <c r="AK93" i="10"/>
  <c r="AK94" i="10"/>
  <c r="AK95" i="10"/>
  <c r="AK96" i="10"/>
  <c r="AK97" i="10"/>
  <c r="AK98" i="10"/>
  <c r="AK99" i="10"/>
  <c r="AK100" i="10"/>
  <c r="AK101" i="10"/>
  <c r="AK102" i="10"/>
  <c r="AK103" i="10"/>
  <c r="AK104" i="10"/>
  <c r="AK105" i="10"/>
  <c r="AK106" i="10"/>
  <c r="AK107" i="10"/>
  <c r="AK108" i="10"/>
  <c r="AK109" i="10"/>
  <c r="AK110" i="10"/>
  <c r="AK111" i="10"/>
  <c r="AK112" i="10"/>
  <c r="AK113" i="10"/>
  <c r="AK114" i="10"/>
  <c r="AK115" i="10"/>
  <c r="AK116" i="10"/>
  <c r="AK117" i="10"/>
  <c r="AK118" i="10"/>
  <c r="AK119" i="10"/>
  <c r="AK120" i="10"/>
  <c r="AK121" i="10"/>
  <c r="AK122" i="10"/>
  <c r="AK123" i="10"/>
  <c r="AK124" i="10"/>
  <c r="AK125" i="10"/>
  <c r="AK126" i="10"/>
  <c r="AK127" i="10"/>
  <c r="AK128" i="10"/>
  <c r="AK129" i="10"/>
  <c r="AK130" i="10"/>
  <c r="AK131" i="10"/>
  <c r="AK132" i="10"/>
  <c r="AK133" i="10"/>
  <c r="AK134" i="10"/>
  <c r="AK135" i="10"/>
  <c r="AK136" i="10"/>
  <c r="AK137" i="10"/>
  <c r="AK138" i="10"/>
  <c r="AK139" i="10"/>
  <c r="AK140" i="10"/>
  <c r="AK141" i="10"/>
  <c r="AK142" i="10"/>
  <c r="AK143" i="10"/>
  <c r="AK144" i="10"/>
  <c r="AK145" i="10"/>
  <c r="AK146" i="10"/>
  <c r="AK147" i="10"/>
  <c r="AK148" i="10"/>
  <c r="AK149" i="10"/>
  <c r="AK150" i="10"/>
  <c r="AK151" i="10"/>
  <c r="AK152" i="10"/>
  <c r="AK153" i="10"/>
  <c r="AK154" i="10"/>
  <c r="AK155" i="10"/>
  <c r="AK156" i="10"/>
  <c r="AK157" i="10"/>
  <c r="AK158" i="10"/>
  <c r="AK159" i="10"/>
  <c r="AK160" i="10"/>
  <c r="AK161" i="10"/>
  <c r="AK162" i="10"/>
  <c r="AK163" i="10"/>
  <c r="AK164" i="10"/>
  <c r="AK165" i="10"/>
  <c r="AK166" i="10"/>
  <c r="AK167" i="10"/>
  <c r="AK168" i="10"/>
  <c r="AK169" i="10"/>
  <c r="AK170" i="10"/>
  <c r="AK171" i="10"/>
  <c r="AK172" i="10"/>
  <c r="AK173" i="10"/>
  <c r="AK174" i="10"/>
  <c r="AK175" i="10"/>
  <c r="AK176" i="10"/>
  <c r="AK177" i="10"/>
  <c r="AK178" i="10"/>
  <c r="AK179" i="10"/>
  <c r="AK180" i="10"/>
  <c r="AK181" i="10"/>
  <c r="AK182" i="10"/>
  <c r="AK183" i="10"/>
  <c r="AK184" i="10"/>
  <c r="AK185" i="10"/>
  <c r="AK186" i="10"/>
  <c r="AK187" i="10"/>
  <c r="AK188" i="10"/>
  <c r="AK189" i="10"/>
  <c r="AK190" i="10"/>
  <c r="AK191" i="10"/>
  <c r="AK192" i="10"/>
  <c r="AK193" i="10"/>
  <c r="AK194" i="10"/>
  <c r="AK195" i="10"/>
  <c r="AK196" i="10"/>
  <c r="AK197" i="10"/>
  <c r="AK198" i="10"/>
  <c r="AK199" i="10"/>
  <c r="AK200" i="10"/>
  <c r="AK201" i="10"/>
  <c r="AK202" i="10"/>
  <c r="AK203" i="10"/>
  <c r="AK204" i="10"/>
  <c r="AK205" i="10"/>
  <c r="AK206" i="10"/>
  <c r="AK207" i="10"/>
  <c r="AK208" i="10"/>
  <c r="AK209" i="10"/>
  <c r="AK210" i="10"/>
  <c r="AK211" i="10"/>
  <c r="AK212" i="10"/>
  <c r="AK213" i="10"/>
  <c r="AK214" i="10"/>
  <c r="AK215" i="10"/>
  <c r="AK216" i="10"/>
  <c r="AK217" i="10"/>
  <c r="AK218" i="10"/>
  <c r="AK219" i="10"/>
  <c r="AK220" i="10"/>
  <c r="AK221" i="10"/>
  <c r="AK222" i="10"/>
  <c r="AK223" i="10"/>
  <c r="AK224" i="10"/>
  <c r="AK225" i="10"/>
  <c r="AK226" i="10"/>
  <c r="AK2" i="10"/>
  <c r="Z188" i="10" l="1"/>
  <c r="AA188" i="10"/>
  <c r="Z187" i="10"/>
  <c r="AA187" i="10"/>
  <c r="Z183" i="10"/>
  <c r="AA183" i="10"/>
  <c r="Z182" i="10"/>
  <c r="AA182" i="10"/>
  <c r="Z181" i="10"/>
  <c r="AA181" i="10"/>
  <c r="AA178" i="10"/>
  <c r="Z177" i="10"/>
  <c r="AA177" i="10"/>
  <c r="Z176" i="10"/>
  <c r="AA176" i="10"/>
  <c r="Z175" i="10"/>
  <c r="AA175" i="10"/>
  <c r="AA172" i="10"/>
  <c r="AA36" i="9"/>
  <c r="Z36" i="9"/>
  <c r="AA35" i="9"/>
  <c r="Z35" i="9"/>
  <c r="AA169" i="10"/>
  <c r="Z168" i="10"/>
  <c r="AA168" i="10"/>
  <c r="Z167" i="10"/>
  <c r="AA167" i="10"/>
  <c r="Z166" i="10"/>
  <c r="AA166" i="10"/>
  <c r="Z163" i="10"/>
  <c r="AA163" i="10"/>
  <c r="AA34" i="9"/>
  <c r="Z34" i="9"/>
  <c r="AA33" i="9"/>
  <c r="Z33" i="9"/>
  <c r="AA162" i="10"/>
  <c r="Z161" i="10"/>
  <c r="AA161" i="10"/>
  <c r="Z160" i="10"/>
  <c r="AA160" i="10"/>
  <c r="Z159" i="10"/>
  <c r="AA159" i="10"/>
  <c r="Z32" i="7"/>
  <c r="AB4" i="7"/>
  <c r="AN4" i="7" s="1"/>
  <c r="AA4" i="7"/>
  <c r="AA191" i="10" s="1"/>
  <c r="Z4" i="7"/>
  <c r="Z162" i="10" s="1"/>
  <c r="AN11" i="7"/>
  <c r="AA189" i="10" l="1"/>
  <c r="Z189" i="10"/>
  <c r="AA184" i="10"/>
  <c r="AA190" i="10"/>
  <c r="Z169" i="10"/>
  <c r="Z172" i="10"/>
  <c r="Z178" i="10"/>
  <c r="Z184" i="10"/>
  <c r="Z190" i="10"/>
  <c r="AA164" i="10"/>
  <c r="AA170" i="10"/>
  <c r="AA173" i="10"/>
  <c r="AA179" i="10"/>
  <c r="AA185" i="10"/>
  <c r="Z31" i="7"/>
  <c r="Z226" i="10"/>
  <c r="Z220" i="10"/>
  <c r="Z223" i="10"/>
  <c r="Z221" i="10"/>
  <c r="Z225" i="10"/>
  <c r="Z219" i="10"/>
  <c r="Z224" i="10"/>
  <c r="Z218" i="10"/>
  <c r="Z217" i="10"/>
  <c r="Z222" i="10"/>
  <c r="Z215" i="10"/>
  <c r="Z209" i="10"/>
  <c r="Z214" i="10"/>
  <c r="Z211" i="10"/>
  <c r="Z210" i="10"/>
  <c r="Z213" i="10"/>
  <c r="Z216" i="10"/>
  <c r="Z212" i="10"/>
  <c r="Z204" i="10"/>
  <c r="Z198" i="10"/>
  <c r="Z199" i="10"/>
  <c r="Z200" i="10"/>
  <c r="Z205" i="10"/>
  <c r="Z203" i="10"/>
  <c r="Z197" i="10"/>
  <c r="Z37" i="9"/>
  <c r="Z193" i="10"/>
  <c r="Z208" i="10"/>
  <c r="Z202" i="10"/>
  <c r="Z196" i="10"/>
  <c r="Z206" i="10"/>
  <c r="Z194" i="10"/>
  <c r="Z38" i="9"/>
  <c r="Z207" i="10"/>
  <c r="Z201" i="10"/>
  <c r="Z40" i="9"/>
  <c r="Z195" i="10"/>
  <c r="Z39" i="9"/>
  <c r="Z32" i="9"/>
  <c r="Z164" i="10"/>
  <c r="Z170" i="10"/>
  <c r="Z173" i="10"/>
  <c r="Z179" i="10"/>
  <c r="Z185" i="10"/>
  <c r="Z191" i="10"/>
  <c r="AA30" i="7"/>
  <c r="AA218" i="10"/>
  <c r="AA223" i="10"/>
  <c r="AA221" i="10"/>
  <c r="AA226" i="10"/>
  <c r="AA220" i="10"/>
  <c r="AA224" i="10"/>
  <c r="AA217" i="10"/>
  <c r="AA225" i="10"/>
  <c r="AA219" i="10"/>
  <c r="AA222" i="10"/>
  <c r="AA212" i="10"/>
  <c r="AA215" i="10"/>
  <c r="AA209" i="10"/>
  <c r="AA214" i="10"/>
  <c r="AA216" i="10"/>
  <c r="AA213" i="10"/>
  <c r="AA211" i="10"/>
  <c r="AA210" i="10"/>
  <c r="AA40" i="9"/>
  <c r="AA206" i="10"/>
  <c r="AA204" i="10"/>
  <c r="AA198" i="10"/>
  <c r="AA196" i="10"/>
  <c r="AA200" i="10"/>
  <c r="AA37" i="9"/>
  <c r="AA207" i="10"/>
  <c r="AA195" i="10"/>
  <c r="AA39" i="9"/>
  <c r="AA205" i="10"/>
  <c r="AA203" i="10"/>
  <c r="AA197" i="10"/>
  <c r="AA201" i="10"/>
  <c r="AA193" i="10"/>
  <c r="AA194" i="10"/>
  <c r="AA38" i="9"/>
  <c r="AA208" i="10"/>
  <c r="AA202" i="10"/>
  <c r="AA199" i="10"/>
  <c r="AA32" i="9"/>
  <c r="AA165" i="10"/>
  <c r="AA171" i="10"/>
  <c r="AA174" i="10"/>
  <c r="AA180" i="10"/>
  <c r="AA186" i="10"/>
  <c r="AA192" i="10"/>
  <c r="Z165" i="10"/>
  <c r="Z171" i="10"/>
  <c r="Z174" i="10"/>
  <c r="Z180" i="10"/>
  <c r="Z186" i="10"/>
  <c r="Z192" i="10"/>
  <c r="Z30" i="7"/>
  <c r="AA31" i="7"/>
  <c r="AA32" i="7"/>
  <c r="AA41" i="8"/>
  <c r="AC41" i="8" s="1"/>
  <c r="AE41" i="8" s="1"/>
  <c r="Z41" i="8"/>
  <c r="AB41" i="8" s="1"/>
  <c r="AD41" i="8" s="1"/>
  <c r="AA40" i="8"/>
  <c r="AC40" i="8" s="1"/>
  <c r="AE40" i="8" s="1"/>
  <c r="Z40" i="8"/>
  <c r="AB40" i="8" s="1"/>
  <c r="AD40" i="8" s="1"/>
  <c r="AA39" i="8"/>
  <c r="AC39" i="8" s="1"/>
  <c r="AE39" i="8" s="1"/>
  <c r="Z39" i="8"/>
  <c r="AB39" i="8" s="1"/>
  <c r="AD39" i="8" s="1"/>
  <c r="AA38" i="8"/>
  <c r="AC38" i="8" s="1"/>
  <c r="AE38" i="8" s="1"/>
  <c r="Z38" i="8"/>
  <c r="AB38" i="8" s="1"/>
  <c r="AD38" i="8" s="1"/>
  <c r="AF38" i="8" s="1"/>
  <c r="AG38" i="8" s="1"/>
  <c r="AA43" i="7"/>
  <c r="AA42" i="7"/>
  <c r="AA41" i="7"/>
  <c r="AA40" i="7"/>
  <c r="Z40" i="7"/>
  <c r="AA47" i="7"/>
  <c r="AC47" i="7" s="1"/>
  <c r="AE47" i="7" s="1"/>
  <c r="Z47" i="7"/>
  <c r="AB47" i="7" s="1"/>
  <c r="AD47" i="7" s="1"/>
  <c r="AA46" i="7"/>
  <c r="AC46" i="7" s="1"/>
  <c r="AE46" i="7" s="1"/>
  <c r="Z46" i="7"/>
  <c r="AB46" i="7" s="1"/>
  <c r="AD46" i="7" s="1"/>
  <c r="AA45" i="7"/>
  <c r="AC45" i="7" s="1"/>
  <c r="AE45" i="7" s="1"/>
  <c r="Z45" i="7"/>
  <c r="AB45" i="7" s="1"/>
  <c r="AD45" i="7" s="1"/>
  <c r="AA48" i="10"/>
  <c r="AA47" i="10"/>
  <c r="AA46" i="10"/>
  <c r="AA44" i="10"/>
  <c r="Z44" i="10"/>
  <c r="AA43" i="10"/>
  <c r="AA42" i="10"/>
  <c r="Z42" i="10"/>
  <c r="AA41" i="10"/>
  <c r="AA40" i="10"/>
  <c r="AA39" i="10"/>
  <c r="AA38" i="10"/>
  <c r="AA37" i="10"/>
  <c r="AA36" i="10"/>
  <c r="Z36" i="10"/>
  <c r="AA35" i="10"/>
  <c r="AA34" i="10"/>
  <c r="AA33" i="10"/>
  <c r="AA32" i="10"/>
  <c r="Z32" i="10"/>
  <c r="AA31" i="10"/>
  <c r="AA30" i="10"/>
  <c r="AA29" i="10"/>
  <c r="AA28" i="10"/>
  <c r="AA27" i="10"/>
  <c r="AA26" i="10"/>
  <c r="Z26" i="10"/>
  <c r="AA25" i="10"/>
  <c r="AA24" i="10"/>
  <c r="Z24" i="10"/>
  <c r="AA23" i="10"/>
  <c r="AA22" i="10"/>
  <c r="Z22" i="10"/>
  <c r="AA21" i="10"/>
  <c r="AA20" i="10"/>
  <c r="AA19" i="10"/>
  <c r="AA18" i="10"/>
  <c r="Z18" i="10"/>
  <c r="AA17" i="10"/>
  <c r="AA16" i="10"/>
  <c r="Z16" i="10"/>
  <c r="AA14" i="10"/>
  <c r="AA13" i="10"/>
  <c r="Z13" i="10"/>
  <c r="AA12" i="10"/>
  <c r="AA11" i="10"/>
  <c r="AA10" i="10"/>
  <c r="AA9" i="10"/>
  <c r="Z9" i="10"/>
  <c r="AA8" i="10"/>
  <c r="AA7" i="10"/>
  <c r="Z7" i="10"/>
  <c r="AA6" i="10"/>
  <c r="AA5" i="10"/>
  <c r="Z5" i="10"/>
  <c r="AA4" i="10"/>
  <c r="AA3" i="10"/>
  <c r="AF40" i="8" l="1"/>
  <c r="AG40" i="8" s="1"/>
  <c r="Z30" i="9"/>
  <c r="Z49" i="7"/>
  <c r="Z156" i="10"/>
  <c r="Z147" i="10"/>
  <c r="Z149" i="10"/>
  <c r="Z158" i="10"/>
  <c r="Z157" i="10"/>
  <c r="Z19" i="8"/>
  <c r="Z18" i="8"/>
  <c r="Z17" i="8"/>
  <c r="Z31" i="9"/>
  <c r="Z29" i="9"/>
  <c r="Z155" i="10"/>
  <c r="Z154" i="10"/>
  <c r="Z153" i="10"/>
  <c r="Z152" i="10"/>
  <c r="Z151" i="10"/>
  <c r="Z148" i="10"/>
  <c r="Z150" i="10"/>
  <c r="Z146" i="10"/>
  <c r="Z144" i="10"/>
  <c r="Z142" i="10"/>
  <c r="Z140" i="10"/>
  <c r="Z138" i="10"/>
  <c r="Z136" i="10"/>
  <c r="Z134" i="10"/>
  <c r="Z132" i="10"/>
  <c r="Z130" i="10"/>
  <c r="Z128" i="10"/>
  <c r="Z27" i="9"/>
  <c r="Z145" i="10"/>
  <c r="Z143" i="10"/>
  <c r="Z141" i="10"/>
  <c r="Z139" i="10"/>
  <c r="Z137" i="10"/>
  <c r="Z135" i="10"/>
  <c r="Z133" i="10"/>
  <c r="Z131" i="10"/>
  <c r="Z129" i="10"/>
  <c r="Z28" i="9"/>
  <c r="Z126" i="10"/>
  <c r="Z124" i="10"/>
  <c r="Z122" i="10"/>
  <c r="Z120" i="10"/>
  <c r="Z118" i="10"/>
  <c r="Z116" i="10"/>
  <c r="Z114" i="10"/>
  <c r="Z112" i="10"/>
  <c r="Z110" i="10"/>
  <c r="Z108" i="10"/>
  <c r="Z106" i="10"/>
  <c r="Z104" i="10"/>
  <c r="Z102" i="10"/>
  <c r="Z100" i="10"/>
  <c r="Z98" i="10"/>
  <c r="Z25" i="9"/>
  <c r="Z23" i="9"/>
  <c r="Z21" i="9"/>
  <c r="Z19" i="9"/>
  <c r="Z127" i="10"/>
  <c r="Z125" i="10"/>
  <c r="Z123" i="10"/>
  <c r="Z121" i="10"/>
  <c r="Z119" i="10"/>
  <c r="Z117" i="10"/>
  <c r="Z115" i="10"/>
  <c r="Z113" i="10"/>
  <c r="Z111" i="10"/>
  <c r="Z109" i="10"/>
  <c r="Z107" i="10"/>
  <c r="Z105" i="10"/>
  <c r="Z103" i="10"/>
  <c r="Z101" i="10"/>
  <c r="Z99" i="10"/>
  <c r="Z26" i="9"/>
  <c r="Z24" i="9"/>
  <c r="Z22" i="9"/>
  <c r="Z20" i="9"/>
  <c r="Z97" i="10"/>
  <c r="Z95" i="10"/>
  <c r="Z93" i="10"/>
  <c r="Z91" i="10"/>
  <c r="Z89" i="10"/>
  <c r="Z87" i="10"/>
  <c r="Z86" i="10"/>
  <c r="Z83" i="10"/>
  <c r="Z81" i="10"/>
  <c r="Z80" i="10"/>
  <c r="Z77" i="10"/>
  <c r="Z75" i="10"/>
  <c r="Z73" i="10"/>
  <c r="Z17" i="9"/>
  <c r="Z96" i="10"/>
  <c r="Z94" i="10"/>
  <c r="Z92" i="10"/>
  <c r="Z90" i="10"/>
  <c r="Z88" i="10"/>
  <c r="Z85" i="10"/>
  <c r="Z84" i="10"/>
  <c r="Z82" i="10"/>
  <c r="Z79" i="10"/>
  <c r="Z78" i="10"/>
  <c r="Z76" i="10"/>
  <c r="Z74" i="10"/>
  <c r="Z72" i="10"/>
  <c r="Z18" i="9"/>
  <c r="Z71" i="10"/>
  <c r="Z69" i="10"/>
  <c r="Z67" i="10"/>
  <c r="Z70" i="10"/>
  <c r="Z68" i="10"/>
  <c r="Z66" i="10"/>
  <c r="Z65" i="10"/>
  <c r="Z63" i="10"/>
  <c r="Z61" i="10"/>
  <c r="Z60" i="10"/>
  <c r="Z58" i="10"/>
  <c r="Z56" i="10"/>
  <c r="Z54" i="10"/>
  <c r="Z15" i="9"/>
  <c r="Z7" i="9"/>
  <c r="Z5" i="9"/>
  <c r="Z10" i="9"/>
  <c r="Z8" i="9"/>
  <c r="Z13" i="9"/>
  <c r="Z64" i="10"/>
  <c r="Z62" i="10"/>
  <c r="Z59" i="10"/>
  <c r="Z57" i="10"/>
  <c r="Z55" i="10"/>
  <c r="Z16" i="9"/>
  <c r="Z14" i="9"/>
  <c r="Z6" i="9"/>
  <c r="Z4" i="9"/>
  <c r="Z9" i="9"/>
  <c r="Z11" i="9"/>
  <c r="Z12" i="9"/>
  <c r="Z34" i="8"/>
  <c r="Z3" i="10"/>
  <c r="Z11" i="10"/>
  <c r="Z20" i="10"/>
  <c r="Z28" i="10"/>
  <c r="Z34" i="10"/>
  <c r="Z40" i="10"/>
  <c r="AA49" i="7"/>
  <c r="AA155" i="10"/>
  <c r="AA154" i="10"/>
  <c r="AA153" i="10"/>
  <c r="AA152" i="10"/>
  <c r="AA151" i="10"/>
  <c r="AA148" i="10"/>
  <c r="AA150" i="10"/>
  <c r="AA19" i="8"/>
  <c r="AA18" i="8"/>
  <c r="AA17" i="8"/>
  <c r="AA31" i="9"/>
  <c r="AA29" i="9"/>
  <c r="AA156" i="10"/>
  <c r="AA147" i="10"/>
  <c r="AA149" i="10"/>
  <c r="AA158" i="10"/>
  <c r="AA157" i="10"/>
  <c r="AA30" i="9"/>
  <c r="AA27" i="9"/>
  <c r="AA146" i="10"/>
  <c r="AA144" i="10"/>
  <c r="AA142" i="10"/>
  <c r="AA140" i="10"/>
  <c r="AA138" i="10"/>
  <c r="AA136" i="10"/>
  <c r="AA134" i="10"/>
  <c r="AA132" i="10"/>
  <c r="AA130" i="10"/>
  <c r="AA128" i="10"/>
  <c r="AA28" i="9"/>
  <c r="AA145" i="10"/>
  <c r="AA143" i="10"/>
  <c r="AA141" i="10"/>
  <c r="AA139" i="10"/>
  <c r="AA137" i="10"/>
  <c r="AA135" i="10"/>
  <c r="AA133" i="10"/>
  <c r="AA131" i="10"/>
  <c r="AA129" i="10"/>
  <c r="AA25" i="9"/>
  <c r="AA23" i="9"/>
  <c r="AA21" i="9"/>
  <c r="AA19" i="9"/>
  <c r="AA126" i="10"/>
  <c r="AA124" i="10"/>
  <c r="AA122" i="10"/>
  <c r="AA120" i="10"/>
  <c r="AA118" i="10"/>
  <c r="AA116" i="10"/>
  <c r="AA114" i="10"/>
  <c r="AA112" i="10"/>
  <c r="AA110" i="10"/>
  <c r="AA108" i="10"/>
  <c r="AA106" i="10"/>
  <c r="AA104" i="10"/>
  <c r="AA102" i="10"/>
  <c r="AA100" i="10"/>
  <c r="AA98" i="10"/>
  <c r="AA26" i="9"/>
  <c r="AA24" i="9"/>
  <c r="AA22" i="9"/>
  <c r="AA20" i="9"/>
  <c r="AA127" i="10"/>
  <c r="AA125" i="10"/>
  <c r="AA123" i="10"/>
  <c r="AA121" i="10"/>
  <c r="AA119" i="10"/>
  <c r="AA117" i="10"/>
  <c r="AA115" i="10"/>
  <c r="AA113" i="10"/>
  <c r="AA111" i="10"/>
  <c r="AA109" i="10"/>
  <c r="AA107" i="10"/>
  <c r="AA105" i="10"/>
  <c r="AA103" i="10"/>
  <c r="AA101" i="10"/>
  <c r="AA99" i="10"/>
  <c r="AA17" i="9"/>
  <c r="AA97" i="10"/>
  <c r="AA95" i="10"/>
  <c r="AA93" i="10"/>
  <c r="AA91" i="10"/>
  <c r="AA89" i="10"/>
  <c r="AA87" i="10"/>
  <c r="AA86" i="10"/>
  <c r="AA83" i="10"/>
  <c r="AA81" i="10"/>
  <c r="AA80" i="10"/>
  <c r="AA77" i="10"/>
  <c r="AA75" i="10"/>
  <c r="AA73" i="10"/>
  <c r="AA18" i="9"/>
  <c r="AA96" i="10"/>
  <c r="AA94" i="10"/>
  <c r="AA92" i="10"/>
  <c r="AA90" i="10"/>
  <c r="AA88" i="10"/>
  <c r="AA85" i="10"/>
  <c r="AA84" i="10"/>
  <c r="AA82" i="10"/>
  <c r="AA79" i="10"/>
  <c r="AA78" i="10"/>
  <c r="AA76" i="10"/>
  <c r="AA74" i="10"/>
  <c r="AA72" i="10"/>
  <c r="AA71" i="10"/>
  <c r="AA69" i="10"/>
  <c r="AA67" i="10"/>
  <c r="AA70" i="10"/>
  <c r="AA68" i="10"/>
  <c r="AA66" i="10"/>
  <c r="AA15" i="9"/>
  <c r="AA7" i="9"/>
  <c r="AA5" i="9"/>
  <c r="AA10" i="9"/>
  <c r="AA8" i="9"/>
  <c r="AA13" i="9"/>
  <c r="AA65" i="10"/>
  <c r="AA63" i="10"/>
  <c r="AA61" i="10"/>
  <c r="AA60" i="10"/>
  <c r="AA58" i="10"/>
  <c r="AA56" i="10"/>
  <c r="AA54" i="10"/>
  <c r="AA16" i="9"/>
  <c r="AA14" i="9"/>
  <c r="AA6" i="9"/>
  <c r="AA4" i="9"/>
  <c r="AA9" i="9"/>
  <c r="AA11" i="9"/>
  <c r="AA12" i="9"/>
  <c r="AA64" i="10"/>
  <c r="AA62" i="10"/>
  <c r="AA59" i="10"/>
  <c r="AA57" i="10"/>
  <c r="AA55" i="10"/>
  <c r="Z42" i="7"/>
  <c r="Z35" i="8"/>
  <c r="AF39" i="8"/>
  <c r="AG39" i="8" s="1"/>
  <c r="AF41" i="8"/>
  <c r="AG41" i="8" s="1"/>
  <c r="AF47" i="7"/>
  <c r="AG47" i="7" s="1"/>
  <c r="AF45" i="7"/>
  <c r="AG45" i="7" s="1"/>
  <c r="AF46" i="7"/>
  <c r="AG46" i="7" s="1"/>
  <c r="Z48" i="10"/>
  <c r="Z16" i="8"/>
  <c r="Z14" i="8"/>
  <c r="Z15" i="8"/>
  <c r="Z13" i="8"/>
  <c r="Z36" i="8"/>
  <c r="Z4" i="10"/>
  <c r="Z6" i="10"/>
  <c r="Z8" i="10"/>
  <c r="Z10" i="10"/>
  <c r="Z12" i="10"/>
  <c r="Z14" i="10"/>
  <c r="Z17" i="10"/>
  <c r="Z19" i="10"/>
  <c r="Z21" i="10"/>
  <c r="Z23" i="10"/>
  <c r="Z25" i="10"/>
  <c r="Z30" i="10"/>
  <c r="Z38" i="10"/>
  <c r="Z47" i="10"/>
  <c r="AA16" i="8"/>
  <c r="AA14" i="8"/>
  <c r="AA15" i="8"/>
  <c r="AA13" i="8"/>
  <c r="Z41" i="7"/>
  <c r="Z43" i="7"/>
  <c r="Z33" i="8"/>
  <c r="Z27" i="10"/>
  <c r="Z29" i="10"/>
  <c r="Z31" i="10"/>
  <c r="Z33" i="10"/>
  <c r="Z35" i="10"/>
  <c r="Z37" i="10"/>
  <c r="Z39" i="10"/>
  <c r="Z41" i="10"/>
  <c r="Z43" i="10"/>
  <c r="Z46" i="10"/>
  <c r="AA51" i="10"/>
  <c r="AA50" i="10"/>
  <c r="AA53" i="10"/>
  <c r="AA25" i="7"/>
  <c r="AA49" i="10"/>
  <c r="AA28" i="7"/>
  <c r="AA27" i="7"/>
  <c r="AA26" i="7"/>
  <c r="AA52" i="10"/>
  <c r="Z28" i="7"/>
  <c r="Z27" i="7"/>
  <c r="Z26" i="7"/>
  <c r="Z51" i="10"/>
  <c r="Z49" i="10"/>
  <c r="Z25" i="7"/>
  <c r="Z52" i="10"/>
  <c r="Z50" i="10"/>
  <c r="Z53" i="10"/>
  <c r="AA33" i="8"/>
  <c r="AA34" i="8"/>
  <c r="AA35" i="8"/>
  <c r="AA36" i="8"/>
  <c r="AI39" i="8" l="1"/>
  <c r="AI38" i="8"/>
  <c r="AH40" i="8"/>
  <c r="Z29" i="8"/>
  <c r="AM4" i="7" s="1"/>
  <c r="AH38" i="8"/>
  <c r="AH39" i="8"/>
  <c r="AA29" i="8"/>
  <c r="AA35" i="7"/>
  <c r="AM10" i="7" s="1"/>
  <c r="Z35" i="7"/>
  <c r="AM3" i="7" s="1"/>
  <c r="AI40" i="8"/>
  <c r="AM11" i="7"/>
  <c r="AH46" i="7"/>
  <c r="AI46" i="7"/>
  <c r="AI45" i="7"/>
  <c r="AH45" i="7"/>
  <c r="AN12" i="7" l="1"/>
  <c r="AC19" i="10" s="1"/>
  <c r="AE19" i="10" s="1"/>
  <c r="AN6" i="7"/>
  <c r="AC9" i="10" l="1"/>
  <c r="AE9" i="10" s="1"/>
  <c r="AB181" i="10"/>
  <c r="AD181" i="10" s="1"/>
  <c r="AB176" i="10"/>
  <c r="AD176" i="10" s="1"/>
  <c r="AB35" i="9"/>
  <c r="AD35" i="9" s="1"/>
  <c r="AB167" i="10"/>
  <c r="AD167" i="10" s="1"/>
  <c r="AB34" i="9"/>
  <c r="AD34" i="9" s="1"/>
  <c r="AB177" i="10"/>
  <c r="AD177" i="10" s="1"/>
  <c r="AB175" i="10"/>
  <c r="AD175" i="10" s="1"/>
  <c r="AB183" i="10"/>
  <c r="AD183" i="10" s="1"/>
  <c r="AB162" i="10"/>
  <c r="AD162" i="10" s="1"/>
  <c r="AF162" i="10" s="1"/>
  <c r="AG162" i="10" s="1"/>
  <c r="AB182" i="10"/>
  <c r="AD182" i="10" s="1"/>
  <c r="AF182" i="10" s="1"/>
  <c r="AG182" i="10" s="1"/>
  <c r="AB187" i="10"/>
  <c r="AD187" i="10" s="1"/>
  <c r="AF187" i="10" s="1"/>
  <c r="AG187" i="10" s="1"/>
  <c r="AB168" i="10"/>
  <c r="AD168" i="10" s="1"/>
  <c r="AB159" i="10"/>
  <c r="AD159" i="10" s="1"/>
  <c r="AB36" i="9"/>
  <c r="AD36" i="9" s="1"/>
  <c r="AB33" i="9"/>
  <c r="AD33" i="9" s="1"/>
  <c r="AB166" i="10"/>
  <c r="AD166" i="10" s="1"/>
  <c r="AB163" i="10"/>
  <c r="AD163" i="10" s="1"/>
  <c r="AB160" i="10"/>
  <c r="AD160" i="10" s="1"/>
  <c r="AB188" i="10"/>
  <c r="AD188" i="10" s="1"/>
  <c r="AB161" i="10"/>
  <c r="AD161" i="10" s="1"/>
  <c r="AB191" i="10"/>
  <c r="AD191" i="10" s="1"/>
  <c r="AF191" i="10" s="1"/>
  <c r="AG191" i="10" s="1"/>
  <c r="AB185" i="10"/>
  <c r="AD185" i="10" s="1"/>
  <c r="AF185" i="10" s="1"/>
  <c r="AG185" i="10" s="1"/>
  <c r="AB218" i="10"/>
  <c r="AD218" i="10" s="1"/>
  <c r="AB178" i="10"/>
  <c r="AD178" i="10" s="1"/>
  <c r="AB40" i="9"/>
  <c r="AD40" i="9" s="1"/>
  <c r="AB205" i="10"/>
  <c r="AD205" i="10" s="1"/>
  <c r="AB213" i="10"/>
  <c r="AD213" i="10" s="1"/>
  <c r="AB192" i="10"/>
  <c r="AD192" i="10" s="1"/>
  <c r="AB174" i="10"/>
  <c r="AD174" i="10" s="1"/>
  <c r="AB171" i="10"/>
  <c r="AD171" i="10" s="1"/>
  <c r="AF171" i="10" s="1"/>
  <c r="AG171" i="10" s="1"/>
  <c r="AB184" i="10"/>
  <c r="AD184" i="10" s="1"/>
  <c r="AB199" i="10"/>
  <c r="AD199" i="10" s="1"/>
  <c r="AF199" i="10" s="1"/>
  <c r="AG199" i="10" s="1"/>
  <c r="AB203" i="10"/>
  <c r="AD203" i="10" s="1"/>
  <c r="AF203" i="10" s="1"/>
  <c r="AG203" i="10" s="1"/>
  <c r="AB215" i="10"/>
  <c r="AD215" i="10" s="1"/>
  <c r="AF215" i="10" s="1"/>
  <c r="AG215" i="10" s="1"/>
  <c r="AB202" i="10"/>
  <c r="AD202" i="10" s="1"/>
  <c r="AB216" i="10"/>
  <c r="AD216" i="10" s="1"/>
  <c r="AB198" i="10"/>
  <c r="AD198" i="10" s="1"/>
  <c r="AB195" i="10"/>
  <c r="AD195" i="10" s="1"/>
  <c r="AB209" i="10"/>
  <c r="AD209" i="10" s="1"/>
  <c r="AB223" i="10"/>
  <c r="AD223" i="10" s="1"/>
  <c r="AB221" i="10"/>
  <c r="AD221" i="10" s="1"/>
  <c r="AF221" i="10" s="1"/>
  <c r="AG221" i="10" s="1"/>
  <c r="AB165" i="10"/>
  <c r="AD165" i="10" s="1"/>
  <c r="AB197" i="10"/>
  <c r="AD197" i="10" s="1"/>
  <c r="AB39" i="9"/>
  <c r="AD39" i="9" s="1"/>
  <c r="AB214" i="10"/>
  <c r="AD214" i="10" s="1"/>
  <c r="AF214" i="10" s="1"/>
  <c r="AG214" i="10" s="1"/>
  <c r="AB186" i="10"/>
  <c r="AD186" i="10" s="1"/>
  <c r="AF186" i="10" s="1"/>
  <c r="AG186" i="10" s="1"/>
  <c r="AB37" i="9"/>
  <c r="AD37" i="9" s="1"/>
  <c r="AF37" i="9" s="1"/>
  <c r="AG37" i="9" s="1"/>
  <c r="AB226" i="10"/>
  <c r="AD226" i="10" s="1"/>
  <c r="AB217" i="10"/>
  <c r="AD217" i="10" s="1"/>
  <c r="AB207" i="10"/>
  <c r="AD207" i="10" s="1"/>
  <c r="AB179" i="10"/>
  <c r="AD179" i="10" s="1"/>
  <c r="AB173" i="10"/>
  <c r="AD173" i="10" s="1"/>
  <c r="AB32" i="9"/>
  <c r="AD32" i="9" s="1"/>
  <c r="AB211" i="10"/>
  <c r="AD211" i="10" s="1"/>
  <c r="AB219" i="10"/>
  <c r="AD219" i="10" s="1"/>
  <c r="AB200" i="10"/>
  <c r="AD200" i="10" s="1"/>
  <c r="AB206" i="10"/>
  <c r="AD206" i="10" s="1"/>
  <c r="AF206" i="10" s="1"/>
  <c r="AG206" i="10" s="1"/>
  <c r="AB196" i="10"/>
  <c r="AD196" i="10" s="1"/>
  <c r="AF196" i="10" s="1"/>
  <c r="AG196" i="10" s="1"/>
  <c r="AB164" i="10"/>
  <c r="AD164" i="10" s="1"/>
  <c r="AB193" i="10"/>
  <c r="AD193" i="10" s="1"/>
  <c r="AB220" i="10"/>
  <c r="AD220" i="10" s="1"/>
  <c r="AB189" i="10"/>
  <c r="AD189" i="10" s="1"/>
  <c r="AB224" i="10"/>
  <c r="AD224" i="10" s="1"/>
  <c r="AB194" i="10"/>
  <c r="AD194" i="10" s="1"/>
  <c r="AB222" i="10"/>
  <c r="AD222" i="10" s="1"/>
  <c r="AB204" i="10"/>
  <c r="AD204" i="10" s="1"/>
  <c r="AF204" i="10" s="1"/>
  <c r="AG204" i="10" s="1"/>
  <c r="AB212" i="10"/>
  <c r="AD212" i="10" s="1"/>
  <c r="AB170" i="10"/>
  <c r="AD170" i="10" s="1"/>
  <c r="AF170" i="10" s="1"/>
  <c r="AG170" i="10" s="1"/>
  <c r="AB208" i="10"/>
  <c r="AD208" i="10" s="1"/>
  <c r="AF208" i="10" s="1"/>
  <c r="AG208" i="10" s="1"/>
  <c r="AB210" i="10"/>
  <c r="AD210" i="10" s="1"/>
  <c r="AF210" i="10" s="1"/>
  <c r="AG210" i="10" s="1"/>
  <c r="AB180" i="10"/>
  <c r="AD180" i="10" s="1"/>
  <c r="AB190" i="10"/>
  <c r="AD190" i="10" s="1"/>
  <c r="AB172" i="10"/>
  <c r="AD172" i="10" s="1"/>
  <c r="AB169" i="10"/>
  <c r="AD169" i="10" s="1"/>
  <c r="AB225" i="10"/>
  <c r="AD225" i="10" s="1"/>
  <c r="AB201" i="10"/>
  <c r="AD201" i="10" s="1"/>
  <c r="AB38" i="9"/>
  <c r="AD38" i="9" s="1"/>
  <c r="AC149" i="10"/>
  <c r="AE149" i="10" s="1"/>
  <c r="AC33" i="9"/>
  <c r="AE33" i="9" s="1"/>
  <c r="AC178" i="10"/>
  <c r="AE178" i="10" s="1"/>
  <c r="AC159" i="10"/>
  <c r="AE159" i="10" s="1"/>
  <c r="AC163" i="10"/>
  <c r="AE163" i="10" s="1"/>
  <c r="AC176" i="10"/>
  <c r="AE176" i="10" s="1"/>
  <c r="AC168" i="10"/>
  <c r="AE168" i="10" s="1"/>
  <c r="AC162" i="10"/>
  <c r="AE162" i="10" s="1"/>
  <c r="AC169" i="10"/>
  <c r="AE169" i="10" s="1"/>
  <c r="AC160" i="10"/>
  <c r="AE160" i="10" s="1"/>
  <c r="AC34" i="9"/>
  <c r="AE34" i="9" s="1"/>
  <c r="AC177" i="10"/>
  <c r="AE177" i="10" s="1"/>
  <c r="AC166" i="10"/>
  <c r="AE166" i="10" s="1"/>
  <c r="AC191" i="10"/>
  <c r="AE191" i="10" s="1"/>
  <c r="AC183" i="10"/>
  <c r="AE183" i="10" s="1"/>
  <c r="AC36" i="9"/>
  <c r="AE36" i="9" s="1"/>
  <c r="AC172" i="10"/>
  <c r="AE172" i="10" s="1"/>
  <c r="AC181" i="10"/>
  <c r="AE181" i="10" s="1"/>
  <c r="AC167" i="10"/>
  <c r="AE167" i="10" s="1"/>
  <c r="AC187" i="10"/>
  <c r="AE187" i="10" s="1"/>
  <c r="AC161" i="10"/>
  <c r="AE161" i="10" s="1"/>
  <c r="AC175" i="10"/>
  <c r="AE175" i="10" s="1"/>
  <c r="AC188" i="10"/>
  <c r="AE188" i="10" s="1"/>
  <c r="AC35" i="9"/>
  <c r="AE35" i="9" s="1"/>
  <c r="AC182" i="10"/>
  <c r="AE182" i="10" s="1"/>
  <c r="AC40" i="9"/>
  <c r="AE40" i="9" s="1"/>
  <c r="AC179" i="10"/>
  <c r="AE179" i="10" s="1"/>
  <c r="AC189" i="10"/>
  <c r="AE189" i="10" s="1"/>
  <c r="AC196" i="10"/>
  <c r="AE196" i="10" s="1"/>
  <c r="AC198" i="10"/>
  <c r="AE198" i="10" s="1"/>
  <c r="AC210" i="10"/>
  <c r="AE210" i="10" s="1"/>
  <c r="AC208" i="10"/>
  <c r="AE208" i="10" s="1"/>
  <c r="AC212" i="10"/>
  <c r="AE212" i="10" s="1"/>
  <c r="AC186" i="10"/>
  <c r="AE186" i="10" s="1"/>
  <c r="AC171" i="10"/>
  <c r="AE171" i="10" s="1"/>
  <c r="AC165" i="10"/>
  <c r="AE165" i="10" s="1"/>
  <c r="AC224" i="10"/>
  <c r="AE224" i="10" s="1"/>
  <c r="AC202" i="10"/>
  <c r="AE202" i="10" s="1"/>
  <c r="AC200" i="10"/>
  <c r="AE200" i="10" s="1"/>
  <c r="AC201" i="10"/>
  <c r="AE201" i="10" s="1"/>
  <c r="AC205" i="10"/>
  <c r="AE205" i="10" s="1"/>
  <c r="AC39" i="9"/>
  <c r="AE39" i="9" s="1"/>
  <c r="AC199" i="10"/>
  <c r="AE199" i="10" s="1"/>
  <c r="AC37" i="9"/>
  <c r="AE37" i="9" s="1"/>
  <c r="AC215" i="10"/>
  <c r="AE215" i="10" s="1"/>
  <c r="AC184" i="10"/>
  <c r="AE184" i="10" s="1"/>
  <c r="AC204" i="10"/>
  <c r="AE204" i="10" s="1"/>
  <c r="AC219" i="10"/>
  <c r="AE219" i="10" s="1"/>
  <c r="AC206" i="10"/>
  <c r="AE206" i="10" s="1"/>
  <c r="AC211" i="10"/>
  <c r="AE211" i="10" s="1"/>
  <c r="AC213" i="10"/>
  <c r="AE213" i="10" s="1"/>
  <c r="AC32" i="9"/>
  <c r="AE32" i="9" s="1"/>
  <c r="AC207" i="10"/>
  <c r="AE207" i="10" s="1"/>
  <c r="AC209" i="10"/>
  <c r="AE209" i="10" s="1"/>
  <c r="AC217" i="10"/>
  <c r="AE217" i="10" s="1"/>
  <c r="AC170" i="10"/>
  <c r="AE170" i="10" s="1"/>
  <c r="AC225" i="10"/>
  <c r="AE225" i="10" s="1"/>
  <c r="AC220" i="10"/>
  <c r="AE220" i="10" s="1"/>
  <c r="AC226" i="10"/>
  <c r="AE226" i="10" s="1"/>
  <c r="AC195" i="10"/>
  <c r="AE195" i="10" s="1"/>
  <c r="AC214" i="10"/>
  <c r="AE214" i="10" s="1"/>
  <c r="AC218" i="10"/>
  <c r="AE218" i="10" s="1"/>
  <c r="AC216" i="10"/>
  <c r="AE216" i="10" s="1"/>
  <c r="AC223" i="10"/>
  <c r="AE223" i="10" s="1"/>
  <c r="AC190" i="10"/>
  <c r="AE190" i="10" s="1"/>
  <c r="AC203" i="10"/>
  <c r="AE203" i="10" s="1"/>
  <c r="AC185" i="10"/>
  <c r="AE185" i="10" s="1"/>
  <c r="AC221" i="10"/>
  <c r="AE221" i="10" s="1"/>
  <c r="AC192" i="10"/>
  <c r="AE192" i="10" s="1"/>
  <c r="AC164" i="10"/>
  <c r="AE164" i="10" s="1"/>
  <c r="AC193" i="10"/>
  <c r="AE193" i="10" s="1"/>
  <c r="AC174" i="10"/>
  <c r="AE174" i="10" s="1"/>
  <c r="AC197" i="10"/>
  <c r="AE197" i="10" s="1"/>
  <c r="AC173" i="10"/>
  <c r="AE173" i="10" s="1"/>
  <c r="AC180" i="10"/>
  <c r="AE180" i="10" s="1"/>
  <c r="AC38" i="9"/>
  <c r="AE38" i="9" s="1"/>
  <c r="AC222" i="10"/>
  <c r="AE222" i="10" s="1"/>
  <c r="AC194" i="10"/>
  <c r="AE194" i="10" s="1"/>
  <c r="AB5" i="10"/>
  <c r="AD5" i="10" s="1"/>
  <c r="AB30" i="7"/>
  <c r="AD30" i="7" s="1"/>
  <c r="AB31" i="7"/>
  <c r="AD31" i="7" s="1"/>
  <c r="AB32" i="7"/>
  <c r="AD32" i="7" s="1"/>
  <c r="AC26" i="10"/>
  <c r="AE26" i="10" s="1"/>
  <c r="AC30" i="7"/>
  <c r="AE30" i="7" s="1"/>
  <c r="AC32" i="7"/>
  <c r="AE32" i="7" s="1"/>
  <c r="AC31" i="7"/>
  <c r="AE31" i="7" s="1"/>
  <c r="AB38" i="10"/>
  <c r="AD38" i="10" s="1"/>
  <c r="AC40" i="10"/>
  <c r="AE40" i="10" s="1"/>
  <c r="AC42" i="7"/>
  <c r="AE42" i="7" s="1"/>
  <c r="AC6" i="10"/>
  <c r="AE6" i="10" s="1"/>
  <c r="AC35" i="8"/>
  <c r="AE35" i="8" s="1"/>
  <c r="AC13" i="10"/>
  <c r="AE13" i="10" s="1"/>
  <c r="AC41" i="10"/>
  <c r="AE41" i="10" s="1"/>
  <c r="AC36" i="10"/>
  <c r="AE36" i="10" s="1"/>
  <c r="AC33" i="8"/>
  <c r="AE33" i="8" s="1"/>
  <c r="AC34" i="8"/>
  <c r="AE34" i="8" s="1"/>
  <c r="AC47" i="10"/>
  <c r="AE47" i="10" s="1"/>
  <c r="AC3" i="10"/>
  <c r="AE3" i="10" s="1"/>
  <c r="AC22" i="10"/>
  <c r="AE22" i="10" s="1"/>
  <c r="AB28" i="10"/>
  <c r="AD28" i="10" s="1"/>
  <c r="AB26" i="10"/>
  <c r="AD26" i="10" s="1"/>
  <c r="AB9" i="10"/>
  <c r="AD9" i="10" s="1"/>
  <c r="AF9" i="10" s="1"/>
  <c r="AG9" i="10" s="1"/>
  <c r="AB35" i="8"/>
  <c r="AD35" i="8" s="1"/>
  <c r="AF35" i="8" s="1"/>
  <c r="AG35" i="8" s="1"/>
  <c r="AB156" i="10"/>
  <c r="AD156" i="10" s="1"/>
  <c r="AB158" i="10"/>
  <c r="AD158" i="10" s="1"/>
  <c r="AB49" i="7"/>
  <c r="AD49" i="7" s="1"/>
  <c r="AB155" i="10"/>
  <c r="AD155" i="10" s="1"/>
  <c r="AB157" i="10"/>
  <c r="AD157" i="10" s="1"/>
  <c r="AC64" i="10"/>
  <c r="AE64" i="10" s="1"/>
  <c r="AC58" i="10"/>
  <c r="AE58" i="10" s="1"/>
  <c r="AC15" i="9"/>
  <c r="AE15" i="9" s="1"/>
  <c r="AC5" i="9"/>
  <c r="AE5" i="9" s="1"/>
  <c r="AC8" i="9"/>
  <c r="AE8" i="9" s="1"/>
  <c r="AC70" i="10"/>
  <c r="AE70" i="10" s="1"/>
  <c r="AC95" i="10"/>
  <c r="AE95" i="10" s="1"/>
  <c r="AC80" i="10"/>
  <c r="AE80" i="10" s="1"/>
  <c r="AC97" i="10"/>
  <c r="AE97" i="10" s="1"/>
  <c r="AC121" i="10"/>
  <c r="AE121" i="10" s="1"/>
  <c r="AC119" i="10"/>
  <c r="AE119" i="10" s="1"/>
  <c r="AC117" i="10"/>
  <c r="AE117" i="10" s="1"/>
  <c r="AC123" i="10"/>
  <c r="AE123" i="10" s="1"/>
  <c r="AC98" i="10"/>
  <c r="AE98" i="10" s="1"/>
  <c r="AC134" i="10"/>
  <c r="AE134" i="10" s="1"/>
  <c r="AC27" i="9"/>
  <c r="AE27" i="9" s="1"/>
  <c r="AC31" i="9"/>
  <c r="AE31" i="9" s="1"/>
  <c r="AC25" i="7"/>
  <c r="AB34" i="8"/>
  <c r="AD34" i="8" s="1"/>
  <c r="AB35" i="10"/>
  <c r="AD35" i="10" s="1"/>
  <c r="AB3" i="10"/>
  <c r="AD3" i="10" s="1"/>
  <c r="AB19" i="10"/>
  <c r="AD19" i="10" s="1"/>
  <c r="AF19" i="10" s="1"/>
  <c r="AG19" i="10" s="1"/>
  <c r="AB8" i="10"/>
  <c r="AD8" i="10" s="1"/>
  <c r="AB27" i="10"/>
  <c r="AD27" i="10" s="1"/>
  <c r="AC30" i="10"/>
  <c r="AE30" i="10" s="1"/>
  <c r="AC37" i="10"/>
  <c r="AE37" i="10" s="1"/>
  <c r="AC38" i="10"/>
  <c r="AE38" i="10" s="1"/>
  <c r="AC48" i="10"/>
  <c r="AE48" i="10" s="1"/>
  <c r="AC42" i="10"/>
  <c r="AE42" i="10" s="1"/>
  <c r="AC17" i="10"/>
  <c r="AE17" i="10" s="1"/>
  <c r="AC39" i="10"/>
  <c r="AE39" i="10" s="1"/>
  <c r="AC12" i="10"/>
  <c r="AE12" i="10" s="1"/>
  <c r="AC11" i="10"/>
  <c r="AE11" i="10" s="1"/>
  <c r="AC20" i="10"/>
  <c r="AE20" i="10" s="1"/>
  <c r="AC7" i="10"/>
  <c r="AE7" i="10" s="1"/>
  <c r="AC4" i="10"/>
  <c r="AE4" i="10" s="1"/>
  <c r="AC50" i="10"/>
  <c r="AE50" i="10" s="1"/>
  <c r="AB53" i="10"/>
  <c r="AD53" i="10" s="1"/>
  <c r="AC26" i="7"/>
  <c r="AE26" i="7" s="1"/>
  <c r="AC16" i="8"/>
  <c r="AE16" i="8" s="1"/>
  <c r="AC49" i="10"/>
  <c r="AE49" i="10" s="1"/>
  <c r="AC11" i="9"/>
  <c r="AE11" i="9" s="1"/>
  <c r="AC62" i="10"/>
  <c r="AE62" i="10" s="1"/>
  <c r="AC56" i="10"/>
  <c r="AE56" i="10" s="1"/>
  <c r="AC10" i="9"/>
  <c r="AE10" i="9" s="1"/>
  <c r="AC4" i="9"/>
  <c r="AE4" i="9" s="1"/>
  <c r="AC68" i="10"/>
  <c r="AE68" i="10" s="1"/>
  <c r="AC88" i="10"/>
  <c r="AE88" i="10" s="1"/>
  <c r="AC85" i="10"/>
  <c r="AE85" i="10" s="1"/>
  <c r="AC83" i="10"/>
  <c r="AE83" i="10" s="1"/>
  <c r="AC105" i="10"/>
  <c r="AE105" i="10" s="1"/>
  <c r="AC103" i="10"/>
  <c r="AE103" i="10" s="1"/>
  <c r="AC101" i="10"/>
  <c r="AE101" i="10" s="1"/>
  <c r="AC107" i="10"/>
  <c r="AE107" i="10" s="1"/>
  <c r="AC22" i="9"/>
  <c r="AE22" i="9" s="1"/>
  <c r="AC135" i="10"/>
  <c r="AE135" i="10" s="1"/>
  <c r="AC130" i="10"/>
  <c r="AE130" i="10" s="1"/>
  <c r="AC29" i="9"/>
  <c r="AE29" i="9" s="1"/>
  <c r="AB52" i="10"/>
  <c r="AD52" i="10" s="1"/>
  <c r="AC15" i="8"/>
  <c r="AE15" i="8" s="1"/>
  <c r="AB17" i="10"/>
  <c r="AD17" i="10" s="1"/>
  <c r="AB37" i="10"/>
  <c r="AD37" i="10" s="1"/>
  <c r="AF37" i="10" s="1"/>
  <c r="AG37" i="10" s="1"/>
  <c r="AB40" i="7"/>
  <c r="AD40" i="7" s="1"/>
  <c r="AB24" i="10"/>
  <c r="AD24" i="10" s="1"/>
  <c r="AB25" i="10"/>
  <c r="AD25" i="10" s="1"/>
  <c r="AB18" i="10"/>
  <c r="AD18" i="10" s="1"/>
  <c r="AB33" i="10"/>
  <c r="AD33" i="10" s="1"/>
  <c r="AC35" i="10"/>
  <c r="AE35" i="10" s="1"/>
  <c r="AC25" i="10"/>
  <c r="AE25" i="10" s="1"/>
  <c r="AC5" i="10"/>
  <c r="AE5" i="10" s="1"/>
  <c r="AC33" i="10"/>
  <c r="AE33" i="10" s="1"/>
  <c r="AC34" i="10"/>
  <c r="AE34" i="10" s="1"/>
  <c r="AC32" i="10"/>
  <c r="AE32" i="10" s="1"/>
  <c r="AC14" i="10"/>
  <c r="AE14" i="10" s="1"/>
  <c r="AC10" i="10"/>
  <c r="AE10" i="10" s="1"/>
  <c r="AC8" i="10"/>
  <c r="AE8" i="10" s="1"/>
  <c r="AC46" i="10"/>
  <c r="AE46" i="10" s="1"/>
  <c r="AC43" i="10"/>
  <c r="AE43" i="10" s="1"/>
  <c r="AC40" i="7"/>
  <c r="AE40" i="7" s="1"/>
  <c r="AC28" i="7"/>
  <c r="AE28" i="7" s="1"/>
  <c r="AC52" i="10"/>
  <c r="AE52" i="10" s="1"/>
  <c r="AC13" i="8"/>
  <c r="AB13" i="8"/>
  <c r="AC36" i="8"/>
  <c r="AE36" i="8" s="1"/>
  <c r="AC57" i="10"/>
  <c r="AE57" i="10" s="1"/>
  <c r="AC55" i="10"/>
  <c r="AE55" i="10" s="1"/>
  <c r="AC14" i="9"/>
  <c r="AE14" i="9" s="1"/>
  <c r="AC59" i="10"/>
  <c r="AE59" i="10" s="1"/>
  <c r="AC66" i="10"/>
  <c r="AE66" i="10" s="1"/>
  <c r="AC81" i="10"/>
  <c r="AE81" i="10" s="1"/>
  <c r="AC89" i="10"/>
  <c r="AE89" i="10" s="1"/>
  <c r="AC86" i="10"/>
  <c r="AE86" i="10" s="1"/>
  <c r="AC96" i="10"/>
  <c r="AE96" i="10" s="1"/>
  <c r="AC120" i="10"/>
  <c r="AE120" i="10" s="1"/>
  <c r="AC118" i="10"/>
  <c r="AE118" i="10" s="1"/>
  <c r="AC124" i="10"/>
  <c r="AE124" i="10" s="1"/>
  <c r="AC24" i="9"/>
  <c r="AE24" i="9" s="1"/>
  <c r="AC136" i="10"/>
  <c r="AE136" i="10" s="1"/>
  <c r="AC132" i="10"/>
  <c r="AE132" i="10" s="1"/>
  <c r="AC138" i="10"/>
  <c r="AE138" i="10" s="1"/>
  <c r="AC30" i="9"/>
  <c r="AE30" i="9" s="1"/>
  <c r="AC51" i="10"/>
  <c r="AE51" i="10" s="1"/>
  <c r="AB36" i="8"/>
  <c r="AD36" i="8" s="1"/>
  <c r="AB23" i="10"/>
  <c r="AD23" i="10" s="1"/>
  <c r="AB48" i="10"/>
  <c r="AD48" i="10" s="1"/>
  <c r="AB16" i="10"/>
  <c r="AD16" i="10" s="1"/>
  <c r="AB41" i="7"/>
  <c r="AD41" i="7" s="1"/>
  <c r="AB4" i="10"/>
  <c r="AD4" i="10" s="1"/>
  <c r="AF4" i="10" s="1"/>
  <c r="AG4" i="10" s="1"/>
  <c r="AB11" i="10"/>
  <c r="AD11" i="10" s="1"/>
  <c r="AF11" i="10" s="1"/>
  <c r="AG11" i="10" s="1"/>
  <c r="AC28" i="10"/>
  <c r="AE28" i="10" s="1"/>
  <c r="AC41" i="7"/>
  <c r="AE41" i="7" s="1"/>
  <c r="AC29" i="10"/>
  <c r="AE29" i="10" s="1"/>
  <c r="AC21" i="10"/>
  <c r="AE21" i="10" s="1"/>
  <c r="AC16" i="10"/>
  <c r="AE16" i="10" s="1"/>
  <c r="AC18" i="10"/>
  <c r="AE18" i="10" s="1"/>
  <c r="AC43" i="7"/>
  <c r="AE43" i="7" s="1"/>
  <c r="AC24" i="10"/>
  <c r="AE24" i="10" s="1"/>
  <c r="AC44" i="10"/>
  <c r="AE44" i="10" s="1"/>
  <c r="AC23" i="10"/>
  <c r="AE23" i="10" s="1"/>
  <c r="AC31" i="10"/>
  <c r="AE31" i="10" s="1"/>
  <c r="AC27" i="7"/>
  <c r="AE27" i="7" s="1"/>
  <c r="AC53" i="10"/>
  <c r="AE53" i="10" s="1"/>
  <c r="AF53" i="10" s="1"/>
  <c r="AG53" i="10" s="1"/>
  <c r="AB26" i="7"/>
  <c r="AD26" i="7" s="1"/>
  <c r="AF26" i="7" s="1"/>
  <c r="AG26" i="7" s="1"/>
  <c r="AC14" i="8"/>
  <c r="AE14" i="8" s="1"/>
  <c r="AB31" i="10"/>
  <c r="AD31" i="10" s="1"/>
  <c r="AC27" i="10"/>
  <c r="AE27" i="10" s="1"/>
  <c r="AC13" i="9"/>
  <c r="AE13" i="9" s="1"/>
  <c r="AC12" i="9"/>
  <c r="AE12" i="9" s="1"/>
  <c r="AC6" i="9"/>
  <c r="AE6" i="9" s="1"/>
  <c r="AC9" i="9"/>
  <c r="AE9" i="9" s="1"/>
  <c r="AC69" i="10"/>
  <c r="AE69" i="10" s="1"/>
  <c r="AC73" i="10"/>
  <c r="AE73" i="10" s="1"/>
  <c r="AC93" i="10"/>
  <c r="AE93" i="10" s="1"/>
  <c r="AC84" i="10"/>
  <c r="AE84" i="10" s="1"/>
  <c r="AC82" i="10"/>
  <c r="AE82" i="10" s="1"/>
  <c r="AC104" i="10"/>
  <c r="AE104" i="10" s="1"/>
  <c r="AC102" i="10"/>
  <c r="AE102" i="10" s="1"/>
  <c r="AC108" i="10"/>
  <c r="AE108" i="10" s="1"/>
  <c r="AC114" i="10"/>
  <c r="AE114" i="10" s="1"/>
  <c r="AC26" i="9"/>
  <c r="AE26" i="9" s="1"/>
  <c r="AC140" i="10"/>
  <c r="AE140" i="10" s="1"/>
  <c r="AC137" i="10"/>
  <c r="AE137" i="10" s="1"/>
  <c r="AC17" i="8"/>
  <c r="AE17" i="8" s="1"/>
  <c r="AC157" i="10"/>
  <c r="AE157" i="10" s="1"/>
  <c r="AC158" i="10"/>
  <c r="AE158" i="10" s="1"/>
  <c r="AC156" i="10"/>
  <c r="AE156" i="10" s="1"/>
  <c r="AC49" i="7"/>
  <c r="AE49" i="7" s="1"/>
  <c r="AC155" i="10"/>
  <c r="AE155" i="10" s="1"/>
  <c r="AB14" i="8"/>
  <c r="AD14" i="8" s="1"/>
  <c r="AB154" i="10"/>
  <c r="AD154" i="10" s="1"/>
  <c r="AB19" i="8"/>
  <c r="AD19" i="8" s="1"/>
  <c r="AC60" i="10"/>
  <c r="AE60" i="10" s="1"/>
  <c r="AC61" i="10"/>
  <c r="AE61" i="10" s="1"/>
  <c r="AC54" i="10"/>
  <c r="AE54" i="10" s="1"/>
  <c r="AC7" i="9"/>
  <c r="AE7" i="9" s="1"/>
  <c r="AC65" i="10"/>
  <c r="AE65" i="10" s="1"/>
  <c r="AC63" i="10"/>
  <c r="AE63" i="10" s="1"/>
  <c r="AC16" i="9"/>
  <c r="AE16" i="9" s="1"/>
  <c r="AC67" i="10"/>
  <c r="AE67" i="10" s="1"/>
  <c r="AC72" i="10"/>
  <c r="AE72" i="10" s="1"/>
  <c r="AC18" i="9"/>
  <c r="AE18" i="9" s="1"/>
  <c r="AC79" i="10"/>
  <c r="AE79" i="10" s="1"/>
  <c r="AC92" i="10"/>
  <c r="AE92" i="10" s="1"/>
  <c r="AC77" i="10"/>
  <c r="AE77" i="10" s="1"/>
  <c r="AC91" i="10"/>
  <c r="AE91" i="10" s="1"/>
  <c r="AC90" i="10"/>
  <c r="AE90" i="10" s="1"/>
  <c r="AC113" i="10"/>
  <c r="AE113" i="10" s="1"/>
  <c r="AC112" i="10"/>
  <c r="AE112" i="10" s="1"/>
  <c r="AC111" i="10"/>
  <c r="AE111" i="10" s="1"/>
  <c r="AC110" i="10"/>
  <c r="AE110" i="10" s="1"/>
  <c r="AC109" i="10"/>
  <c r="AE109" i="10" s="1"/>
  <c r="AC116" i="10"/>
  <c r="AE116" i="10" s="1"/>
  <c r="AC115" i="10"/>
  <c r="AE115" i="10" s="1"/>
  <c r="AC122" i="10"/>
  <c r="AE122" i="10" s="1"/>
  <c r="AC25" i="9"/>
  <c r="AE25" i="9" s="1"/>
  <c r="AC143" i="10"/>
  <c r="AE143" i="10" s="1"/>
  <c r="AC142" i="10"/>
  <c r="AE142" i="10" s="1"/>
  <c r="AC20" i="9"/>
  <c r="AE20" i="9" s="1"/>
  <c r="AC139" i="10"/>
  <c r="AE139" i="10" s="1"/>
  <c r="AC131" i="10"/>
  <c r="AE131" i="10" s="1"/>
  <c r="AC28" i="9"/>
  <c r="AE28" i="9" s="1"/>
  <c r="AC151" i="10"/>
  <c r="AE151" i="10" s="1"/>
  <c r="AC71" i="10"/>
  <c r="AE71" i="10" s="1"/>
  <c r="AC94" i="10"/>
  <c r="AE94" i="10" s="1"/>
  <c r="AC17" i="9"/>
  <c r="AE17" i="9" s="1"/>
  <c r="AC87" i="10"/>
  <c r="AE87" i="10" s="1"/>
  <c r="AC78" i="10"/>
  <c r="AE78" i="10" s="1"/>
  <c r="AC76" i="10"/>
  <c r="AE76" i="10" s="1"/>
  <c r="AC75" i="10"/>
  <c r="AE75" i="10" s="1"/>
  <c r="AC74" i="10"/>
  <c r="AE74" i="10" s="1"/>
  <c r="AC21" i="9"/>
  <c r="AE21" i="9" s="1"/>
  <c r="AC127" i="10"/>
  <c r="AE127" i="10" s="1"/>
  <c r="AC126" i="10"/>
  <c r="AE126" i="10" s="1"/>
  <c r="AC125" i="10"/>
  <c r="AE125" i="10" s="1"/>
  <c r="AC19" i="9"/>
  <c r="AE19" i="9" s="1"/>
  <c r="AC100" i="10"/>
  <c r="AE100" i="10" s="1"/>
  <c r="AC99" i="10"/>
  <c r="AE99" i="10" s="1"/>
  <c r="AC106" i="10"/>
  <c r="AE106" i="10" s="1"/>
  <c r="AC144" i="10"/>
  <c r="AE144" i="10" s="1"/>
  <c r="AC129" i="10"/>
  <c r="AE129" i="10" s="1"/>
  <c r="AC141" i="10"/>
  <c r="AE141" i="10" s="1"/>
  <c r="AC133" i="10"/>
  <c r="AE133" i="10" s="1"/>
  <c r="AC146" i="10"/>
  <c r="AE146" i="10" s="1"/>
  <c r="AC128" i="10"/>
  <c r="AE128" i="10" s="1"/>
  <c r="AC147" i="10"/>
  <c r="AE147" i="10" s="1"/>
  <c r="AC152" i="10"/>
  <c r="AE152" i="10" s="1"/>
  <c r="AC154" i="10"/>
  <c r="AE154" i="10" s="1"/>
  <c r="AC19" i="8"/>
  <c r="AE19" i="8" s="1"/>
  <c r="AC23" i="9"/>
  <c r="AE23" i="9" s="1"/>
  <c r="AC145" i="10"/>
  <c r="AE145" i="10" s="1"/>
  <c r="AC150" i="10"/>
  <c r="AE150" i="10" s="1"/>
  <c r="AC148" i="10"/>
  <c r="AE148" i="10" s="1"/>
  <c r="AB18" i="8"/>
  <c r="AD18" i="8" s="1"/>
  <c r="AB153" i="10"/>
  <c r="AD153" i="10" s="1"/>
  <c r="AC153" i="10"/>
  <c r="AE153" i="10" s="1"/>
  <c r="AC18" i="8"/>
  <c r="AE18" i="8" s="1"/>
  <c r="AB16" i="8"/>
  <c r="AD16" i="8" s="1"/>
  <c r="AB149" i="10"/>
  <c r="AD149" i="10" s="1"/>
  <c r="AF149" i="10" s="1"/>
  <c r="AG149" i="10" s="1"/>
  <c r="AB148" i="10"/>
  <c r="AD148" i="10" s="1"/>
  <c r="AB152" i="10"/>
  <c r="AD152" i="10" s="1"/>
  <c r="AB147" i="10"/>
  <c r="AD147" i="10" s="1"/>
  <c r="AF147" i="10" s="1"/>
  <c r="AG147" i="10" s="1"/>
  <c r="AB17" i="8"/>
  <c r="AD17" i="8" s="1"/>
  <c r="AB150" i="10"/>
  <c r="AD150" i="10" s="1"/>
  <c r="AF150" i="10" s="1"/>
  <c r="AG150" i="10" s="1"/>
  <c r="AB151" i="10"/>
  <c r="AD151" i="10" s="1"/>
  <c r="AB31" i="9"/>
  <c r="AD31" i="9" s="1"/>
  <c r="AB27" i="9"/>
  <c r="AD27" i="9" s="1"/>
  <c r="AB30" i="9"/>
  <c r="AD30" i="9" s="1"/>
  <c r="AB29" i="9"/>
  <c r="AD29" i="9" s="1"/>
  <c r="AB134" i="10"/>
  <c r="AD134" i="10" s="1"/>
  <c r="AB141" i="10"/>
  <c r="AD141" i="10" s="1"/>
  <c r="AB135" i="10"/>
  <c r="AD135" i="10" s="1"/>
  <c r="AB140" i="10"/>
  <c r="AD140" i="10" s="1"/>
  <c r="AB19" i="9"/>
  <c r="AD19" i="9" s="1"/>
  <c r="AB128" i="10"/>
  <c r="AD128" i="10" s="1"/>
  <c r="AB143" i="10"/>
  <c r="AD143" i="10" s="1"/>
  <c r="AB129" i="10"/>
  <c r="AD129" i="10" s="1"/>
  <c r="AF129" i="10" s="1"/>
  <c r="AG129" i="10" s="1"/>
  <c r="AB28" i="9"/>
  <c r="AD28" i="9" s="1"/>
  <c r="AB142" i="10"/>
  <c r="AD142" i="10" s="1"/>
  <c r="AB24" i="9"/>
  <c r="AD24" i="9" s="1"/>
  <c r="AB130" i="10"/>
  <c r="AD130" i="10" s="1"/>
  <c r="AB137" i="10"/>
  <c r="AD137" i="10" s="1"/>
  <c r="AB145" i="10"/>
  <c r="AD145" i="10" s="1"/>
  <c r="AB131" i="10"/>
  <c r="AD131" i="10" s="1"/>
  <c r="AB136" i="10"/>
  <c r="AD136" i="10" s="1"/>
  <c r="AB144" i="10"/>
  <c r="AD144" i="10" s="1"/>
  <c r="AB138" i="10"/>
  <c r="AD138" i="10" s="1"/>
  <c r="AB146" i="10"/>
  <c r="AD146" i="10" s="1"/>
  <c r="AF146" i="10" s="1"/>
  <c r="AG146" i="10" s="1"/>
  <c r="AB21" i="9"/>
  <c r="AD21" i="9" s="1"/>
  <c r="AB132" i="10"/>
  <c r="AD132" i="10" s="1"/>
  <c r="AB139" i="10"/>
  <c r="AD139" i="10" s="1"/>
  <c r="AB133" i="10"/>
  <c r="AD133" i="10" s="1"/>
  <c r="AB101" i="10"/>
  <c r="AD101" i="10" s="1"/>
  <c r="AB109" i="10"/>
  <c r="AD109" i="10" s="1"/>
  <c r="AB117" i="10"/>
  <c r="AD117" i="10" s="1"/>
  <c r="AB125" i="10"/>
  <c r="AD125" i="10" s="1"/>
  <c r="AB102" i="10"/>
  <c r="AD102" i="10" s="1"/>
  <c r="AB110" i="10"/>
  <c r="AD110" i="10" s="1"/>
  <c r="AB118" i="10"/>
  <c r="AD118" i="10" s="1"/>
  <c r="AB126" i="10"/>
  <c r="AD126" i="10" s="1"/>
  <c r="AB20" i="9"/>
  <c r="AD20" i="9" s="1"/>
  <c r="AB103" i="10"/>
  <c r="AD103" i="10" s="1"/>
  <c r="AB111" i="10"/>
  <c r="AD111" i="10" s="1"/>
  <c r="AB119" i="10"/>
  <c r="AD119" i="10" s="1"/>
  <c r="AB127" i="10"/>
  <c r="AD127" i="10" s="1"/>
  <c r="AB104" i="10"/>
  <c r="AD104" i="10" s="1"/>
  <c r="AB112" i="10"/>
  <c r="AD112" i="10" s="1"/>
  <c r="AB120" i="10"/>
  <c r="AD120" i="10" s="1"/>
  <c r="AB23" i="9"/>
  <c r="AD23" i="9" s="1"/>
  <c r="AB105" i="10"/>
  <c r="AD105" i="10" s="1"/>
  <c r="AB113" i="10"/>
  <c r="AD113" i="10" s="1"/>
  <c r="AB121" i="10"/>
  <c r="AD121" i="10" s="1"/>
  <c r="AB98" i="10"/>
  <c r="AD98" i="10" s="1"/>
  <c r="AB106" i="10"/>
  <c r="AD106" i="10" s="1"/>
  <c r="AB114" i="10"/>
  <c r="AD114" i="10" s="1"/>
  <c r="AB122" i="10"/>
  <c r="AD122" i="10" s="1"/>
  <c r="AB22" i="9"/>
  <c r="AD22" i="9" s="1"/>
  <c r="AF22" i="9" s="1"/>
  <c r="AG22" i="9" s="1"/>
  <c r="AB99" i="10"/>
  <c r="AD99" i="10" s="1"/>
  <c r="AB107" i="10"/>
  <c r="AD107" i="10" s="1"/>
  <c r="AB115" i="10"/>
  <c r="AD115" i="10" s="1"/>
  <c r="AB123" i="10"/>
  <c r="AD123" i="10" s="1"/>
  <c r="AB100" i="10"/>
  <c r="AD100" i="10" s="1"/>
  <c r="AB108" i="10"/>
  <c r="AD108" i="10" s="1"/>
  <c r="AB116" i="10"/>
  <c r="AD116" i="10" s="1"/>
  <c r="AB124" i="10"/>
  <c r="AD124" i="10" s="1"/>
  <c r="AB26" i="9"/>
  <c r="AD26" i="9" s="1"/>
  <c r="AB25" i="9"/>
  <c r="AD25" i="9" s="1"/>
  <c r="AB78" i="10"/>
  <c r="AD78" i="10" s="1"/>
  <c r="AF78" i="10" s="1"/>
  <c r="AG78" i="10" s="1"/>
  <c r="AB85" i="10"/>
  <c r="AD85" i="10" s="1"/>
  <c r="AB92" i="10"/>
  <c r="AD92" i="10" s="1"/>
  <c r="AB80" i="10"/>
  <c r="AD80" i="10" s="1"/>
  <c r="AB87" i="10"/>
  <c r="AD87" i="10" s="1"/>
  <c r="AB93" i="10"/>
  <c r="AD93" i="10" s="1"/>
  <c r="AB18" i="9"/>
  <c r="AD18" i="9" s="1"/>
  <c r="AF18" i="9" s="1"/>
  <c r="AG18" i="9" s="1"/>
  <c r="AB72" i="10"/>
  <c r="AD72" i="10" s="1"/>
  <c r="AB79" i="10"/>
  <c r="AD79" i="10" s="1"/>
  <c r="AB88" i="10"/>
  <c r="AD88" i="10" s="1"/>
  <c r="AB94" i="10"/>
  <c r="AD94" i="10" s="1"/>
  <c r="AB17" i="9"/>
  <c r="AD17" i="9" s="1"/>
  <c r="AB73" i="10"/>
  <c r="AD73" i="10" s="1"/>
  <c r="AB81" i="10"/>
  <c r="AD81" i="10" s="1"/>
  <c r="AB89" i="10"/>
  <c r="AD89" i="10" s="1"/>
  <c r="AB95" i="10"/>
  <c r="AD95" i="10" s="1"/>
  <c r="AB74" i="10"/>
  <c r="AD74" i="10" s="1"/>
  <c r="AB82" i="10"/>
  <c r="AD82" i="10" s="1"/>
  <c r="AB90" i="10"/>
  <c r="AD90" i="10" s="1"/>
  <c r="AB96" i="10"/>
  <c r="AD96" i="10" s="1"/>
  <c r="AB75" i="10"/>
  <c r="AD75" i="10" s="1"/>
  <c r="AB83" i="10"/>
  <c r="AD83" i="10" s="1"/>
  <c r="AB91" i="10"/>
  <c r="AD91" i="10" s="1"/>
  <c r="AF91" i="10" s="1"/>
  <c r="AG91" i="10" s="1"/>
  <c r="AB97" i="10"/>
  <c r="AD97" i="10" s="1"/>
  <c r="AB84" i="10"/>
  <c r="AD84" i="10" s="1"/>
  <c r="AB77" i="10"/>
  <c r="AD77" i="10" s="1"/>
  <c r="AF77" i="10" s="1"/>
  <c r="AG77" i="10" s="1"/>
  <c r="AB76" i="10"/>
  <c r="AD76" i="10" s="1"/>
  <c r="AB86" i="10"/>
  <c r="AD86" i="10" s="1"/>
  <c r="AB69" i="10"/>
  <c r="AD69" i="10" s="1"/>
  <c r="AB68" i="10"/>
  <c r="AD68" i="10" s="1"/>
  <c r="AB71" i="10"/>
  <c r="AD71" i="10" s="1"/>
  <c r="AB70" i="10"/>
  <c r="AD70" i="10" s="1"/>
  <c r="AB67" i="10"/>
  <c r="AD67" i="10" s="1"/>
  <c r="AF67" i="10" s="1"/>
  <c r="AG67" i="10" s="1"/>
  <c r="AB12" i="9"/>
  <c r="AD12" i="9" s="1"/>
  <c r="AB4" i="9"/>
  <c r="AD4" i="9" s="1"/>
  <c r="AB8" i="9"/>
  <c r="AD8" i="9" s="1"/>
  <c r="AB66" i="10"/>
  <c r="AD66" i="10" s="1"/>
  <c r="AB58" i="10"/>
  <c r="AD58" i="10" s="1"/>
  <c r="AB10" i="9"/>
  <c r="AD10" i="9" s="1"/>
  <c r="AB63" i="10"/>
  <c r="AD63" i="10" s="1"/>
  <c r="AB59" i="10"/>
  <c r="AD59" i="10" s="1"/>
  <c r="AB54" i="10"/>
  <c r="AD54" i="10" s="1"/>
  <c r="AB7" i="9"/>
  <c r="AD7" i="9" s="1"/>
  <c r="AB15" i="9"/>
  <c r="AD15" i="9" s="1"/>
  <c r="AB60" i="10"/>
  <c r="AD60" i="10" s="1"/>
  <c r="AB6" i="9"/>
  <c r="AD6" i="9" s="1"/>
  <c r="AB14" i="9"/>
  <c r="AD14" i="9" s="1"/>
  <c r="AB65" i="10"/>
  <c r="AD65" i="10" s="1"/>
  <c r="AB13" i="9"/>
  <c r="AD13" i="9" s="1"/>
  <c r="AB62" i="10"/>
  <c r="AD62" i="10" s="1"/>
  <c r="AB16" i="9"/>
  <c r="AD16" i="9" s="1"/>
  <c r="AB55" i="10"/>
  <c r="AD55" i="10" s="1"/>
  <c r="AB9" i="9"/>
  <c r="AD9" i="9" s="1"/>
  <c r="AB64" i="10"/>
  <c r="AD64" i="10" s="1"/>
  <c r="AB56" i="10"/>
  <c r="AD56" i="10" s="1"/>
  <c r="AB11" i="9"/>
  <c r="AD11" i="9" s="1"/>
  <c r="AB61" i="10"/>
  <c r="AD61" i="10" s="1"/>
  <c r="AB57" i="10"/>
  <c r="AD57" i="10" s="1"/>
  <c r="AB5" i="9"/>
  <c r="AD5" i="9" s="1"/>
  <c r="AB39" i="10"/>
  <c r="AD39" i="10" s="1"/>
  <c r="AB27" i="7"/>
  <c r="AD27" i="7" s="1"/>
  <c r="AB42" i="10"/>
  <c r="AD42" i="10" s="1"/>
  <c r="AB6" i="10"/>
  <c r="AD6" i="10" s="1"/>
  <c r="AB33" i="8"/>
  <c r="AD33" i="8" s="1"/>
  <c r="AB43" i="7"/>
  <c r="AD43" i="7" s="1"/>
  <c r="AB13" i="10"/>
  <c r="AD13" i="10" s="1"/>
  <c r="AB21" i="10"/>
  <c r="AD21" i="10" s="1"/>
  <c r="AB42" i="7"/>
  <c r="AD42" i="7" s="1"/>
  <c r="AB10" i="10"/>
  <c r="AD10" i="10" s="1"/>
  <c r="AB22" i="10"/>
  <c r="AD22" i="10" s="1"/>
  <c r="AB47" i="10"/>
  <c r="AD47" i="10" s="1"/>
  <c r="AB32" i="10"/>
  <c r="AD32" i="10" s="1"/>
  <c r="AB30" i="10"/>
  <c r="AD30" i="10" s="1"/>
  <c r="AB49" i="10"/>
  <c r="AD49" i="10" s="1"/>
  <c r="AB51" i="10"/>
  <c r="AD51" i="10" s="1"/>
  <c r="AB50" i="10"/>
  <c r="AD50" i="10" s="1"/>
  <c r="AB28" i="7"/>
  <c r="AD28" i="7" s="1"/>
  <c r="AB15" i="8"/>
  <c r="AD15" i="8" s="1"/>
  <c r="AB7" i="10"/>
  <c r="AD7" i="10" s="1"/>
  <c r="AB34" i="10"/>
  <c r="AD34" i="10" s="1"/>
  <c r="AB40" i="10"/>
  <c r="AD40" i="10" s="1"/>
  <c r="AB44" i="10"/>
  <c r="AD44" i="10" s="1"/>
  <c r="AB12" i="10"/>
  <c r="AD12" i="10" s="1"/>
  <c r="AB41" i="10"/>
  <c r="AD41" i="10" s="1"/>
  <c r="AB36" i="10"/>
  <c r="AD36" i="10" s="1"/>
  <c r="AB20" i="10"/>
  <c r="AD20" i="10" s="1"/>
  <c r="AB29" i="10"/>
  <c r="AD29" i="10" s="1"/>
  <c r="AB14" i="10"/>
  <c r="AD14" i="10" s="1"/>
  <c r="AB43" i="10"/>
  <c r="AD43" i="10" s="1"/>
  <c r="AB25" i="7"/>
  <c r="AB46" i="10"/>
  <c r="AD46" i="10" s="1"/>
  <c r="AF180" i="10" l="1"/>
  <c r="AG180" i="10" s="1"/>
  <c r="AF164" i="10"/>
  <c r="AG164" i="10" s="1"/>
  <c r="AF202" i="10"/>
  <c r="AG202" i="10" s="1"/>
  <c r="AF218" i="10"/>
  <c r="AG218" i="10" s="1"/>
  <c r="AH206" i="10"/>
  <c r="AI170" i="10"/>
  <c r="AH170" i="10"/>
  <c r="AF200" i="10"/>
  <c r="AG200" i="10" s="1"/>
  <c r="AF39" i="9"/>
  <c r="AG39" i="9" s="1"/>
  <c r="AH199" i="10"/>
  <c r="AI199" i="10"/>
  <c r="AF161" i="10"/>
  <c r="AG161" i="10" s="1"/>
  <c r="AF183" i="10"/>
  <c r="AG183" i="10" s="1"/>
  <c r="AH185" i="10"/>
  <c r="AI185" i="10"/>
  <c r="AF145" i="10"/>
  <c r="AG145" i="10" s="1"/>
  <c r="AF212" i="10"/>
  <c r="AG212" i="10" s="1"/>
  <c r="AI210" i="10" s="1"/>
  <c r="AF219" i="10"/>
  <c r="AG219" i="10" s="1"/>
  <c r="AF197" i="10"/>
  <c r="AG197" i="10" s="1"/>
  <c r="AF184" i="10"/>
  <c r="AG184" i="10" s="1"/>
  <c r="AF188" i="10"/>
  <c r="AG188" i="10" s="1"/>
  <c r="AH187" i="10" s="1"/>
  <c r="AF175" i="10"/>
  <c r="AG175" i="10" s="1"/>
  <c r="AF99" i="10"/>
  <c r="AG99" i="10" s="1"/>
  <c r="AH204" i="10"/>
  <c r="AF211" i="10"/>
  <c r="AG211" i="10" s="1"/>
  <c r="AF165" i="10"/>
  <c r="AG165" i="10" s="1"/>
  <c r="AF160" i="10"/>
  <c r="AG160" i="10" s="1"/>
  <c r="AF177" i="10"/>
  <c r="AG177" i="10" s="1"/>
  <c r="AF38" i="9"/>
  <c r="AG38" i="9" s="1"/>
  <c r="AH37" i="9" s="1"/>
  <c r="AF222" i="10"/>
  <c r="AG222" i="10" s="1"/>
  <c r="AI221" i="10" s="1"/>
  <c r="AF32" i="9"/>
  <c r="AG32" i="9" s="1"/>
  <c r="AH221" i="10"/>
  <c r="AF174" i="10"/>
  <c r="AG174" i="10" s="1"/>
  <c r="AF163" i="10"/>
  <c r="AG163" i="10" s="1"/>
  <c r="AH162" i="10" s="1"/>
  <c r="AF34" i="9"/>
  <c r="AG34" i="9" s="1"/>
  <c r="AF201" i="10"/>
  <c r="AG201" i="10" s="1"/>
  <c r="AF194" i="10"/>
  <c r="AG194" i="10" s="1"/>
  <c r="AF173" i="10"/>
  <c r="AG173" i="10" s="1"/>
  <c r="AF223" i="10"/>
  <c r="AG223" i="10" s="1"/>
  <c r="AF192" i="10"/>
  <c r="AG192" i="10" s="1"/>
  <c r="AI191" i="10" s="1"/>
  <c r="AF166" i="10"/>
  <c r="AG166" i="10" s="1"/>
  <c r="AF167" i="10"/>
  <c r="AG167" i="10" s="1"/>
  <c r="AF225" i="10"/>
  <c r="AG225" i="10" s="1"/>
  <c r="AF224" i="10"/>
  <c r="AG224" i="10" s="1"/>
  <c r="AF179" i="10"/>
  <c r="AG179" i="10" s="1"/>
  <c r="AF209" i="10"/>
  <c r="AG209" i="10" s="1"/>
  <c r="AH208" i="10" s="1"/>
  <c r="AF213" i="10"/>
  <c r="AG213" i="10" s="1"/>
  <c r="AF33" i="9"/>
  <c r="AG33" i="9" s="1"/>
  <c r="AF35" i="9"/>
  <c r="AG35" i="9" s="1"/>
  <c r="AH210" i="10"/>
  <c r="AF28" i="9"/>
  <c r="AG28" i="9" s="1"/>
  <c r="AF31" i="7"/>
  <c r="AG31" i="7" s="1"/>
  <c r="AF169" i="10"/>
  <c r="AG169" i="10" s="1"/>
  <c r="AF189" i="10"/>
  <c r="AG189" i="10" s="1"/>
  <c r="AF207" i="10"/>
  <c r="AG207" i="10" s="1"/>
  <c r="AI206" i="10" s="1"/>
  <c r="AF195" i="10"/>
  <c r="AG195" i="10" s="1"/>
  <c r="AF205" i="10"/>
  <c r="AG205" i="10" s="1"/>
  <c r="AI204" i="10" s="1"/>
  <c r="AF36" i="9"/>
  <c r="AG36" i="9" s="1"/>
  <c r="AF176" i="10"/>
  <c r="AG176" i="10" s="1"/>
  <c r="AF8" i="9"/>
  <c r="AG8" i="9" s="1"/>
  <c r="AF172" i="10"/>
  <c r="AG172" i="10" s="1"/>
  <c r="AF220" i="10"/>
  <c r="AG220" i="10" s="1"/>
  <c r="AF217" i="10"/>
  <c r="AG217" i="10" s="1"/>
  <c r="AF198" i="10"/>
  <c r="AG198" i="10" s="1"/>
  <c r="AF40" i="9"/>
  <c r="AG40" i="9" s="1"/>
  <c r="AF159" i="10"/>
  <c r="AG159" i="10" s="1"/>
  <c r="AF181" i="10"/>
  <c r="AG181" i="10" s="1"/>
  <c r="AH215" i="10"/>
  <c r="AI215" i="10"/>
  <c r="AF190" i="10"/>
  <c r="AG190" i="10" s="1"/>
  <c r="AF193" i="10"/>
  <c r="AG193" i="10" s="1"/>
  <c r="AF226" i="10"/>
  <c r="AG226" i="10" s="1"/>
  <c r="AF216" i="10"/>
  <c r="AG216" i="10" s="1"/>
  <c r="AF178" i="10"/>
  <c r="AG178" i="10" s="1"/>
  <c r="AF168" i="10"/>
  <c r="AG168" i="10" s="1"/>
  <c r="AF97" i="10"/>
  <c r="AG97" i="10" s="1"/>
  <c r="AF96" i="10"/>
  <c r="AG96" i="10" s="1"/>
  <c r="AF127" i="10"/>
  <c r="AG127" i="10" s="1"/>
  <c r="AF5" i="10"/>
  <c r="AG5" i="10" s="1"/>
  <c r="AF62" i="10"/>
  <c r="AG62" i="10" s="1"/>
  <c r="AF68" i="10"/>
  <c r="AG68" i="10" s="1"/>
  <c r="AF82" i="10"/>
  <c r="AG82" i="10" s="1"/>
  <c r="AF26" i="10"/>
  <c r="AG26" i="10" s="1"/>
  <c r="AF30" i="7"/>
  <c r="AG30" i="7" s="1"/>
  <c r="AF5" i="9"/>
  <c r="AG5" i="9" s="1"/>
  <c r="AF56" i="10"/>
  <c r="AG56" i="10" s="1"/>
  <c r="AF26" i="9"/>
  <c r="AG26" i="9" s="1"/>
  <c r="AF104" i="10"/>
  <c r="AG104" i="10" s="1"/>
  <c r="AF103" i="10"/>
  <c r="AG103" i="10" s="1"/>
  <c r="AF16" i="8"/>
  <c r="AG16" i="8" s="1"/>
  <c r="AF14" i="8"/>
  <c r="AG14" i="8" s="1"/>
  <c r="AF32" i="7"/>
  <c r="AG32" i="7" s="1"/>
  <c r="AF44" i="10"/>
  <c r="AG44" i="10" s="1"/>
  <c r="AF58" i="10"/>
  <c r="AG58" i="10" s="1"/>
  <c r="AF83" i="10"/>
  <c r="AG83" i="10" s="1"/>
  <c r="AF81" i="10"/>
  <c r="AG81" i="10" s="1"/>
  <c r="AF98" i="10"/>
  <c r="AG98" i="10" s="1"/>
  <c r="AF136" i="10"/>
  <c r="AG136" i="10" s="1"/>
  <c r="AF29" i="9"/>
  <c r="AG29" i="9" s="1"/>
  <c r="AF9" i="9"/>
  <c r="AG9" i="9" s="1"/>
  <c r="AI8" i="9" s="1"/>
  <c r="AF84" i="10"/>
  <c r="AG84" i="10" s="1"/>
  <c r="AF121" i="10"/>
  <c r="AG121" i="10" s="1"/>
  <c r="AF120" i="10"/>
  <c r="AG120" i="10" s="1"/>
  <c r="AF38" i="10"/>
  <c r="AG38" i="10" s="1"/>
  <c r="AH37" i="10" s="1"/>
  <c r="AB29" i="8"/>
  <c r="AF42" i="7"/>
  <c r="AG42" i="7" s="1"/>
  <c r="AF14" i="9"/>
  <c r="AG14" i="9" s="1"/>
  <c r="AF4" i="9"/>
  <c r="AG4" i="9" s="1"/>
  <c r="AF89" i="10"/>
  <c r="AG89" i="10" s="1"/>
  <c r="AF105" i="10"/>
  <c r="AG105" i="10" s="1"/>
  <c r="AF132" i="10"/>
  <c r="AG132" i="10" s="1"/>
  <c r="AF137" i="10"/>
  <c r="AG137" i="10" s="1"/>
  <c r="AF134" i="10"/>
  <c r="AG134" i="10" s="1"/>
  <c r="AF23" i="10"/>
  <c r="AG23" i="10" s="1"/>
  <c r="AF27" i="10"/>
  <c r="AG27" i="10" s="1"/>
  <c r="AF41" i="7"/>
  <c r="AG41" i="7" s="1"/>
  <c r="AD13" i="8"/>
  <c r="AD29" i="8" s="1"/>
  <c r="AF8" i="10"/>
  <c r="AG8" i="10" s="1"/>
  <c r="AC29" i="8"/>
  <c r="AE13" i="8"/>
  <c r="AE29" i="8" s="1"/>
  <c r="AB35" i="7"/>
  <c r="AF18" i="10"/>
  <c r="AG18" i="10" s="1"/>
  <c r="AF31" i="10"/>
  <c r="AG31" i="10" s="1"/>
  <c r="AF3" i="10"/>
  <c r="AG3" i="10" s="1"/>
  <c r="AF28" i="10"/>
  <c r="AG28" i="10" s="1"/>
  <c r="AF34" i="8"/>
  <c r="AG34" i="8" s="1"/>
  <c r="AF33" i="8"/>
  <c r="AG33" i="8" s="1"/>
  <c r="AD25" i="7"/>
  <c r="AD35" i="7" s="1"/>
  <c r="AF27" i="7"/>
  <c r="AG27" i="7" s="1"/>
  <c r="AF10" i="9"/>
  <c r="AG10" i="9" s="1"/>
  <c r="AF31" i="9"/>
  <c r="AG31" i="9" s="1"/>
  <c r="AF24" i="10"/>
  <c r="AG24" i="10" s="1"/>
  <c r="AF35" i="10"/>
  <c r="AG35" i="10" s="1"/>
  <c r="AF57" i="10"/>
  <c r="AG57" i="10" s="1"/>
  <c r="AF64" i="10"/>
  <c r="AG64" i="10" s="1"/>
  <c r="AF6" i="9"/>
  <c r="AG6" i="9" s="1"/>
  <c r="AF93" i="10"/>
  <c r="AG93" i="10" s="1"/>
  <c r="AF85" i="10"/>
  <c r="AG85" i="10" s="1"/>
  <c r="AF123" i="10"/>
  <c r="AG123" i="10" s="1"/>
  <c r="AF102" i="10"/>
  <c r="AG102" i="10" s="1"/>
  <c r="AF101" i="10"/>
  <c r="AG101" i="10" s="1"/>
  <c r="AF130" i="10"/>
  <c r="AG130" i="10" s="1"/>
  <c r="AF140" i="10"/>
  <c r="AG140" i="10" s="1"/>
  <c r="AF40" i="7"/>
  <c r="AG40" i="7" s="1"/>
  <c r="AF52" i="10"/>
  <c r="AG52" i="10" s="1"/>
  <c r="AF15" i="8"/>
  <c r="AG15" i="8" s="1"/>
  <c r="AF66" i="10"/>
  <c r="AG66" i="10" s="1"/>
  <c r="AF24" i="9"/>
  <c r="AG24" i="9" s="1"/>
  <c r="AF30" i="9"/>
  <c r="AG30" i="9" s="1"/>
  <c r="AE25" i="7"/>
  <c r="AE35" i="7" s="1"/>
  <c r="AC35" i="7"/>
  <c r="AF158" i="10"/>
  <c r="AG158" i="10" s="1"/>
  <c r="AF48" i="10"/>
  <c r="AG48" i="10" s="1"/>
  <c r="AF17" i="10"/>
  <c r="AG17" i="10" s="1"/>
  <c r="AF49" i="7"/>
  <c r="AG49" i="7" s="1"/>
  <c r="AF28" i="7"/>
  <c r="AG28" i="7" s="1"/>
  <c r="AF43" i="7"/>
  <c r="AG43" i="7" s="1"/>
  <c r="AF12" i="9"/>
  <c r="AG12" i="9" s="1"/>
  <c r="AF88" i="10"/>
  <c r="AG88" i="10" s="1"/>
  <c r="AF124" i="10"/>
  <c r="AG124" i="10" s="1"/>
  <c r="AF23" i="9"/>
  <c r="AG23" i="9" s="1"/>
  <c r="AF36" i="8"/>
  <c r="AG36" i="8" s="1"/>
  <c r="AF33" i="10"/>
  <c r="AG33" i="10" s="1"/>
  <c r="AF157" i="10"/>
  <c r="AG157" i="10" s="1"/>
  <c r="AF13" i="9"/>
  <c r="AG13" i="9" s="1"/>
  <c r="AF59" i="10"/>
  <c r="AG59" i="10" s="1"/>
  <c r="AF69" i="10"/>
  <c r="AG69" i="10" s="1"/>
  <c r="AF73" i="10"/>
  <c r="AG73" i="10" s="1"/>
  <c r="AF119" i="10"/>
  <c r="AG119" i="10" s="1"/>
  <c r="AF135" i="10"/>
  <c r="AG135" i="10" s="1"/>
  <c r="AF19" i="8"/>
  <c r="AG19" i="8" s="1"/>
  <c r="AF16" i="10"/>
  <c r="AG16" i="10" s="1"/>
  <c r="AF155" i="10"/>
  <c r="AG155" i="10" s="1"/>
  <c r="AF7" i="10"/>
  <c r="AG7" i="10" s="1"/>
  <c r="AF11" i="9"/>
  <c r="AG11" i="9" s="1"/>
  <c r="AF55" i="10"/>
  <c r="AG55" i="10" s="1"/>
  <c r="AF15" i="9"/>
  <c r="AG15" i="9" s="1"/>
  <c r="AF70" i="10"/>
  <c r="AG70" i="10" s="1"/>
  <c r="AF86" i="10"/>
  <c r="AG86" i="10" s="1"/>
  <c r="AF95" i="10"/>
  <c r="AG95" i="10" s="1"/>
  <c r="AF17" i="9"/>
  <c r="AG17" i="9" s="1"/>
  <c r="AF80" i="10"/>
  <c r="AG80" i="10" s="1"/>
  <c r="AF108" i="10"/>
  <c r="AG108" i="10" s="1"/>
  <c r="AF107" i="10"/>
  <c r="AG107" i="10" s="1"/>
  <c r="AF114" i="10"/>
  <c r="AG114" i="10" s="1"/>
  <c r="AF118" i="10"/>
  <c r="AG118" i="10" s="1"/>
  <c r="AF117" i="10"/>
  <c r="AG117" i="10" s="1"/>
  <c r="AF138" i="10"/>
  <c r="AG138" i="10" s="1"/>
  <c r="AF27" i="9"/>
  <c r="AG27" i="9" s="1"/>
  <c r="AI27" i="9" s="1"/>
  <c r="AF17" i="8"/>
  <c r="AG17" i="8" s="1"/>
  <c r="AF25" i="10"/>
  <c r="AG25" i="10" s="1"/>
  <c r="AI25" i="10" s="1"/>
  <c r="AF156" i="10"/>
  <c r="AG156" i="10" s="1"/>
  <c r="AF74" i="10"/>
  <c r="AG74" i="10" s="1"/>
  <c r="AF79" i="10"/>
  <c r="AG79" i="10" s="1"/>
  <c r="AF87" i="10"/>
  <c r="AG87" i="10" s="1"/>
  <c r="AF122" i="10"/>
  <c r="AG122" i="10" s="1"/>
  <c r="AF125" i="10"/>
  <c r="AG125" i="10" s="1"/>
  <c r="AF133" i="10"/>
  <c r="AG133" i="10" s="1"/>
  <c r="AF76" i="10"/>
  <c r="AG76" i="10" s="1"/>
  <c r="AF94" i="10"/>
  <c r="AG94" i="10" s="1"/>
  <c r="AF100" i="10"/>
  <c r="AG100" i="10" s="1"/>
  <c r="AF61" i="10"/>
  <c r="AG61" i="10" s="1"/>
  <c r="AF60" i="10"/>
  <c r="AG60" i="10" s="1"/>
  <c r="AF75" i="10"/>
  <c r="AG75" i="10" s="1"/>
  <c r="AF116" i="10"/>
  <c r="AG116" i="10" s="1"/>
  <c r="AF115" i="10"/>
  <c r="AG115" i="10" s="1"/>
  <c r="AF126" i="10"/>
  <c r="AG126" i="10" s="1"/>
  <c r="AF131" i="10"/>
  <c r="AG131" i="10" s="1"/>
  <c r="AF143" i="10"/>
  <c r="AG143" i="10" s="1"/>
  <c r="AF65" i="10"/>
  <c r="AG65" i="10" s="1"/>
  <c r="AF63" i="10"/>
  <c r="AG63" i="10" s="1"/>
  <c r="AF72" i="10"/>
  <c r="AG72" i="10" s="1"/>
  <c r="AF112" i="10"/>
  <c r="AG112" i="10" s="1"/>
  <c r="AF111" i="10"/>
  <c r="AG111" i="10" s="1"/>
  <c r="AF142" i="10"/>
  <c r="AG142" i="10" s="1"/>
  <c r="AF128" i="10"/>
  <c r="AG128" i="10" s="1"/>
  <c r="AH128" i="10" s="1"/>
  <c r="AF141" i="10"/>
  <c r="AG141" i="10" s="1"/>
  <c r="AF25" i="9"/>
  <c r="AG25" i="9" s="1"/>
  <c r="AF113" i="10"/>
  <c r="AG113" i="10" s="1"/>
  <c r="AF54" i="10"/>
  <c r="AG54" i="10" s="1"/>
  <c r="AF20" i="9"/>
  <c r="AG20" i="9" s="1"/>
  <c r="AF21" i="9"/>
  <c r="AG21" i="9" s="1"/>
  <c r="AI21" i="9" s="1"/>
  <c r="AF151" i="10"/>
  <c r="AG151" i="10" s="1"/>
  <c r="AF152" i="10"/>
  <c r="AG152" i="10" s="1"/>
  <c r="AF139" i="10"/>
  <c r="AG139" i="10" s="1"/>
  <c r="AF154" i="10"/>
  <c r="AG154" i="10" s="1"/>
  <c r="AF16" i="9"/>
  <c r="AG16" i="9" s="1"/>
  <c r="AF7" i="9"/>
  <c r="AG7" i="9" s="1"/>
  <c r="AF71" i="10"/>
  <c r="AG71" i="10" s="1"/>
  <c r="AF90" i="10"/>
  <c r="AG90" i="10" s="1"/>
  <c r="AF92" i="10"/>
  <c r="AG92" i="10" s="1"/>
  <c r="AF106" i="10"/>
  <c r="AG106" i="10" s="1"/>
  <c r="AF110" i="10"/>
  <c r="AG110" i="10" s="1"/>
  <c r="AF109" i="10"/>
  <c r="AG109" i="10" s="1"/>
  <c r="AF144" i="10"/>
  <c r="AG144" i="10" s="1"/>
  <c r="AH144" i="10" s="1"/>
  <c r="AF19" i="9"/>
  <c r="AG19" i="9" s="1"/>
  <c r="AF148" i="10"/>
  <c r="AG148" i="10" s="1"/>
  <c r="AH148" i="10" s="1"/>
  <c r="AF153" i="10"/>
  <c r="AG153" i="10" s="1"/>
  <c r="AF18" i="8"/>
  <c r="AG18" i="8" s="1"/>
  <c r="AI146" i="10"/>
  <c r="AH146" i="10"/>
  <c r="AI77" i="10"/>
  <c r="AH77" i="10"/>
  <c r="AF14" i="10"/>
  <c r="AG14" i="10" s="1"/>
  <c r="AF41" i="10"/>
  <c r="AG41" i="10" s="1"/>
  <c r="AF34" i="10"/>
  <c r="AG34" i="10" s="1"/>
  <c r="AF50" i="10"/>
  <c r="AG50" i="10" s="1"/>
  <c r="AF32" i="10"/>
  <c r="AG32" i="10" s="1"/>
  <c r="AF39" i="10"/>
  <c r="AG39" i="10" s="1"/>
  <c r="AF46" i="10"/>
  <c r="AG46" i="10" s="1"/>
  <c r="AF29" i="10"/>
  <c r="AG29" i="10" s="1"/>
  <c r="AF12" i="10"/>
  <c r="AG12" i="10" s="1"/>
  <c r="AF51" i="10"/>
  <c r="AG51" i="10" s="1"/>
  <c r="AF47" i="10"/>
  <c r="AG47" i="10" s="1"/>
  <c r="AF21" i="10"/>
  <c r="AG21" i="10" s="1"/>
  <c r="AF6" i="10"/>
  <c r="AG6" i="10" s="1"/>
  <c r="AF20" i="10"/>
  <c r="AG20" i="10" s="1"/>
  <c r="AF49" i="10"/>
  <c r="AG49" i="10" s="1"/>
  <c r="AF22" i="10"/>
  <c r="AG22" i="10" s="1"/>
  <c r="AF13" i="10"/>
  <c r="AG13" i="10" s="1"/>
  <c r="AF42" i="10"/>
  <c r="AG42" i="10" s="1"/>
  <c r="AF43" i="10"/>
  <c r="AG43" i="10" s="1"/>
  <c r="AF36" i="10"/>
  <c r="AG36" i="10" s="1"/>
  <c r="AF40" i="10"/>
  <c r="AG40" i="10" s="1"/>
  <c r="AF30" i="10"/>
  <c r="AG30" i="10" s="1"/>
  <c r="AF10" i="10"/>
  <c r="AG10" i="10" s="1"/>
  <c r="AH213" i="10" l="1"/>
  <c r="AI213" i="10"/>
  <c r="AI208" i="10"/>
  <c r="AI224" i="10"/>
  <c r="AH224" i="10"/>
  <c r="AH183" i="10"/>
  <c r="AI183" i="10"/>
  <c r="AH159" i="10"/>
  <c r="AI159" i="10"/>
  <c r="AH189" i="10"/>
  <c r="AI189" i="10"/>
  <c r="AI187" i="10"/>
  <c r="AH195" i="10"/>
  <c r="AI195" i="10"/>
  <c r="AH32" i="9"/>
  <c r="AI32" i="9"/>
  <c r="AI166" i="10"/>
  <c r="AH166" i="10"/>
  <c r="AH222" i="10"/>
  <c r="AI222" i="10"/>
  <c r="AH197" i="10"/>
  <c r="AI197" i="10"/>
  <c r="AH39" i="9"/>
  <c r="AI39" i="9"/>
  <c r="AI168" i="10"/>
  <c r="AH168" i="10"/>
  <c r="AH217" i="10"/>
  <c r="AI217" i="10"/>
  <c r="AI178" i="10"/>
  <c r="AH178" i="10"/>
  <c r="AI37" i="9"/>
  <c r="AI98" i="10"/>
  <c r="AI172" i="10"/>
  <c r="AH172" i="10"/>
  <c r="AH35" i="9"/>
  <c r="AI35" i="9"/>
  <c r="AH191" i="10"/>
  <c r="AI162" i="10"/>
  <c r="AH164" i="10"/>
  <c r="AI164" i="10"/>
  <c r="AI174" i="10"/>
  <c r="AH174" i="10"/>
  <c r="AI193" i="10"/>
  <c r="AH193" i="10"/>
  <c r="AI176" i="10"/>
  <c r="AH176" i="10"/>
  <c r="AH201" i="10"/>
  <c r="AI201" i="10"/>
  <c r="AI180" i="10"/>
  <c r="AH180" i="10"/>
  <c r="AI13" i="9"/>
  <c r="AH13" i="9"/>
  <c r="AH96" i="10"/>
  <c r="AI61" i="10"/>
  <c r="AH81" i="10"/>
  <c r="AI96" i="10"/>
  <c r="AI68" i="10"/>
  <c r="AI81" i="10"/>
  <c r="AH104" i="10"/>
  <c r="AI102" i="10"/>
  <c r="AI136" i="10"/>
  <c r="AH98" i="10"/>
  <c r="AI27" i="10"/>
  <c r="AI120" i="10"/>
  <c r="AH83" i="10"/>
  <c r="AI30" i="7"/>
  <c r="AH30" i="7"/>
  <c r="AI108" i="10"/>
  <c r="AH120" i="10"/>
  <c r="AI83" i="10"/>
  <c r="AH70" i="10"/>
  <c r="AH8" i="9"/>
  <c r="AI37" i="10"/>
  <c r="AI104" i="10"/>
  <c r="AI152" i="10"/>
  <c r="AH152" i="10"/>
  <c r="AI156" i="10"/>
  <c r="AH156" i="10"/>
  <c r="AH134" i="10"/>
  <c r="AH136" i="10"/>
  <c r="AH132" i="10"/>
  <c r="AH27" i="10"/>
  <c r="AF13" i="8"/>
  <c r="AF29" i="8" s="1"/>
  <c r="AI89" i="10"/>
  <c r="AH55" i="10"/>
  <c r="AI16" i="10"/>
  <c r="AI122" i="10"/>
  <c r="AI55" i="10"/>
  <c r="AH25" i="10"/>
  <c r="AI106" i="10"/>
  <c r="AH54" i="10"/>
  <c r="AH72" i="10"/>
  <c r="AI130" i="10"/>
  <c r="AH75" i="10"/>
  <c r="AI33" i="8"/>
  <c r="AI24" i="9"/>
  <c r="AI132" i="10"/>
  <c r="AI24" i="10"/>
  <c r="AI87" i="10"/>
  <c r="AI85" i="10"/>
  <c r="AI29" i="9"/>
  <c r="AH16" i="10"/>
  <c r="AH102" i="10"/>
  <c r="AH29" i="9"/>
  <c r="AF25" i="7"/>
  <c r="AF35" i="7" s="1"/>
  <c r="AH87" i="10"/>
  <c r="AH85" i="10"/>
  <c r="AH21" i="9"/>
  <c r="AH68" i="10"/>
  <c r="AH140" i="10"/>
  <c r="AI100" i="10"/>
  <c r="AI79" i="10"/>
  <c r="AI134" i="10"/>
  <c r="AH17" i="8"/>
  <c r="AH19" i="9"/>
  <c r="AH4" i="9"/>
  <c r="AH118" i="10"/>
  <c r="AH23" i="9"/>
  <c r="AH40" i="7"/>
  <c r="AH27" i="9"/>
  <c r="AH63" i="10"/>
  <c r="AI58" i="10"/>
  <c r="AH24" i="10"/>
  <c r="AH24" i="9"/>
  <c r="AH65" i="10"/>
  <c r="AH79" i="10"/>
  <c r="AI19" i="9"/>
  <c r="AH108" i="10"/>
  <c r="AH33" i="8"/>
  <c r="AI40" i="7"/>
  <c r="AI118" i="10"/>
  <c r="AI23" i="9"/>
  <c r="AH114" i="10"/>
  <c r="AI63" i="10"/>
  <c r="AI138" i="10"/>
  <c r="AI116" i="10"/>
  <c r="AH124" i="10"/>
  <c r="AI49" i="7"/>
  <c r="AH49" i="7"/>
  <c r="AI144" i="10"/>
  <c r="AH89" i="10"/>
  <c r="AH122" i="10"/>
  <c r="AI112" i="10"/>
  <c r="AI125" i="10"/>
  <c r="AI140" i="10"/>
  <c r="AI124" i="10"/>
  <c r="AH100" i="10"/>
  <c r="AH61" i="10"/>
  <c r="AH125" i="10"/>
  <c r="AI54" i="10"/>
  <c r="AH138" i="10"/>
  <c r="AI148" i="10"/>
  <c r="AI128" i="10"/>
  <c r="AI70" i="10"/>
  <c r="AI72" i="10"/>
  <c r="AH58" i="10"/>
  <c r="AH112" i="10"/>
  <c r="AH106" i="10"/>
  <c r="AH130" i="10"/>
  <c r="AI75" i="10"/>
  <c r="AI114" i="10"/>
  <c r="AI65" i="10"/>
  <c r="AH116" i="10"/>
  <c r="AI4" i="9"/>
  <c r="AI17" i="8"/>
  <c r="AH22" i="10"/>
  <c r="AI22" i="10"/>
  <c r="AI21" i="10"/>
  <c r="AH21" i="10"/>
  <c r="AH29" i="10"/>
  <c r="AI29" i="10"/>
  <c r="AH50" i="10"/>
  <c r="AI50" i="10"/>
  <c r="AI7" i="10"/>
  <c r="AH7" i="10"/>
  <c r="AH46" i="10"/>
  <c r="AI46" i="10"/>
  <c r="AI34" i="10"/>
  <c r="AH34" i="10"/>
  <c r="AH20" i="10"/>
  <c r="AI20" i="10"/>
  <c r="AI39" i="10"/>
  <c r="AH39" i="10"/>
  <c r="AI41" i="10"/>
  <c r="AH41" i="10"/>
  <c r="AI5" i="10"/>
  <c r="AI4" i="10"/>
  <c r="AH3" i="10"/>
  <c r="AH5" i="10"/>
  <c r="AI3" i="10"/>
  <c r="AH4" i="10"/>
  <c r="AH11" i="10"/>
  <c r="AI11" i="10"/>
  <c r="AI31" i="10"/>
  <c r="AH31" i="10"/>
  <c r="AG13" i="8" l="1"/>
  <c r="AG29" i="8" s="1"/>
  <c r="AG25" i="7"/>
  <c r="AH13" i="8" l="1"/>
  <c r="AI13" i="8"/>
  <c r="AG30" i="8"/>
  <c r="AH34" i="8" s="1"/>
  <c r="AG36" i="7"/>
  <c r="AG35" i="7"/>
  <c r="AH25" i="7"/>
  <c r="AI25" i="7"/>
  <c r="AI34" i="8"/>
</calcChain>
</file>

<file path=xl/sharedStrings.xml><?xml version="1.0" encoding="utf-8"?>
<sst xmlns="http://schemas.openxmlformats.org/spreadsheetml/2006/main" count="1486" uniqueCount="385">
  <si>
    <t>IPL num</t>
  </si>
  <si>
    <t>NAME</t>
  </si>
  <si>
    <t>d17O</t>
  </si>
  <si>
    <t>d'17O</t>
  </si>
  <si>
    <t>d17O err</t>
  </si>
  <si>
    <t>d18O</t>
  </si>
  <si>
    <t>d'18O</t>
  </si>
  <si>
    <t>d18O err</t>
  </si>
  <si>
    <t>CAP 17O</t>
  </si>
  <si>
    <t>CAP17O err</t>
  </si>
  <si>
    <t>d33</t>
  </si>
  <si>
    <t>d33 err</t>
  </si>
  <si>
    <t>d34</t>
  </si>
  <si>
    <t>d34 err</t>
  </si>
  <si>
    <t>d35</t>
  </si>
  <si>
    <t>d35 err</t>
  </si>
  <si>
    <t>d36</t>
  </si>
  <si>
    <t>d36 err</t>
  </si>
  <si>
    <t>Date Time</t>
  </si>
  <si>
    <t>version</t>
  </si>
  <si>
    <t>33 mismatch R2</t>
  </si>
  <si>
    <t>34 mismatch R2</t>
  </si>
  <si>
    <t>SMOW</t>
  </si>
  <si>
    <t>SMOW-SLAP transfer functions</t>
  </si>
  <si>
    <t>SLAP</t>
  </si>
  <si>
    <t>normalized to SMOW</t>
    <phoneticPr fontId="0" type="noConversion"/>
  </si>
  <si>
    <t>stretched to SLAP</t>
    <phoneticPr fontId="0" type="noConversion"/>
  </si>
  <si>
    <t>d17O SMOW</t>
    <phoneticPr fontId="0" type="noConversion"/>
  </si>
  <si>
    <t>d18O SMOW</t>
    <phoneticPr fontId="0" type="noConversion"/>
  </si>
  <si>
    <t>d17O SMOW-SLAP</t>
    <phoneticPr fontId="0" type="noConversion"/>
  </si>
  <si>
    <t>d18O SMOW-SLAP</t>
    <phoneticPr fontId="0" type="noConversion"/>
  </si>
  <si>
    <t>d'17O Final</t>
  </si>
  <si>
    <t>d'18O Final</t>
  </si>
  <si>
    <t>D17O Final</t>
  </si>
  <si>
    <t>D17O per meg</t>
  </si>
  <si>
    <t>AVG</t>
  </si>
  <si>
    <t>d17O SLAP</t>
    <phoneticPr fontId="0" type="noConversion"/>
  </si>
  <si>
    <t>d18O SLAP</t>
    <phoneticPr fontId="0" type="noConversion"/>
  </si>
  <si>
    <t>Observed</t>
    <phoneticPr fontId="0" type="noConversion"/>
  </si>
  <si>
    <t>Accepted</t>
    <phoneticPr fontId="0" type="noConversion"/>
  </si>
  <si>
    <t>slope</t>
    <phoneticPr fontId="0" type="noConversion"/>
  </si>
  <si>
    <t>intercept</t>
    <phoneticPr fontId="0" type="noConversion"/>
  </si>
  <si>
    <t>d33 SMOW-REF</t>
  </si>
  <si>
    <t>d34 SMOW-REF</t>
  </si>
  <si>
    <t>Type</t>
  </si>
  <si>
    <t>Turkana</t>
  </si>
  <si>
    <t>Serengeti Soils</t>
  </si>
  <si>
    <t>Atacama</t>
  </si>
  <si>
    <t>Carbonate</t>
  </si>
  <si>
    <t>Woranso-Mille</t>
  </si>
  <si>
    <t>102-GC-AZ01</t>
  </si>
  <si>
    <t>Mollusks</t>
  </si>
  <si>
    <t>NBS-19</t>
  </si>
  <si>
    <t>Ian's Samples</t>
  </si>
  <si>
    <t>K-Pg</t>
  </si>
  <si>
    <t>GON06-OES</t>
  </si>
  <si>
    <t>Uncategorized</t>
  </si>
  <si>
    <t>Type 2</t>
  </si>
  <si>
    <t>Furnace</t>
  </si>
  <si>
    <t>GISP</t>
  </si>
  <si>
    <t>NBS-18</t>
  </si>
  <si>
    <t>from website: www.contextures.com/xlDataVal02.html</t>
  </si>
  <si>
    <t>WaterStd</t>
  </si>
  <si>
    <t>Water</t>
  </si>
  <si>
    <t>CarbonateStd</t>
  </si>
  <si>
    <t xml:space="preserve">Type 1 </t>
  </si>
  <si>
    <t>House DI</t>
  </si>
  <si>
    <t>USGS45</t>
  </si>
  <si>
    <t>USGS46</t>
  </si>
  <si>
    <t>USGS47</t>
  </si>
  <si>
    <t>USGS48</t>
  </si>
  <si>
    <t>USGS50</t>
  </si>
  <si>
    <t>Crowdsource</t>
  </si>
  <si>
    <t>Average</t>
  </si>
  <si>
    <t>Stdev</t>
  </si>
  <si>
    <t>DO NOT PASTE OVER OR IT WILL MESS UP CALCULATIONS!!</t>
  </si>
  <si>
    <t>*should equal zero</t>
  </si>
  <si>
    <t>slope MWL</t>
  </si>
  <si>
    <t>Serengeti Waters</t>
  </si>
  <si>
    <t>User</t>
  </si>
  <si>
    <t>day</t>
  </si>
  <si>
    <t>Sarah's Waters</t>
  </si>
  <si>
    <t>Comments</t>
  </si>
  <si>
    <t>Rejected</t>
  </si>
  <si>
    <t>IPL Laser CO2</t>
  </si>
  <si>
    <t>O2 Injection</t>
  </si>
  <si>
    <t>O2 Reduction</t>
  </si>
  <si>
    <t>start pasting data here to avoid pasting over equations</t>
  </si>
  <si>
    <t>Phoebe's Waters</t>
  </si>
  <si>
    <t>CME</t>
  </si>
  <si>
    <t>Joonas' Samples</t>
  </si>
  <si>
    <t>Apatite</t>
  </si>
  <si>
    <t>ETH-4</t>
  </si>
  <si>
    <t>Soil Waters</t>
  </si>
  <si>
    <t>d18O SLAP</t>
  </si>
  <si>
    <t>Natalie's Waters</t>
  </si>
  <si>
    <t xml:space="preserve">Ty's Waters </t>
  </si>
  <si>
    <t>Vincent's Samples</t>
  </si>
  <si>
    <t>sak</t>
  </si>
  <si>
    <t>Peru2019</t>
  </si>
  <si>
    <t>***changed CoF3 reactor***</t>
  </si>
  <si>
    <t>Data_1323 IPL-17O-1322 SLAP-B2-R10-1</t>
  </si>
  <si>
    <t>Data_1324 IPL-17O-1323 SLAP-B2-R10-2</t>
  </si>
  <si>
    <t>Data_1325 IPL-17O-1324 SLAP-B2-R10-3</t>
  </si>
  <si>
    <t>Data_1326 IPL-17O-1325 SLAP-B2-R10-4</t>
  </si>
  <si>
    <t>Data_1327 IPL-17O-1326 VSMOW2-B2-R10-1</t>
  </si>
  <si>
    <t>Data_1328 IPL-17O-1327 VSMOW2-B2-R10-2</t>
  </si>
  <si>
    <t>Data_1329 IPL-17O-1328 VSMOW2-B2-R10-3</t>
  </si>
  <si>
    <t>Data_1330 IPL-17O-1329 VSMOW2-B2-R10-4</t>
  </si>
  <si>
    <t>Data_1331 IPL-17O-1330 PE19-PUM-P019-R10-1</t>
  </si>
  <si>
    <t>Data_1332 IPL-17O-1331 PE19-PUM-P019-R10-2</t>
  </si>
  <si>
    <t>run at 18 nA</t>
  </si>
  <si>
    <t>Data_1333 IPL-17O-1332 PE19-PUM-L018-R10-1</t>
  </si>
  <si>
    <t>Data_1335 IPL-17O-1334 USGS46-R10-1</t>
  </si>
  <si>
    <t>Data_1336 IPL-17O-1335 USGS46-R10-2</t>
  </si>
  <si>
    <t>Data_1337 IPL-17O-1336 USGS46-R10-3</t>
  </si>
  <si>
    <t>Data_1338 IPL-17O-1337 USGS46-R10-4</t>
  </si>
  <si>
    <t>Data_1339 IPL-17O-1338 SLAP-B2-R10-5</t>
  </si>
  <si>
    <t>Data_1340 IPL-17O-1339 SLAP-B2-R10-6</t>
  </si>
  <si>
    <t>Data_1341 IPL-17O-1340 SLAP-B2-R10-7</t>
  </si>
  <si>
    <t>Data_1342 IPL-17O-1341 SLAP-B2-R10-8</t>
  </si>
  <si>
    <t>Data_1343 IPL-17O-1342 SMOW-B2-R10-5</t>
  </si>
  <si>
    <t>high mismatch; approx. off on d17O by 0.26 and d18O by 0.5</t>
  </si>
  <si>
    <t>Data_1344 IPL-17O-1343 SMOW-B2-R10-6</t>
  </si>
  <si>
    <t>Data_1345 IPL-17O-1344 SMOW-B2-R10-7</t>
  </si>
  <si>
    <t>Data_1346 IPL-17O-1345 PE19-CAR-S028-R10-1</t>
  </si>
  <si>
    <t>Data_1347 IPL-17O-1346 PE19-CAR-S028-R10-2</t>
  </si>
  <si>
    <t>run at 17 nA</t>
  </si>
  <si>
    <t>Data_1348 IPL-17O-1347 PE19-JUN-S107-R10-1</t>
  </si>
  <si>
    <t>Data_1349 IPL-17O-1348 PE19-JUN-S107-R10-2</t>
  </si>
  <si>
    <t>Data_1350 IPL-17O-1349 PE19-MEH-S111-R10-1</t>
  </si>
  <si>
    <t>*** NEW FILAMENT *** 7/5/19</t>
  </si>
  <si>
    <t>Data_1351 IPL-17O-1350 PE19-MEH-S111-R10-2</t>
  </si>
  <si>
    <t>Data_1334 IPL-17O-1333 PE19-PUM-S016-R10-1</t>
  </si>
  <si>
    <t>Data_1353 IPL-17O-1352 USGS46-R10-5</t>
  </si>
  <si>
    <t xml:space="preserve"> why so bad??? Or at least, different from first standards?? ~40 per meg lower than accepted value</t>
  </si>
  <si>
    <t>Data_1352 IPL-17O-1351 PE19-PUM-S009-R10-1</t>
  </si>
  <si>
    <t>Data_1354 IPL-17O-1353 USGS46-R10-6</t>
  </si>
  <si>
    <t>Data_1355 IPL-17O-1354 USGS46-R10-7</t>
  </si>
  <si>
    <t>Data_1356 IPL-17O-1355 PE19-PUM-S016-R10-1</t>
  </si>
  <si>
    <t>run at 14 nA</t>
  </si>
  <si>
    <t>run at17 nA</t>
  </si>
  <si>
    <t>run at 19 nA</t>
  </si>
  <si>
    <t>Data_1357 IPL-17O-1356 PE19-PUM-S016-R10-2</t>
  </si>
  <si>
    <t>rh</t>
  </si>
  <si>
    <t>Data_1358 IPL-17O-1357 PE19-JUN-R063-R10-1</t>
  </si>
  <si>
    <t>Data_1359 IPL-17O-1358 PE19-JUN-R063-R10-2</t>
  </si>
  <si>
    <t>Data_1360 IPL-17O-1359 PE19-YAN-S140-R10-1</t>
  </si>
  <si>
    <t>Data_1361 IPL-17O-1360 PE19-YAN-S140-R10-2</t>
  </si>
  <si>
    <t>high 33 and 34 mismatch errors</t>
  </si>
  <si>
    <t>Data_1362 IPL-17O-1361 USGS47-R10-1</t>
  </si>
  <si>
    <t>45 per meg lower than accepted value</t>
  </si>
  <si>
    <t>Data_1363 IPL-17O-1362 USGS47-R10-2</t>
  </si>
  <si>
    <t>Data_1364 IPL-17O-1363 SLAP2-B3-R10-1</t>
  </si>
  <si>
    <t>Data_1365 IPL-17O-1364 SLAP2-B3-R10-2</t>
  </si>
  <si>
    <t>nrp</t>
  </si>
  <si>
    <t>Data_1366 IPL-17O-1365 SLAP2-B3-R10-3</t>
  </si>
  <si>
    <t>Data_1367 IPL-17O-1366 SLAP2-B3-R10-4</t>
  </si>
  <si>
    <t>Data_1368 IPL-17O-1367 VSMOW2-B3-R10-1</t>
  </si>
  <si>
    <t>Data_1369 IPL-17O-1368 VSMOW2-B3-R10-2</t>
  </si>
  <si>
    <t>Data_1370 IPL-17O-1369 VSMOW2-B3-R10-3</t>
  </si>
  <si>
    <t>Data_1371 IPL-17O-1370 VSMOW2-B3-R10-4</t>
  </si>
  <si>
    <t>Data_1372 IPL-17O-1371 102-GC-AZ01-R10-1</t>
  </si>
  <si>
    <t>Data_1373 IPL-17O-1372 102-GC-AZ01-R10-2</t>
  </si>
  <si>
    <t>Data_1374 IPL-17O-1373 102-GC-AZ01-R10-3</t>
  </si>
  <si>
    <t>Data_1375 IPL-17O-1374 102-GC-AZ01-R10-4</t>
  </si>
  <si>
    <t>Data_1376 IPL-17O-1375 BL00-1E-800-T719-R10-1</t>
  </si>
  <si>
    <t>Bear Lake Core</t>
  </si>
  <si>
    <t>Data_1377 IPL-17O-1376 BL00-1E-800-T719-R10-2</t>
  </si>
  <si>
    <t>Data_1378 IPL-17O-1377 BL00-1E-800-T719-R10-3</t>
  </si>
  <si>
    <t>Data_1379 IPL-17O-1378 BL00-1E-715-T719-R10-1</t>
  </si>
  <si>
    <t>Data_1380 IPL-17O-1379 BL00-1E-715-T719-R10-2</t>
  </si>
  <si>
    <t>Data_1381 IPL-17O-1380 BL00-1E-550-T719-R10-1</t>
  </si>
  <si>
    <t>Data_1382 IPL-17O-1381 BL00-1E-550-T719-R10-2</t>
  </si>
  <si>
    <t>Data_1383 IPL-17O-1382 BL00-1E-970A-T719-R10-1</t>
  </si>
  <si>
    <t>Data_1384 IPL-17O-1383 BL00-1E-970A-T719-R10-2</t>
  </si>
  <si>
    <t>Data_1385 IPL-17O-1384 BL00-1E-970A-T719-R10-3</t>
  </si>
  <si>
    <t>Data_1386 IPL-17O-1385 BL00-1E-1320A-T719-R10-1</t>
  </si>
  <si>
    <t>Data_1387 IPL-17O-1386 BL00-1E-1320A-T719-R10-2</t>
  </si>
  <si>
    <t>Data_1388 IPL-17O-1387 BL00-1E-80-T719-R10-1</t>
  </si>
  <si>
    <t>Data_1389 IPL-17O-1388 BL00-1E-80-T719-R10-2</t>
  </si>
  <si>
    <t>Data_1390 IPL-17O-1389 NBS-19-R10-1</t>
  </si>
  <si>
    <t>Data_1391 IPL-17O-1390 NBS-19-R10-2</t>
  </si>
  <si>
    <t>Data_1392 IPL-17O-1391 CI-1210-1</t>
  </si>
  <si>
    <t>Data_1393 IPL-17O-1392 PLC4-g1-1 1</t>
  </si>
  <si>
    <t>after peri pump loop change</t>
  </si>
  <si>
    <t>Data_1394 IPL-17O-1393 PLC4-g1-R10-2</t>
  </si>
  <si>
    <t>misnamed in ms software</t>
  </si>
  <si>
    <t>Data_1395 IPL-17O-1394 WLC-B-g1-R10-1</t>
  </si>
  <si>
    <t>Data_1396 IPL-17O-1395 WLC-B-g1-R10-2</t>
  </si>
  <si>
    <t>Data_1397 IPL-17O-1396 PLC3-g-R10-1</t>
  </si>
  <si>
    <t>Data_1398 IPL-17O-1397 PLC3-g-R10-2</t>
  </si>
  <si>
    <t>Data_1399 IPL-17O-1398 WLC-B-m-R10-1</t>
  </si>
  <si>
    <t>izw</t>
  </si>
  <si>
    <t>Data_1400 IPL-17O-1399 WLC-B-m-R10-2</t>
  </si>
  <si>
    <t>Data_1401 IPL-17O-1400 OPL-A-R10-1</t>
  </si>
  <si>
    <t>Data_1402 IPL-17O-1401 OPL-A-R10-2</t>
  </si>
  <si>
    <t>Data_1403 IPL-17O-1402 OLC-B1-R10-1</t>
  </si>
  <si>
    <t>Data_1404 IPL-17O-1403 OLC-B1-R10-2</t>
  </si>
  <si>
    <t>Data_1405 IPL-17O-1404 P-GSF-1-g-1-R10-1</t>
  </si>
  <si>
    <t>Data_1406 IPL-17O-1405 P-GSF-1-g-R10-2</t>
  </si>
  <si>
    <t>Data_1407 IPL-17O-1406 CC4-6-R10-1</t>
  </si>
  <si>
    <t>Data_1408 IPL-17O-1407 CC4-13-R10-1</t>
  </si>
  <si>
    <t>Data_1409 IPL-17O-1408 NBS18-R10-1</t>
  </si>
  <si>
    <t>Data_1410 IPL-17O-1409 BA#1-A-R10-1</t>
  </si>
  <si>
    <t>Data_1411 IPL-17O-1410 OQ15.3-A-R10-1</t>
  </si>
  <si>
    <t>Data_1412 IPL-17O-1411 SDT13.4-A-R10-1</t>
  </si>
  <si>
    <t>Data_1413 IPL-17O-1412 OQ11-A-R10-1</t>
  </si>
  <si>
    <t>ep</t>
  </si>
  <si>
    <t>Data_1414 IPL-17O-1413 PE19-JUN-C163-R10-1</t>
  </si>
  <si>
    <t>***updated tuning*** O2 tuning 7-15-19</t>
  </si>
  <si>
    <t>Data_1416 IPL-17O-1415 PE19-MEH-C117-R10-1</t>
  </si>
  <si>
    <t>Data_1417 IPL-17O-1416 PE19-MEH-C117-R10-2</t>
  </si>
  <si>
    <t>Data_1418 IPL-17O-1417 PE19-PUM-C007-R10-1</t>
  </si>
  <si>
    <t>Data_1419 IPL-17O-1418 PE19-PUM-C007-R10-2</t>
  </si>
  <si>
    <t>Data_1420 IPL-17O-1419 PE19-YAN-C156-R10-1</t>
  </si>
  <si>
    <t>accepted: 15.1 ; -98</t>
  </si>
  <si>
    <t>Data_1422 IPL-17O-1421 PE19-YAN-C158-R10-1</t>
  </si>
  <si>
    <t>Data_1421 IPL-17O-1420 PE19-YAN-C156-R10-2</t>
  </si>
  <si>
    <t>Data_1415 IPL-17O-1414 PE19-JUN-C163-R10-2</t>
  </si>
  <si>
    <t>sample ended at 16% bellows</t>
  </si>
  <si>
    <t>Data_1423 IPL-17O-1422 PE19-YAN-C158-R10-2</t>
  </si>
  <si>
    <t>Data_1424 IPL-17O-1423 102-GC-AZ01-R10-5</t>
  </si>
  <si>
    <t>Data_1425 IPL-17O-1424 102-GC-AZ01-R10-6</t>
  </si>
  <si>
    <t>Data_1426 IPL-17O-1425 PE19-JUN-C094-R10-1</t>
  </si>
  <si>
    <t>run on 16 nA sequence</t>
  </si>
  <si>
    <t>accepted: 24.1 ; -94</t>
  </si>
  <si>
    <t>Data_1427 IPL-17O-1426 PE19-JUN-C094-R10-2</t>
  </si>
  <si>
    <t>Data_1428 IPL-17O-1427 AD04-46-III 85-90a-R10-1</t>
  </si>
  <si>
    <t>Data_1429 IPL-17O-1428 PDJ 4055b 115a-R10-1</t>
  </si>
  <si>
    <t>Data_1430 IPL-17O-1429 PE19-PUM-C008-R10-1</t>
  </si>
  <si>
    <t>Data_1431 IPL-17O-1430 PE19-PUM-C008-R10-2</t>
  </si>
  <si>
    <t>Data_1432 IPL-17O-1431 PE19-MEH-C122-R10-1</t>
  </si>
  <si>
    <t>Data_1433 IPL-17O-1432 PE19-MEH-C122-R10-2 1</t>
  </si>
  <si>
    <t>Data_1434 IPL-17O-1433 PE19-YAN-C145A-R10-1</t>
  </si>
  <si>
    <t>Data_1435 IPL-17O-1434 PE19-YAN-C145A-R10-2</t>
  </si>
  <si>
    <t>Data_1436 IPL-17O-1435 PE19-PUM-C021-R10-1</t>
  </si>
  <si>
    <t>Data_1437 IPL-17O-1436 PE19-PUM-C021-R10-2</t>
  </si>
  <si>
    <t>Data_1438 IPL-17O-1437 PE19-PUM-C133A-R10-1</t>
  </si>
  <si>
    <t>Data_1439 IPL-17O-1438 PE19-PUM-C133A-R10-2 1</t>
  </si>
  <si>
    <t>Data_1440 IPL-17O-1439 NBS19-R10-3</t>
  </si>
  <si>
    <t>accepted: 36.5 ; -135</t>
  </si>
  <si>
    <t>Data_1441 IPL-17O-1440 NBS19-R10-4</t>
  </si>
  <si>
    <t>Data_1442 IPL-17O-1441 USGS46-R10-8</t>
  </si>
  <si>
    <t>Data_1443 IPL-17O-1442 USGS46-R10-9</t>
  </si>
  <si>
    <t>accepted: -15.85 ; -29.83 ; 20</t>
  </si>
  <si>
    <t>Seems to be taking a long time to come to accepted values &amp; stabilize</t>
  </si>
  <si>
    <t>Data_1444 IPL-17O-1443 USGS46-R10-10</t>
  </si>
  <si>
    <t>Data_1445 IPL-17O-1444 USGS46-R10-11</t>
  </si>
  <si>
    <t>Data_1446 IPL-17O-1445 USGS46-R10-12</t>
  </si>
  <si>
    <t>Data_1447 IPL-17O-1446 USGS46-R10-13</t>
  </si>
  <si>
    <t>Data_1448 IPL-17O-1447 PE19-PUM-S016-R10-1</t>
  </si>
  <si>
    <t>Data_1449 IPL-17O-1448 PE19-PUM-S016-R10-2</t>
  </si>
  <si>
    <t>Data_1450 IPL-17O-1449 PE19-JUN-R063-R10-3</t>
  </si>
  <si>
    <t>Data_1451 IPL-17O-1450 PE19-JUN-R063-R10-4</t>
  </si>
  <si>
    <t>Data_1452 IPL-17O-1451 PE19-MEH-L116-R10-1</t>
  </si>
  <si>
    <t>Data_1453 IPL-17O-1452 PE19-MEH-L116-R10-2</t>
  </si>
  <si>
    <t>Data_1454 IPL-17O-1453 PE19-YAN-S140-R10-3</t>
  </si>
  <si>
    <t>Data_1455 IPL-17O-1454 PE19-YAN-S140-R10-4</t>
  </si>
  <si>
    <t>Data_1456 IPL-17O-1455 PE19-YAN-L141-R10-1</t>
  </si>
  <si>
    <t>rjh</t>
  </si>
  <si>
    <t>Data_1457 IPL-17O-1456 PE19-YAN-L141-R10-2</t>
  </si>
  <si>
    <t>Data_1458 IPL-17O-1457 PE19-JUN-L090-R10-1</t>
  </si>
  <si>
    <t>Data_1459 IPL-17O-1458 PE19-JUN-L090-R10-2</t>
  </si>
  <si>
    <t>Data_1460 IPL-17O-1459 COB-PR-25JUL11-R10-1</t>
  </si>
  <si>
    <t>emp</t>
  </si>
  <si>
    <t>Data_1461 IPL-17O-1460 COB-PR-4MAR12-R10-1</t>
  </si>
  <si>
    <t>Data_1462 IPL-17O-1461 PE19-CAR-S028-R10-3</t>
  </si>
  <si>
    <t>Data_1463 IPL-17O-1462 PE19-CAR-S028-R10-4</t>
  </si>
  <si>
    <t>Data_1464 IPL-17O-1463 PE19-PUM-P019-R10-3</t>
  </si>
  <si>
    <t>Data_1467 IPL-17O-1466 USGS45-R10-2</t>
  </si>
  <si>
    <t>Data_1468 IPL-17O-1467 USGS45-R10-3</t>
  </si>
  <si>
    <t>Data_1466 IPL-17O-1465 USGS45-R10-1</t>
  </si>
  <si>
    <t>Data_1465 IPL-17O-1464 PE19-PUM-P019-R10-4</t>
  </si>
  <si>
    <t>Data_1470 IPL-17O-1469 SLAP-B3-R10-5</t>
  </si>
  <si>
    <t>Data_1471 IPL-17O-1470 SLAP-B3-R10-6</t>
  </si>
  <si>
    <t>Data_1472 IPL-17O-1471 SLAP-B3-R10-7</t>
  </si>
  <si>
    <t>Data_1473 IPL-17O-1472 VSMOW2-B3-R10-5</t>
  </si>
  <si>
    <t>Data_1474 IPL-17O-1473 VSMOW2-B3-R10-6</t>
  </si>
  <si>
    <t>Data_1475 IPL-17O-1474 VSMOW2-B3-R10-7</t>
  </si>
  <si>
    <t>Data_1476 IPL-17O-1475 VSMOW2-B3-R10-8</t>
  </si>
  <si>
    <t>Data_1469 IPL-17O-1468 PE19-JUN-L159-R10-1</t>
  </si>
  <si>
    <t>Data_1477 IPL-17O-1476 102-GC-AZ01-R10-7</t>
  </si>
  <si>
    <t>Data_1478 IPL-17O-1477 102-GC-AZ01-R10-8</t>
  </si>
  <si>
    <t>Data_1479 IPL-17O-1478 102-GC-AZ01-R10-9</t>
  </si>
  <si>
    <t>Data_1480 IPL-17O-1479 BL00-1E-860-T719-R10-1</t>
  </si>
  <si>
    <t>:)</t>
  </si>
  <si>
    <t>Data_1482 IPL-17O-1481 BL00-1E-660-T719-R10-1</t>
  </si>
  <si>
    <t>Data_1481 IPL-17O-1480 BL00-1E-860-T719-R10-2</t>
  </si>
  <si>
    <t>Data_1483 IPL-17O-1482 BL00-1E-660-T719-R10-2</t>
  </si>
  <si>
    <t>Data_1484 IPL-17O-1483 BL00-1E-320-T719-R10-1</t>
  </si>
  <si>
    <t>Data_1485 IPL-17O-1484 BL00-1E-320-T719-R10-2</t>
  </si>
  <si>
    <t>Data_1486 IPL-17O-1485 BL00-1E-1500A-T719-R10-1</t>
  </si>
  <si>
    <t>should look similar to 1320 cm ~30, ~-131</t>
  </si>
  <si>
    <t>should look similar to 715cm ~-140 D17O and ~30 d'18O</t>
  </si>
  <si>
    <t>after peri pump loop change--this sample is named wrong (should be IAEA-C1-R10-1)</t>
  </si>
  <si>
    <t>IAEA-C1</t>
  </si>
  <si>
    <t>Data_1487 IPL-17O-1486 BL00-1E-1500A-T719-R10-2</t>
  </si>
  <si>
    <t>Data_1488 IPL-17O-1487 IAEA-C1-R10-2</t>
  </si>
  <si>
    <t xml:space="preserve">first IAEA-C1 ran was named CME? 32, -131 was first run </t>
  </si>
  <si>
    <t>Data_1489 IPL-17O-1488 IAEA-C1-R10-3</t>
  </si>
  <si>
    <t>Data_1490 IPL-17O-1489 BL001-E-1300A-T719-R10-1</t>
  </si>
  <si>
    <t>slightly more + than 1320 d18O</t>
  </si>
  <si>
    <t>Data_1491 IPL-17O-1490 BL001-E-1300A-T719-R10-2</t>
  </si>
  <si>
    <t>Data_1492 IPL-17O-1491 BL001-E-1245A-T719-R10-1</t>
  </si>
  <si>
    <t>Data_1493 IPL-17O-1492 BL00-1E-1245A-T719-R10-2</t>
  </si>
  <si>
    <t>Data_1494 IPL-17O-1493 BL00-1E-1080A-T719-R10-1</t>
  </si>
  <si>
    <t>Data_1495 IPL-17O-1494 BL00-1E-1080A-T719-R10-2</t>
  </si>
  <si>
    <t>Data_1496 IPL-17O-1495 BL00-1E-1060A-T719-R10-1</t>
  </si>
  <si>
    <t>Data_1497 IPL-17O-1496 BL00-1E-1060A-T719-R10-2</t>
  </si>
  <si>
    <t>Data_1498 IPL-17O-1497 GRF16-1A-191Q-3-7-11-R10-1</t>
  </si>
  <si>
    <t>GREECO</t>
  </si>
  <si>
    <t>Data_1499 IPL-17O-1498 GRF16-1A-191Q-3-7-11-R10-2</t>
  </si>
  <si>
    <t>first solvay core sample! :)</t>
  </si>
  <si>
    <t>Data_1500 IPL-17O-1499 GRF16-1A-191Q-3-7-11-R10-3</t>
  </si>
  <si>
    <t>Data_1501 IPL-17O-1500 GRF16-1A-219Q-4-18-22-R10-1</t>
  </si>
  <si>
    <t>Data_1502 IPL-17O-1501 GRF16-1A-219Q-4-18-22-R10-2</t>
  </si>
  <si>
    <t>Data_1503 IPL-17O-1502 102-GC-AZ01-R10-10</t>
  </si>
  <si>
    <t>Data_1504 IPL-17O-1503 102-GC-AZ01-R10-11</t>
  </si>
  <si>
    <t>Data_1505 IPL-17O-1504 GRF16-1A-167Q5-30-34-R10-1</t>
  </si>
  <si>
    <t>Data_1506 IPL-17O-1505 GRF16-1A-167Q-5-30-34-R10-2</t>
  </si>
  <si>
    <t>Data_1507 IPL-17O-1506 GRF16-1A-178Q-4-8-12-R10-1</t>
  </si>
  <si>
    <t>Data_1508 IPL-17O-1507 GRF16-1A-178Q-4-8-12-R10-2</t>
  </si>
  <si>
    <t>Data_1509 IPL-17O-1508 GRF16-1A-186Q-3-17-21-R10-1</t>
  </si>
  <si>
    <t>Data_1510 IPL-17O-1509 GRF16-1A-186Q-3-17-21-R10-2</t>
  </si>
  <si>
    <t>Data_1511 IPL-17O-1510 GRF16-1A-191Q-2-18-22-R10-1</t>
  </si>
  <si>
    <t>Data_1512 IPL-17O-1511 GRF16-1A-191Q-2-18-22-R10-2</t>
  </si>
  <si>
    <t>hmmm could this be the reactor dimming?</t>
  </si>
  <si>
    <t>Data_1513 IPL-17O-1512 NBS-19-R10-5</t>
  </si>
  <si>
    <t>Data_1514 IPL-17O-1513 NBS-19-R10-6</t>
  </si>
  <si>
    <t>Data_1515 IPL-17O-1514 GRF16-1A-228Q-3-13-17-R10-1</t>
  </si>
  <si>
    <t xml:space="preserve">first IAEA-C1 ran was named CME? (only know because I weighed it out) 32, -131 was first run </t>
  </si>
  <si>
    <t>Data_1516 IPL-17O-1515 GRF16-1A-228Q-3-13-17-R10-2</t>
  </si>
  <si>
    <t>Data_1517 IPL-17O-1516 GRF16-1A-204Q-2-53-57-R10-1</t>
  </si>
  <si>
    <t>Data_1518 IPL-17O-1517 GRF16-1A-204Q-2-53-57-R10-2</t>
  </si>
  <si>
    <t>Data_1519 IPL-17O-1518 GRF16-1A-233Q-3-38-42-R10-1</t>
  </si>
  <si>
    <t>Data_1520 IPL-17O-1519 GRF16-1A-233Q-3-38-42-R10-2</t>
  </si>
  <si>
    <t>Data_1521 IPL-17O-1520 GRF16-1A-219Q-1-11-15-R10-1</t>
  </si>
  <si>
    <t>ruptured peri-pump loop.  Atmospheric contam.</t>
  </si>
  <si>
    <t>Data_1522 IPL-17O-1521 GRF16-1A-219Q-1-11-15-R10-2</t>
  </si>
  <si>
    <t>Data_1523 IPL-17O-1522 GRF16-1A-219Q-1-11-15-R10-3</t>
  </si>
  <si>
    <t>Data_1524 IPL-17O-1523 GRF16-1A-163Q-1-34-38-R10-1</t>
  </si>
  <si>
    <t>X</t>
  </si>
  <si>
    <t>re-run this sample because prob still contam</t>
  </si>
  <si>
    <t>Data_1525 IPL-17O-1524 GRF16-1A-163Q-1-34-38-R10-2</t>
  </si>
  <si>
    <t>Data_1526 IPL-17O-1525 IAEA-C1-R10-4</t>
  </si>
  <si>
    <t>Data_1527 IPL-17O-1526 IAEA-C1-R10-5</t>
  </si>
  <si>
    <t>Data_1528 IPL-17O-1527 GRF16-1A-218Q-5-14-18-R10-1</t>
  </si>
  <si>
    <t>Data_1529 IPL-17O-1528 GRF16-1A-218Q-5-14-18-R10-2</t>
  </si>
  <si>
    <t>seems ok, but not great</t>
  </si>
  <si>
    <t>d'18O are 2 per mil apart, last run (third replicate) should show state of reactor</t>
  </si>
  <si>
    <t>Data_1530 IPL-17O-1529 GRF16-1A-218Q-5-14-18-R10-3</t>
  </si>
  <si>
    <t>these next 2 look fine… so reactor 10 is still good?</t>
  </si>
  <si>
    <t>Data_1531 IPL-17O-1530 GRF16-1A-190Q-4-56.5-60.5-R10-1</t>
  </si>
  <si>
    <t>Data_1532 IPL-17O-1531 GRF16-1A-190Q-4-56.5-60.5-R10-2</t>
  </si>
  <si>
    <t>I think the reactor is dying d18'O are 2 per mil apart. Noticed during run bellows crunched to 2.8% on sample side ~18:30 for replicate (R10-2)</t>
  </si>
  <si>
    <t>Data_1533 IPL-17O-1532 GRF16-1A-200Q-5-13.5-17.5-R10-1</t>
  </si>
  <si>
    <t>Data_1534 IPL-17O-1533 GRF16-1A-200Q-5-13.5-17.5-R10-2</t>
  </si>
  <si>
    <t>Data_1535 IPL-17O-1534 Reagent Calcite-R10-1</t>
  </si>
  <si>
    <t>Data_1536 IPL-17O-1535 Reagent Calcite-R10-2</t>
  </si>
  <si>
    <t>tehuth</t>
  </si>
  <si>
    <t>Data_1537 IPL-17O-1536 Reagent Calcite-R10-3</t>
  </si>
  <si>
    <t>Data_1538 IPL-17O-1537 Reagent Calcite -R10-4</t>
  </si>
  <si>
    <t>Reagent Carbonate</t>
  </si>
  <si>
    <t>Dentine</t>
  </si>
  <si>
    <t>Enamel</t>
  </si>
  <si>
    <t>Data_1539 IPL-17O-1538 SC4-2-17O-01-R10-1</t>
  </si>
  <si>
    <t>changed peristaltic pump loop</t>
  </si>
  <si>
    <t>Data_1540 IPL-17O-1539 102-GC-AZ01-R10-13</t>
  </si>
  <si>
    <t>Data_1541 IPL-17O-1540 102-GC-AZ01-R10-14</t>
  </si>
  <si>
    <t>Data_1542 IPL-17O-1541 SC4-2-17O-02-R10-1</t>
  </si>
  <si>
    <t>Data_1543 IPL-17O-1542 SC4-2-17O-02-R10-2</t>
  </si>
  <si>
    <t>Speleothem</t>
  </si>
  <si>
    <t>Data_1544 IPL-17O-1543 SC4-2-17O-03-R10-1</t>
  </si>
  <si>
    <t>ReactorID</t>
  </si>
  <si>
    <t>primes</t>
  </si>
  <si>
    <t>flag.major</t>
  </si>
  <si>
    <t>flag.analysis</t>
  </si>
  <si>
    <t>2020-12-17 tehuth: These are way off. Likely lingering effects of changing the filament. Sample flagged as analytical issue.</t>
  </si>
  <si>
    <t>flagged by TEHuth 1/14/2021. Given filament change on 7/5/2019, be careful using this data</t>
  </si>
  <si>
    <t>moderately high mismatch, flagged by TEHuth 1/14/2021. Given filament change on 7/5/2019, none of this data is useable</t>
  </si>
  <si>
    <t>run at 18 nA, flagged by TEHuth 1/14/2021. Given filament change on 7/5/2019, none of this data is useable</t>
  </si>
  <si>
    <t>run at 16 nA, flagged by TEHuth 1/14/2021. Given filament change on 7/5/2019, none of this data is useable</t>
  </si>
  <si>
    <t>high mismatch, flagged by TEHuth 1/14/2021. Given filament change on 7/5/2019, none of this data is useable</t>
  </si>
  <si>
    <t>TEHuth fix 1/14/2021. There was originally a flag.major here to indicate the start of the new filament. However, as I flagged the previous section out, this is no longer needed (R code will not run with 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</si>
</sst>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0.0E+00"/>
    <numFmt numFmtId="168" formatCode="0E+00"/>
    <numFmt numFmtId="169" formatCode="m/d/yy\ h:mm;@"/>
  </numFmts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43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4" applyNumberFormat="0" applyAlignment="0" applyProtection="0"/>
    <xf numFmtId="0" fontId="18" fillId="11" borderId="5" applyNumberFormat="0" applyAlignment="0" applyProtection="0"/>
    <xf numFmtId="0" fontId="19" fillId="11" borderId="4" applyNumberFormat="0" applyAlignment="0" applyProtection="0"/>
    <xf numFmtId="0" fontId="20" fillId="0" borderId="6" applyNumberFormat="0" applyFill="0" applyAlignment="0" applyProtection="0"/>
    <xf numFmtId="0" fontId="1" fillId="12" borderId="7" applyNumberFormat="0" applyAlignment="0" applyProtection="0"/>
    <xf numFmtId="0" fontId="8" fillId="0" borderId="0" applyNumberFormat="0" applyFill="0" applyBorder="0" applyAlignment="0" applyProtection="0"/>
    <xf numFmtId="0" fontId="9" fillId="13" borderId="8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2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2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2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2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2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2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</cellStyleXfs>
  <cellXfs count="169">
    <xf numFmtId="0" fontId="0" fillId="0" borderId="0" xfId="0"/>
    <xf numFmtId="0" fontId="1" fillId="2" borderId="0" xfId="0" applyFont="1" applyFill="1"/>
    <xf numFmtId="1" fontId="0" fillId="0" borderId="0" xfId="0" applyNumberFormat="1"/>
    <xf numFmtId="164" fontId="0" fillId="0" borderId="0" xfId="0" applyNumberFormat="1"/>
    <xf numFmtId="0" fontId="1" fillId="3" borderId="0" xfId="0" applyFont="1" applyFill="1"/>
    <xf numFmtId="0" fontId="6" fillId="0" borderId="0" xfId="1" applyFont="1" applyAlignment="1">
      <alignment horizontal="center"/>
    </xf>
    <xf numFmtId="2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center" vertical="center"/>
    </xf>
    <xf numFmtId="0" fontId="4" fillId="6" borderId="0" xfId="1" applyFont="1" applyFill="1" applyAlignment="1">
      <alignment horizontal="center"/>
    </xf>
    <xf numFmtId="0" fontId="7" fillId="6" borderId="0" xfId="1" applyFont="1" applyFill="1" applyAlignment="1">
      <alignment horizontal="center"/>
    </xf>
    <xf numFmtId="2" fontId="4" fillId="6" borderId="0" xfId="1" applyNumberFormat="1" applyFont="1" applyFill="1" applyAlignment="1">
      <alignment horizontal="center"/>
    </xf>
    <xf numFmtId="164" fontId="4" fillId="6" borderId="0" xfId="1" applyNumberFormat="1" applyFont="1" applyFill="1" applyAlignment="1">
      <alignment horizontal="center"/>
    </xf>
    <xf numFmtId="22" fontId="8" fillId="0" borderId="0" xfId="0" applyNumberFormat="1" applyFont="1"/>
    <xf numFmtId="0" fontId="2" fillId="0" borderId="10" xfId="0" applyFont="1" applyBorder="1"/>
    <xf numFmtId="0" fontId="0" fillId="0" borderId="0" xfId="0"/>
    <xf numFmtId="22" fontId="0" fillId="0" borderId="0" xfId="0" applyNumberFormat="1"/>
    <xf numFmtId="165" fontId="0" fillId="0" borderId="0" xfId="0" applyNumberFormat="1"/>
    <xf numFmtId="2" fontId="0" fillId="0" borderId="0" xfId="0" applyNumberFormat="1"/>
    <xf numFmtId="0" fontId="8" fillId="0" borderId="0" xfId="0" applyFon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8" borderId="0" xfId="0" applyFont="1" applyFill="1"/>
    <xf numFmtId="0" fontId="0" fillId="6" borderId="0" xfId="0" applyFill="1"/>
    <xf numFmtId="0" fontId="0" fillId="39" borderId="0" xfId="0" applyFill="1"/>
    <xf numFmtId="0" fontId="0" fillId="39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/>
    <xf numFmtId="2" fontId="2" fillId="0" borderId="0" xfId="0" applyNumberFormat="1" applyFont="1"/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  <xf numFmtId="165" fontId="8" fillId="0" borderId="0" xfId="0" applyNumberFormat="1" applyFont="1"/>
    <xf numFmtId="1" fontId="8" fillId="0" borderId="0" xfId="0" applyNumberFormat="1" applyFont="1"/>
    <xf numFmtId="2" fontId="8" fillId="0" borderId="0" xfId="0" applyNumberFormat="1" applyFont="1"/>
    <xf numFmtId="2" fontId="8" fillId="0" borderId="0" xfId="0" applyNumberFormat="1" applyFont="1" applyFill="1"/>
    <xf numFmtId="165" fontId="8" fillId="0" borderId="0" xfId="0" applyNumberFormat="1" applyFont="1" applyFill="1"/>
    <xf numFmtId="1" fontId="8" fillId="0" borderId="0" xfId="0" applyNumberFormat="1" applyFont="1" applyFill="1"/>
    <xf numFmtId="2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5" fontId="1" fillId="3" borderId="0" xfId="0" applyNumberFormat="1" applyFont="1" applyFill="1"/>
    <xf numFmtId="165" fontId="2" fillId="0" borderId="0" xfId="0" applyNumberFormat="1" applyFont="1"/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23" fillId="0" borderId="0" xfId="0" applyFont="1"/>
    <xf numFmtId="0" fontId="0" fillId="0" borderId="0" xfId="0" quotePrefix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NumberFormat="1" applyFont="1"/>
    <xf numFmtId="167" fontId="0" fillId="0" borderId="0" xfId="0" applyNumberFormat="1"/>
    <xf numFmtId="0" fontId="0" fillId="40" borderId="0" xfId="0" applyFont="1" applyFill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24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166" fontId="2" fillId="0" borderId="0" xfId="0" applyNumberFormat="1" applyFont="1"/>
    <xf numFmtId="165" fontId="0" fillId="41" borderId="0" xfId="0" applyNumberFormat="1" applyFill="1"/>
    <xf numFmtId="22" fontId="0" fillId="41" borderId="0" xfId="0" applyNumberFormat="1" applyFill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/>
    <xf numFmtId="22" fontId="0" fillId="0" borderId="0" xfId="0" applyNumberFormat="1" applyFill="1" applyBorder="1"/>
    <xf numFmtId="166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5" fontId="0" fillId="0" borderId="0" xfId="0" applyNumberFormat="1" applyFill="1" applyBorder="1" applyAlignment="1">
      <alignment horizontal="left"/>
    </xf>
    <xf numFmtId="166" fontId="0" fillId="0" borderId="0" xfId="0" applyNumberFormat="1" applyFill="1" applyBorder="1" applyAlignment="1">
      <alignment horizontal="right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/>
    <xf numFmtId="22" fontId="0" fillId="0" borderId="0" xfId="0" applyNumberFormat="1" applyFill="1"/>
    <xf numFmtId="2" fontId="0" fillId="0" borderId="0" xfId="0" applyNumberFormat="1" applyFill="1"/>
    <xf numFmtId="1" fontId="0" fillId="0" borderId="0" xfId="0" applyNumberFormat="1" applyFill="1"/>
    <xf numFmtId="1" fontId="2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/>
    <xf numFmtId="1" fontId="25" fillId="0" borderId="0" xfId="0" applyNumberFormat="1" applyFont="1"/>
    <xf numFmtId="1" fontId="26" fillId="0" borderId="0" xfId="0" applyNumberFormat="1" applyFont="1"/>
    <xf numFmtId="11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0" xfId="0" applyFont="1" applyFill="1" applyAlignment="1">
      <alignment horizontal="left"/>
    </xf>
    <xf numFmtId="165" fontId="27" fillId="0" borderId="0" xfId="0" applyNumberFormat="1" applyFont="1"/>
    <xf numFmtId="22" fontId="27" fillId="0" borderId="0" xfId="0" applyNumberFormat="1" applyFont="1"/>
    <xf numFmtId="1" fontId="27" fillId="0" borderId="0" xfId="0" applyNumberFormat="1" applyFont="1"/>
    <xf numFmtId="165" fontId="27" fillId="0" borderId="0" xfId="0" applyNumberFormat="1" applyFont="1" applyFill="1" applyBorder="1" applyAlignment="1">
      <alignment horizontal="left"/>
    </xf>
    <xf numFmtId="0" fontId="27" fillId="0" borderId="0" xfId="0" applyFont="1" applyFill="1" applyBorder="1"/>
    <xf numFmtId="1" fontId="27" fillId="0" borderId="0" xfId="0" applyNumberFormat="1" applyFont="1" applyFill="1" applyBorder="1" applyAlignment="1">
      <alignment horizontal="left"/>
    </xf>
    <xf numFmtId="165" fontId="27" fillId="0" borderId="0" xfId="0" applyNumberFormat="1" applyFont="1" applyFill="1" applyBorder="1"/>
    <xf numFmtId="1" fontId="27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right"/>
    </xf>
    <xf numFmtId="0" fontId="0" fillId="0" borderId="0" xfId="0"/>
    <xf numFmtId="22" fontId="0" fillId="0" borderId="0" xfId="0" applyNumberFormat="1"/>
    <xf numFmtId="0" fontId="0" fillId="0" borderId="0" xfId="0" applyFont="1" applyAlignment="1">
      <alignment horizontal="left"/>
    </xf>
    <xf numFmtId="0" fontId="0" fillId="40" borderId="11" xfId="0" applyFont="1" applyFill="1" applyBorder="1"/>
    <xf numFmtId="2" fontId="27" fillId="0" borderId="0" xfId="0" applyNumberFormat="1" applyFont="1"/>
    <xf numFmtId="0" fontId="0" fillId="42" borderId="0" xfId="0" applyFill="1"/>
    <xf numFmtId="0" fontId="0" fillId="43" borderId="0" xfId="0" applyFill="1"/>
    <xf numFmtId="0" fontId="0" fillId="43" borderId="0" xfId="0" applyFill="1" applyAlignment="1">
      <alignment horizontal="center"/>
    </xf>
    <xf numFmtId="0" fontId="0" fillId="43" borderId="0" xfId="0" applyFont="1" applyFill="1" applyAlignment="1">
      <alignment horizontal="left"/>
    </xf>
    <xf numFmtId="165" fontId="0" fillId="43" borderId="0" xfId="0" applyNumberFormat="1" applyFill="1"/>
    <xf numFmtId="22" fontId="0" fillId="43" borderId="0" xfId="0" applyNumberFormat="1" applyFill="1"/>
    <xf numFmtId="2" fontId="0" fillId="43" borderId="0" xfId="0" applyNumberFormat="1" applyFill="1"/>
    <xf numFmtId="1" fontId="0" fillId="43" borderId="0" xfId="0" applyNumberFormat="1" applyFill="1"/>
    <xf numFmtId="0" fontId="23" fillId="43" borderId="0" xfId="0" applyFont="1" applyFill="1"/>
    <xf numFmtId="1" fontId="23" fillId="43" borderId="0" xfId="0" applyNumberFormat="1" applyFont="1" applyFill="1"/>
    <xf numFmtId="0" fontId="0" fillId="0" borderId="0" xfId="0" applyFont="1" applyAlignment="1">
      <alignment horizontal="right"/>
    </xf>
    <xf numFmtId="0" fontId="5" fillId="4" borderId="0" xfId="1" applyFont="1" applyFill="1" applyAlignment="1">
      <alignment horizontal="center"/>
    </xf>
    <xf numFmtId="0" fontId="5" fillId="5" borderId="0" xfId="1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5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Reactor 9 </a:t>
            </a:r>
          </a:p>
          <a:p>
            <a:pPr>
              <a:defRPr/>
            </a:pPr>
            <a:r>
              <a:rPr lang="en-GB"/>
              <a:t>d33 errors through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5531496062992"/>
          <c:y val="0.14898148148148149"/>
          <c:w val="0.59989339794989915"/>
          <c:h val="0.7436191309419655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Data'!$V$3:$V$227</c:f>
              <c:numCache>
                <c:formatCode>m/d/yyyy\ h:mm</c:formatCode>
                <c:ptCount val="225"/>
                <c:pt idx="0">
                  <c:v>43649.904490740744</c:v>
                </c:pt>
                <c:pt idx="1">
                  <c:v>43649.981481481482</c:v>
                </c:pt>
                <c:pt idx="2">
                  <c:v>43650.058495370373</c:v>
                </c:pt>
                <c:pt idx="3">
                  <c:v>43650.140092592592</c:v>
                </c:pt>
                <c:pt idx="4">
                  <c:v>43650.341828703706</c:v>
                </c:pt>
                <c:pt idx="5">
                  <c:v>43650.452349537038</c:v>
                </c:pt>
                <c:pt idx="6">
                  <c:v>43650.530092592591</c:v>
                </c:pt>
                <c:pt idx="7">
                  <c:v>43650.607002314813</c:v>
                </c:pt>
                <c:pt idx="8">
                  <c:v>43650.683576388888</c:v>
                </c:pt>
                <c:pt idx="9">
                  <c:v>43650.763715277775</c:v>
                </c:pt>
                <c:pt idx="10">
                  <c:v>43650.841932870368</c:v>
                </c:pt>
                <c:pt idx="11">
                  <c:v>43650.919421296298</c:v>
                </c:pt>
                <c:pt idx="13">
                  <c:v>43652.359236111108</c:v>
                </c:pt>
                <c:pt idx="14">
                  <c:v>43652.444884259261</c:v>
                </c:pt>
                <c:pt idx="15">
                  <c:v>43652.522164351853</c:v>
                </c:pt>
                <c:pt idx="16">
                  <c:v>43652.600208333337</c:v>
                </c:pt>
                <c:pt idx="17">
                  <c:v>43652.677905092591</c:v>
                </c:pt>
                <c:pt idx="18">
                  <c:v>43652.754942129628</c:v>
                </c:pt>
                <c:pt idx="19">
                  <c:v>43652.831585648149</c:v>
                </c:pt>
                <c:pt idx="20">
                  <c:v>43652.909050925926</c:v>
                </c:pt>
                <c:pt idx="21">
                  <c:v>43653.336423611108</c:v>
                </c:pt>
                <c:pt idx="22">
                  <c:v>43653.412662037037</c:v>
                </c:pt>
                <c:pt idx="23">
                  <c:v>43653.490046296298</c:v>
                </c:pt>
                <c:pt idx="24">
                  <c:v>43653.567962962959</c:v>
                </c:pt>
                <c:pt idx="25">
                  <c:v>43653.645057870373</c:v>
                </c:pt>
                <c:pt idx="26">
                  <c:v>43653.721701388888</c:v>
                </c:pt>
                <c:pt idx="27">
                  <c:v>43653.799525462964</c:v>
                </c:pt>
                <c:pt idx="28">
                  <c:v>43653.876840277779</c:v>
                </c:pt>
                <c:pt idx="29">
                  <c:v>43653.954942129632</c:v>
                </c:pt>
                <c:pt idx="30">
                  <c:v>43654.340868055559</c:v>
                </c:pt>
                <c:pt idx="31">
                  <c:v>43654.41920138889</c:v>
                </c:pt>
                <c:pt idx="32">
                  <c:v>43654.496145833335</c:v>
                </c:pt>
                <c:pt idx="33">
                  <c:v>43654.57640046296</c:v>
                </c:pt>
                <c:pt idx="34">
                  <c:v>43654.654050925928</c:v>
                </c:pt>
                <c:pt idx="35">
                  <c:v>43654.730208333334</c:v>
                </c:pt>
                <c:pt idx="36">
                  <c:v>43654.807974537034</c:v>
                </c:pt>
                <c:pt idx="37">
                  <c:v>43654.888888888891</c:v>
                </c:pt>
                <c:pt idx="38">
                  <c:v>43654.965138888889</c:v>
                </c:pt>
                <c:pt idx="39">
                  <c:v>43655.04314814815</c:v>
                </c:pt>
                <c:pt idx="40">
                  <c:v>43658.828726851854</c:v>
                </c:pt>
                <c:pt idx="41">
                  <c:v>43658.907569444447</c:v>
                </c:pt>
                <c:pt idx="43">
                  <c:v>43661.360625000001</c:v>
                </c:pt>
                <c:pt idx="44">
                  <c:v>43661.478009259263</c:v>
                </c:pt>
                <c:pt idx="45">
                  <c:v>43661.563888888886</c:v>
                </c:pt>
                <c:pt idx="46">
                  <c:v>43661.64570601852</c:v>
                </c:pt>
                <c:pt idx="47">
                  <c:v>43661.724594907406</c:v>
                </c:pt>
                <c:pt idx="48">
                  <c:v>43661.80269675926</c:v>
                </c:pt>
                <c:pt idx="49">
                  <c:v>43661.882754629631</c:v>
                </c:pt>
                <c:pt idx="50">
                  <c:v>43661.96297453704</c:v>
                </c:pt>
                <c:pt idx="51">
                  <c:v>43662.382638888892</c:v>
                </c:pt>
                <c:pt idx="52">
                  <c:v>43662.519085648149</c:v>
                </c:pt>
                <c:pt idx="53">
                  <c:v>43662.648090277777</c:v>
                </c:pt>
                <c:pt idx="54">
                  <c:v>43662.798090277778</c:v>
                </c:pt>
                <c:pt idx="55">
                  <c:v>43662.995185185187</c:v>
                </c:pt>
                <c:pt idx="56">
                  <c:v>43663.380289351851</c:v>
                </c:pt>
                <c:pt idx="57">
                  <c:v>43663.518101851849</c:v>
                </c:pt>
                <c:pt idx="58">
                  <c:v>43663.627488425926</c:v>
                </c:pt>
                <c:pt idx="59">
                  <c:v>43663.771331018521</c:v>
                </c:pt>
                <c:pt idx="60">
                  <c:v>43663.883703703701</c:v>
                </c:pt>
                <c:pt idx="61">
                  <c:v>43664.027800925927</c:v>
                </c:pt>
                <c:pt idx="62">
                  <c:v>43664.388020833336</c:v>
                </c:pt>
                <c:pt idx="63">
                  <c:v>43664.532152777778</c:v>
                </c:pt>
                <c:pt idx="64">
                  <c:v>43664.644583333335</c:v>
                </c:pt>
                <c:pt idx="65">
                  <c:v>43664.772650462961</c:v>
                </c:pt>
                <c:pt idx="66">
                  <c:v>43664.888773148145</c:v>
                </c:pt>
                <c:pt idx="67">
                  <c:v>43664.981087962966</c:v>
                </c:pt>
                <c:pt idx="68">
                  <c:v>43665.076828703706</c:v>
                </c:pt>
                <c:pt idx="69">
                  <c:v>43665.383645833332</c:v>
                </c:pt>
                <c:pt idx="70">
                  <c:v>43665.493541666663</c:v>
                </c:pt>
                <c:pt idx="71">
                  <c:v>43665.588194444441</c:v>
                </c:pt>
                <c:pt idx="72">
                  <c:v>43665.677777777775</c:v>
                </c:pt>
                <c:pt idx="73">
                  <c:v>43666.474999999999</c:v>
                </c:pt>
                <c:pt idx="74">
                  <c:v>43666.556423611109</c:v>
                </c:pt>
                <c:pt idx="75">
                  <c:v>43666.649305555555</c:v>
                </c:pt>
                <c:pt idx="76">
                  <c:v>43666.731944444444</c:v>
                </c:pt>
                <c:pt idx="77">
                  <c:v>43666.825694444444</c:v>
                </c:pt>
                <c:pt idx="78">
                  <c:v>43667.463194444441</c:v>
                </c:pt>
                <c:pt idx="79">
                  <c:v>43667.55636574074</c:v>
                </c:pt>
                <c:pt idx="80">
                  <c:v>43667.650694444441</c:v>
                </c:pt>
                <c:pt idx="81">
                  <c:v>43667.730555555558</c:v>
                </c:pt>
                <c:pt idx="82">
                  <c:v>43667.812430555554</c:v>
                </c:pt>
                <c:pt idx="83">
                  <c:v>43667.898842592593</c:v>
                </c:pt>
                <c:pt idx="84">
                  <c:v>43668.378472222219</c:v>
                </c:pt>
                <c:pt idx="85">
                  <c:v>43668.474305555559</c:v>
                </c:pt>
                <c:pt idx="86">
                  <c:v>43668.550694444442</c:v>
                </c:pt>
                <c:pt idx="87">
                  <c:v>43668.631944444445</c:v>
                </c:pt>
                <c:pt idx="88">
                  <c:v>43668.713854166665</c:v>
                </c:pt>
                <c:pt idx="89">
                  <c:v>43669.385405092595</c:v>
                </c:pt>
                <c:pt idx="90">
                  <c:v>43669.480115740742</c:v>
                </c:pt>
                <c:pt idx="91" formatCode="m/d/yy\ h:mm;@">
                  <c:v>43669.571817129632</c:v>
                </c:pt>
                <c:pt idx="92" formatCode="m/d/yy\ h:mm;@">
                  <c:v>43669.689166666663</c:v>
                </c:pt>
                <c:pt idx="93" formatCode="m/d/yy\ h:mm;@">
                  <c:v>43669.787673611114</c:v>
                </c:pt>
                <c:pt idx="94" formatCode="m/d/yy\ h:mm;@">
                  <c:v>43669.874814814815</c:v>
                </c:pt>
                <c:pt idx="95" formatCode="m/d/yy\ h:mm;@">
                  <c:v>43670.396284722221</c:v>
                </c:pt>
                <c:pt idx="96" formatCode="m/d/yy\ h:mm;@">
                  <c:v>43670.472141203703</c:v>
                </c:pt>
                <c:pt idx="97">
                  <c:v>43670.558912037035</c:v>
                </c:pt>
                <c:pt idx="98">
                  <c:v>43670.647222222222</c:v>
                </c:pt>
                <c:pt idx="99">
                  <c:v>43670.736678240741</c:v>
                </c:pt>
                <c:pt idx="100">
                  <c:v>43670.817789351851</c:v>
                </c:pt>
                <c:pt idx="101">
                  <c:v>43671.396655092591</c:v>
                </c:pt>
                <c:pt idx="102">
                  <c:v>43671.481828703705</c:v>
                </c:pt>
                <c:pt idx="103">
                  <c:v>43671.564421296294</c:v>
                </c:pt>
                <c:pt idx="104">
                  <c:v>43671.65084490741</c:v>
                </c:pt>
                <c:pt idx="105">
                  <c:v>43671.736134259256</c:v>
                </c:pt>
                <c:pt idx="106">
                  <c:v>43671.819976851853</c:v>
                </c:pt>
                <c:pt idx="107">
                  <c:v>43672.383981481478</c:v>
                </c:pt>
                <c:pt idx="108">
                  <c:v>43672.470520833333</c:v>
                </c:pt>
                <c:pt idx="109">
                  <c:v>43672.554259259261</c:v>
                </c:pt>
                <c:pt idx="110">
                  <c:v>43672.640798611108</c:v>
                </c:pt>
                <c:pt idx="111">
                  <c:v>43672.722581018519</c:v>
                </c:pt>
                <c:pt idx="112">
                  <c:v>43672.804849537039</c:v>
                </c:pt>
                <c:pt idx="113">
                  <c:v>43673.378784722219</c:v>
                </c:pt>
                <c:pt idx="114">
                  <c:v>43673.462870370371</c:v>
                </c:pt>
                <c:pt idx="115">
                  <c:v>43673.541712962964</c:v>
                </c:pt>
                <c:pt idx="116">
                  <c:v>43673.621678240743</c:v>
                </c:pt>
                <c:pt idx="117">
                  <c:v>43673.70417824074</c:v>
                </c:pt>
                <c:pt idx="118">
                  <c:v>43673.783564814818</c:v>
                </c:pt>
                <c:pt idx="119">
                  <c:v>43674.382789351854</c:v>
                </c:pt>
                <c:pt idx="120">
                  <c:v>43674.464629629627</c:v>
                </c:pt>
                <c:pt idx="121">
                  <c:v>43674.594710648147</c:v>
                </c:pt>
                <c:pt idx="122">
                  <c:v>43674.670972222222</c:v>
                </c:pt>
                <c:pt idx="123">
                  <c:v>43674.748414351852</c:v>
                </c:pt>
                <c:pt idx="124">
                  <c:v>43674.830625000002</c:v>
                </c:pt>
                <c:pt idx="125">
                  <c:v>43675.361597222225</c:v>
                </c:pt>
                <c:pt idx="126">
                  <c:v>43675.438611111109</c:v>
                </c:pt>
                <c:pt idx="127">
                  <c:v>43675.515115740738</c:v>
                </c:pt>
                <c:pt idx="128">
                  <c:v>43675.592719907407</c:v>
                </c:pt>
                <c:pt idx="129">
                  <c:v>43675.670682870368</c:v>
                </c:pt>
                <c:pt idx="130">
                  <c:v>43675.747013888889</c:v>
                </c:pt>
                <c:pt idx="131">
                  <c:v>43675.823900462965</c:v>
                </c:pt>
                <c:pt idx="132">
                  <c:v>43675.901064814818</c:v>
                </c:pt>
                <c:pt idx="133">
                  <c:v>43676.343819444446</c:v>
                </c:pt>
                <c:pt idx="134">
                  <c:v>43676.420324074075</c:v>
                </c:pt>
                <c:pt idx="135">
                  <c:v>43676.498865740738</c:v>
                </c:pt>
                <c:pt idx="136">
                  <c:v>43676.575682870367</c:v>
                </c:pt>
                <c:pt idx="137">
                  <c:v>43676.652442129627</c:v>
                </c:pt>
                <c:pt idx="138">
                  <c:v>43676.732245370367</c:v>
                </c:pt>
                <c:pt idx="139">
                  <c:v>43676.812141203707</c:v>
                </c:pt>
                <c:pt idx="140">
                  <c:v>43676.890335648146</c:v>
                </c:pt>
                <c:pt idx="141">
                  <c:v>43677.349490740744</c:v>
                </c:pt>
                <c:pt idx="142">
                  <c:v>43677.425682870373</c:v>
                </c:pt>
                <c:pt idx="143">
                  <c:v>43677.504444444443</c:v>
                </c:pt>
                <c:pt idx="144">
                  <c:v>43677.580625000002</c:v>
                </c:pt>
                <c:pt idx="145">
                  <c:v>43677.663229166668</c:v>
                </c:pt>
                <c:pt idx="146">
                  <c:v>43677.748287037037</c:v>
                </c:pt>
                <c:pt idx="147">
                  <c:v>43677.830949074072</c:v>
                </c:pt>
                <c:pt idx="148">
                  <c:v>43677.911111111112</c:v>
                </c:pt>
                <c:pt idx="149">
                  <c:v>43678.461724537039</c:v>
                </c:pt>
                <c:pt idx="150">
                  <c:v>43678.538113425922</c:v>
                </c:pt>
                <c:pt idx="151">
                  <c:v>43678.614490740743</c:v>
                </c:pt>
                <c:pt idx="152">
                  <c:v>43678.694733796299</c:v>
                </c:pt>
                <c:pt idx="153">
                  <c:v>43678.773449074077</c:v>
                </c:pt>
                <c:pt idx="154">
                  <c:v>43678.854675925926</c:v>
                </c:pt>
                <c:pt idx="155">
                  <c:v>43678.935891203706</c:v>
                </c:pt>
                <c:pt idx="156">
                  <c:v>43679.515659722223</c:v>
                </c:pt>
                <c:pt idx="157">
                  <c:v>43679.618715277778</c:v>
                </c:pt>
                <c:pt idx="158">
                  <c:v>43679.719699074078</c:v>
                </c:pt>
                <c:pt idx="159">
                  <c:v>43679.989988425928</c:v>
                </c:pt>
                <c:pt idx="160">
                  <c:v>43680.107037037036</c:v>
                </c:pt>
                <c:pt idx="161">
                  <c:v>43680.575752314813</c:v>
                </c:pt>
                <c:pt idx="162">
                  <c:v>43680.693576388891</c:v>
                </c:pt>
                <c:pt idx="163">
                  <c:v>43680.798449074071</c:v>
                </c:pt>
                <c:pt idx="164">
                  <c:v>43680.892465277779</c:v>
                </c:pt>
                <c:pt idx="165">
                  <c:v>43680.9843287037</c:v>
                </c:pt>
                <c:pt idx="166">
                  <c:v>43681.084641203706</c:v>
                </c:pt>
                <c:pt idx="167">
                  <c:v>43681.608217592591</c:v>
                </c:pt>
                <c:pt idx="168">
                  <c:v>43681.694525462961</c:v>
                </c:pt>
                <c:pt idx="169">
                  <c:v>43681.791261574072</c:v>
                </c:pt>
                <c:pt idx="170">
                  <c:v>43681.873807870368</c:v>
                </c:pt>
                <c:pt idx="171">
                  <c:v>43681.961006944446</c:v>
                </c:pt>
                <c:pt idx="172">
                  <c:v>43682.044120370374</c:v>
                </c:pt>
                <c:pt idx="173">
                  <c:v>43682.3983912037</c:v>
                </c:pt>
                <c:pt idx="174">
                  <c:v>43682.498240740744</c:v>
                </c:pt>
                <c:pt idx="175">
                  <c:v>43682.584768518522</c:v>
                </c:pt>
                <c:pt idx="176">
                  <c:v>43682.67827546296</c:v>
                </c:pt>
                <c:pt idx="177">
                  <c:v>43682.771909722222</c:v>
                </c:pt>
                <c:pt idx="178">
                  <c:v>43682.87394675926</c:v>
                </c:pt>
                <c:pt idx="179">
                  <c:v>43682.956261574072</c:v>
                </c:pt>
                <c:pt idx="180">
                  <c:v>43683.039189814815</c:v>
                </c:pt>
                <c:pt idx="181">
                  <c:v>43683.131423611114</c:v>
                </c:pt>
                <c:pt idx="182">
                  <c:v>43683.404317129629</c:v>
                </c:pt>
                <c:pt idx="183">
                  <c:v>43683.509560185186</c:v>
                </c:pt>
                <c:pt idx="184">
                  <c:v>43683.605462962965</c:v>
                </c:pt>
                <c:pt idx="185">
                  <c:v>43683.728414351855</c:v>
                </c:pt>
                <c:pt idx="186">
                  <c:v>43683.835428240738</c:v>
                </c:pt>
                <c:pt idx="187">
                  <c:v>43683.912858796299</c:v>
                </c:pt>
                <c:pt idx="188">
                  <c:v>43683.993333333332</c:v>
                </c:pt>
                <c:pt idx="189">
                  <c:v>43684.084224537037</c:v>
                </c:pt>
                <c:pt idx="190">
                  <c:v>43684.394120370373</c:v>
                </c:pt>
                <c:pt idx="191">
                  <c:v>43684.597766203704</c:v>
                </c:pt>
                <c:pt idx="192">
                  <c:v>43684.777581018519</c:v>
                </c:pt>
                <c:pt idx="193">
                  <c:v>43684.861226851855</c:v>
                </c:pt>
                <c:pt idx="194">
                  <c:v>43684.954606481479</c:v>
                </c:pt>
                <c:pt idx="195">
                  <c:v>43685.089618055557</c:v>
                </c:pt>
                <c:pt idx="196">
                  <c:v>43685.497800925928</c:v>
                </c:pt>
                <c:pt idx="197">
                  <c:v>43685.59034722222</c:v>
                </c:pt>
                <c:pt idx="198">
                  <c:v>43685.678333333337</c:v>
                </c:pt>
                <c:pt idx="199">
                  <c:v>43685.780451388891</c:v>
                </c:pt>
                <c:pt idx="200">
                  <c:v>43685.869259259256</c:v>
                </c:pt>
                <c:pt idx="201">
                  <c:v>43686.609849537039</c:v>
                </c:pt>
                <c:pt idx="202">
                  <c:v>43686.712997685187</c:v>
                </c:pt>
                <c:pt idx="203">
                  <c:v>43686.805810185186</c:v>
                </c:pt>
                <c:pt idx="204">
                  <c:v>43686.900706018518</c:v>
                </c:pt>
                <c:pt idx="205">
                  <c:v>43687.009687500002</c:v>
                </c:pt>
                <c:pt idx="206">
                  <c:v>43687.099537037036</c:v>
                </c:pt>
                <c:pt idx="207">
                  <c:v>43687.711342592593</c:v>
                </c:pt>
                <c:pt idx="208">
                  <c:v>43687.812939814816</c:v>
                </c:pt>
                <c:pt idx="209">
                  <c:v>43687.9609375</c:v>
                </c:pt>
                <c:pt idx="210">
                  <c:v>43688.634108796294</c:v>
                </c:pt>
                <c:pt idx="211">
                  <c:v>43688.722337962965</c:v>
                </c:pt>
                <c:pt idx="212">
                  <c:v>43688.946238425924</c:v>
                </c:pt>
                <c:pt idx="213">
                  <c:v>43689.048078703701</c:v>
                </c:pt>
                <c:pt idx="214">
                  <c:v>43689.397766203707</c:v>
                </c:pt>
                <c:pt idx="215">
                  <c:v>43689.507870370369</c:v>
                </c:pt>
                <c:pt idx="216">
                  <c:v>43689.62128472222</c:v>
                </c:pt>
                <c:pt idx="217">
                  <c:v>43689.730810185189</c:v>
                </c:pt>
                <c:pt idx="218">
                  <c:v>43690.38354166667</c:v>
                </c:pt>
                <c:pt idx="219">
                  <c:v>43690.586736111109</c:v>
                </c:pt>
                <c:pt idx="220">
                  <c:v>43690.677546296298</c:v>
                </c:pt>
                <c:pt idx="221">
                  <c:v>43690.771504629629</c:v>
                </c:pt>
                <c:pt idx="222">
                  <c:v>43691.391099537039</c:v>
                </c:pt>
                <c:pt idx="223">
                  <c:v>43691.492245370369</c:v>
                </c:pt>
              </c:numCache>
            </c:numRef>
          </c:xVal>
          <c:yVal>
            <c:numRef>
              <c:f>'All Data'!$O$3:$O$227</c:f>
              <c:numCache>
                <c:formatCode>0.000</c:formatCode>
                <c:ptCount val="225"/>
                <c:pt idx="0">
                  <c:v>7.9375880839416598E-3</c:v>
                </c:pt>
                <c:pt idx="1">
                  <c:v>6.73545497166682E-3</c:v>
                </c:pt>
                <c:pt idx="2">
                  <c:v>6.34515671850556E-3</c:v>
                </c:pt>
                <c:pt idx="3">
                  <c:v>1.04416652541671E-2</c:v>
                </c:pt>
                <c:pt idx="4">
                  <c:v>4.7803341492787602E-3</c:v>
                </c:pt>
                <c:pt idx="5">
                  <c:v>8.9596921421576207E-3</c:v>
                </c:pt>
                <c:pt idx="6">
                  <c:v>7.8600356101120507E-3</c:v>
                </c:pt>
                <c:pt idx="7">
                  <c:v>5.94382790772441E-3</c:v>
                </c:pt>
                <c:pt idx="8">
                  <c:v>1.3314788247512799E-2</c:v>
                </c:pt>
                <c:pt idx="9">
                  <c:v>8.0741447591338895E-3</c:v>
                </c:pt>
                <c:pt idx="10">
                  <c:v>1.0820514003005301E-2</c:v>
                </c:pt>
                <c:pt idx="11">
                  <c:v>8.9904599261534605E-3</c:v>
                </c:pt>
                <c:pt idx="13">
                  <c:v>9.2107105057158602E-3</c:v>
                </c:pt>
                <c:pt idx="14">
                  <c:v>3.3489688705958202E-3</c:v>
                </c:pt>
                <c:pt idx="15">
                  <c:v>4.5136820409060396E-3</c:v>
                </c:pt>
                <c:pt idx="16">
                  <c:v>3.9875161985787602E-3</c:v>
                </c:pt>
                <c:pt idx="17">
                  <c:v>3.9875414986793702E-3</c:v>
                </c:pt>
                <c:pt idx="18">
                  <c:v>3.9466207030608002E-3</c:v>
                </c:pt>
                <c:pt idx="19">
                  <c:v>4.3587789764553504E-3</c:v>
                </c:pt>
                <c:pt idx="20">
                  <c:v>3.23019457906379E-3</c:v>
                </c:pt>
                <c:pt idx="21">
                  <c:v>4.3578892224291699E-3</c:v>
                </c:pt>
                <c:pt idx="22">
                  <c:v>4.3079134653278102E-3</c:v>
                </c:pt>
                <c:pt idx="23">
                  <c:v>3.2962669770372701E-3</c:v>
                </c:pt>
                <c:pt idx="24">
                  <c:v>4.1498977155079303E-3</c:v>
                </c:pt>
                <c:pt idx="25">
                  <c:v>3.9869591604476898E-3</c:v>
                </c:pt>
                <c:pt idx="26">
                  <c:v>3.99922549245067E-3</c:v>
                </c:pt>
                <c:pt idx="27">
                  <c:v>5.4344160734306497E-3</c:v>
                </c:pt>
                <c:pt idx="28">
                  <c:v>3.7669555498233702E-3</c:v>
                </c:pt>
                <c:pt idx="29">
                  <c:v>5.2319221076797201E-3</c:v>
                </c:pt>
                <c:pt idx="30">
                  <c:v>4.3233167936986196E-3</c:v>
                </c:pt>
                <c:pt idx="31">
                  <c:v>3.8830217578282398E-3</c:v>
                </c:pt>
                <c:pt idx="32">
                  <c:v>4.5288141360251997E-3</c:v>
                </c:pt>
                <c:pt idx="33">
                  <c:v>8.6240881015410102E-3</c:v>
                </c:pt>
                <c:pt idx="34">
                  <c:v>3.7176134851809699E-3</c:v>
                </c:pt>
                <c:pt idx="35">
                  <c:v>6.5875863362185004E-3</c:v>
                </c:pt>
                <c:pt idx="36">
                  <c:v>3.6104582852915599E-3</c:v>
                </c:pt>
                <c:pt idx="37">
                  <c:v>3.7238324878258798E-3</c:v>
                </c:pt>
                <c:pt idx="38">
                  <c:v>3.4586850115477501E-3</c:v>
                </c:pt>
                <c:pt idx="39">
                  <c:v>3.5524171621495598E-3</c:v>
                </c:pt>
                <c:pt idx="40">
                  <c:v>5.2061655046792702E-3</c:v>
                </c:pt>
                <c:pt idx="41">
                  <c:v>2.5625032779366301E-3</c:v>
                </c:pt>
                <c:pt idx="43">
                  <c:v>3.9903164435530899E-3</c:v>
                </c:pt>
                <c:pt idx="44">
                  <c:v>4.2617534356386997E-3</c:v>
                </c:pt>
                <c:pt idx="45">
                  <c:v>3.5109192161887899E-3</c:v>
                </c:pt>
                <c:pt idx="46">
                  <c:v>3.75842762570497E-3</c:v>
                </c:pt>
                <c:pt idx="47">
                  <c:v>4.1388420325493896E-3</c:v>
                </c:pt>
                <c:pt idx="48">
                  <c:v>4.07238100646665E-3</c:v>
                </c:pt>
                <c:pt idx="49">
                  <c:v>4.1073411664840302E-3</c:v>
                </c:pt>
                <c:pt idx="50">
                  <c:v>3.4474372601989299E-3</c:v>
                </c:pt>
                <c:pt idx="51">
                  <c:v>4.0131710000000003E-3</c:v>
                </c:pt>
                <c:pt idx="52">
                  <c:v>4.5771713885120599E-3</c:v>
                </c:pt>
                <c:pt idx="53">
                  <c:v>4.6607386162132803E-3</c:v>
                </c:pt>
                <c:pt idx="54">
                  <c:v>4.095824210106E-3</c:v>
                </c:pt>
                <c:pt idx="55">
                  <c:v>4.58956649305835E-3</c:v>
                </c:pt>
                <c:pt idx="56">
                  <c:v>3.1492738904829302E-3</c:v>
                </c:pt>
                <c:pt idx="57">
                  <c:v>3.5405374032372902E-3</c:v>
                </c:pt>
                <c:pt idx="58">
                  <c:v>4.2357632618919396E-3</c:v>
                </c:pt>
                <c:pt idx="59">
                  <c:v>2.4576575905540399E-3</c:v>
                </c:pt>
                <c:pt idx="60">
                  <c:v>3.18168393187573E-3</c:v>
                </c:pt>
                <c:pt idx="61">
                  <c:v>3.4703681455769599E-3</c:v>
                </c:pt>
                <c:pt idx="62">
                  <c:v>3.6176686940479E-3</c:v>
                </c:pt>
                <c:pt idx="63">
                  <c:v>3.1513927238242499E-3</c:v>
                </c:pt>
                <c:pt idx="64">
                  <c:v>3.9822586301641004E-3</c:v>
                </c:pt>
                <c:pt idx="65">
                  <c:v>3.3836779177821999E-3</c:v>
                </c:pt>
                <c:pt idx="66">
                  <c:v>4.4750952534640901E-3</c:v>
                </c:pt>
                <c:pt idx="67">
                  <c:v>4.37731374243896E-3</c:v>
                </c:pt>
                <c:pt idx="68">
                  <c:v>4.4988623112912299E-3</c:v>
                </c:pt>
                <c:pt idx="69">
                  <c:v>3.5642904843144899E-3</c:v>
                </c:pt>
                <c:pt idx="70">
                  <c:v>3.4829324546605E-3</c:v>
                </c:pt>
                <c:pt idx="71">
                  <c:v>3.7464030000000001E-3</c:v>
                </c:pt>
                <c:pt idx="72">
                  <c:v>3.539225E-3</c:v>
                </c:pt>
                <c:pt idx="73">
                  <c:v>4.0692460000000003E-3</c:v>
                </c:pt>
                <c:pt idx="74">
                  <c:v>8.6543012957401091E-3</c:v>
                </c:pt>
                <c:pt idx="75">
                  <c:v>4.0881229999999999E-3</c:v>
                </c:pt>
                <c:pt idx="76">
                  <c:v>3.6760019999999998E-3</c:v>
                </c:pt>
                <c:pt idx="77">
                  <c:v>2.9301639999999999E-3</c:v>
                </c:pt>
                <c:pt idx="78">
                  <c:v>1.3228439E-2</c:v>
                </c:pt>
                <c:pt idx="79">
                  <c:v>1.3120862134467901E-2</c:v>
                </c:pt>
                <c:pt idx="80">
                  <c:v>3.6824689999999998E-3</c:v>
                </c:pt>
                <c:pt idx="81">
                  <c:v>3.342355E-3</c:v>
                </c:pt>
                <c:pt idx="82">
                  <c:v>4.1326870354060899E-3</c:v>
                </c:pt>
                <c:pt idx="83">
                  <c:v>3.44881314498857E-3</c:v>
                </c:pt>
                <c:pt idx="84">
                  <c:v>3.8677469999999999E-3</c:v>
                </c:pt>
                <c:pt idx="85">
                  <c:v>3.6871909999999998E-3</c:v>
                </c:pt>
                <c:pt idx="86">
                  <c:v>3.3542450000000001E-3</c:v>
                </c:pt>
                <c:pt idx="87">
                  <c:v>4.5136610000000004E-3</c:v>
                </c:pt>
                <c:pt idx="88">
                  <c:v>3.33750053693454E-3</c:v>
                </c:pt>
                <c:pt idx="89">
                  <c:v>3.59245520813317E-3</c:v>
                </c:pt>
                <c:pt idx="90">
                  <c:v>3.6890773141706498E-3</c:v>
                </c:pt>
                <c:pt idx="91">
                  <c:v>4.3208413547620502E-3</c:v>
                </c:pt>
                <c:pt idx="92">
                  <c:v>4.0933954509512803E-3</c:v>
                </c:pt>
                <c:pt idx="93">
                  <c:v>3.9336618869616003E-3</c:v>
                </c:pt>
                <c:pt idx="94">
                  <c:v>4.8586756612524398E-3</c:v>
                </c:pt>
                <c:pt idx="95">
                  <c:v>4.3408310896066596E-3</c:v>
                </c:pt>
                <c:pt idx="96">
                  <c:v>3.7463001152110301E-3</c:v>
                </c:pt>
                <c:pt idx="97">
                  <c:v>4.6086894769947102E-3</c:v>
                </c:pt>
                <c:pt idx="98">
                  <c:v>4.0711005651849199E-3</c:v>
                </c:pt>
                <c:pt idx="99">
                  <c:v>4.6801573023135604E-3</c:v>
                </c:pt>
                <c:pt idx="100">
                  <c:v>3.5525738144472998E-3</c:v>
                </c:pt>
                <c:pt idx="101">
                  <c:v>3.4790336698834099E-3</c:v>
                </c:pt>
                <c:pt idx="102">
                  <c:v>2.96243282508791E-3</c:v>
                </c:pt>
                <c:pt idx="103">
                  <c:v>3.90045669964655E-3</c:v>
                </c:pt>
                <c:pt idx="104">
                  <c:v>4.6170948931188796E-3</c:v>
                </c:pt>
                <c:pt idx="105">
                  <c:v>4.0098311933586097E-3</c:v>
                </c:pt>
                <c:pt idx="106">
                  <c:v>4.7563940188686503E-3</c:v>
                </c:pt>
                <c:pt idx="107">
                  <c:v>3.9552654183530999E-3</c:v>
                </c:pt>
                <c:pt idx="108">
                  <c:v>3.6586123058604701E-3</c:v>
                </c:pt>
                <c:pt idx="109">
                  <c:v>4.75117349515359E-3</c:v>
                </c:pt>
                <c:pt idx="110">
                  <c:v>3.7111863397151202E-3</c:v>
                </c:pt>
                <c:pt idx="111">
                  <c:v>4.5467852348481698E-3</c:v>
                </c:pt>
                <c:pt idx="112">
                  <c:v>6.4836214232328196E-3</c:v>
                </c:pt>
                <c:pt idx="113">
                  <c:v>4.0123207845761E-3</c:v>
                </c:pt>
                <c:pt idx="114">
                  <c:v>4.0336706676347102E-3</c:v>
                </c:pt>
                <c:pt idx="115">
                  <c:v>3.95287863805459E-3</c:v>
                </c:pt>
                <c:pt idx="116">
                  <c:v>4.9547239780483197E-3</c:v>
                </c:pt>
                <c:pt idx="117">
                  <c:v>3.8112406642794301E-3</c:v>
                </c:pt>
                <c:pt idx="118">
                  <c:v>2.8207691006141302E-3</c:v>
                </c:pt>
                <c:pt idx="119">
                  <c:v>4.6361401243266102E-3</c:v>
                </c:pt>
                <c:pt idx="120">
                  <c:v>3.9948910516939898E-3</c:v>
                </c:pt>
                <c:pt idx="121">
                  <c:v>3.81653408418209E-3</c:v>
                </c:pt>
                <c:pt idx="122">
                  <c:v>4.0512329847697702E-3</c:v>
                </c:pt>
                <c:pt idx="123">
                  <c:v>3.6557875328514801E-3</c:v>
                </c:pt>
                <c:pt idx="124">
                  <c:v>3.7892468043659198E-3</c:v>
                </c:pt>
                <c:pt idx="125">
                  <c:v>5.6902203771498497E-3</c:v>
                </c:pt>
                <c:pt idx="126">
                  <c:v>4.5160714876599601E-3</c:v>
                </c:pt>
                <c:pt idx="127">
                  <c:v>4.8012227033507196E-3</c:v>
                </c:pt>
                <c:pt idx="128">
                  <c:v>4.2135291666899298E-3</c:v>
                </c:pt>
                <c:pt idx="129">
                  <c:v>3.9576624963274997E-3</c:v>
                </c:pt>
                <c:pt idx="130">
                  <c:v>3.7211410035726498E-3</c:v>
                </c:pt>
                <c:pt idx="131">
                  <c:v>4.5702745895835097E-3</c:v>
                </c:pt>
                <c:pt idx="132">
                  <c:v>5.32066503528476E-3</c:v>
                </c:pt>
                <c:pt idx="133">
                  <c:v>4.8999770211511501E-3</c:v>
                </c:pt>
                <c:pt idx="134">
                  <c:v>4.2863477707346101E-3</c:v>
                </c:pt>
                <c:pt idx="135">
                  <c:v>4.17655099972776E-3</c:v>
                </c:pt>
                <c:pt idx="136">
                  <c:v>4.44468446255871E-3</c:v>
                </c:pt>
                <c:pt idx="137">
                  <c:v>8.65868098270141E-3</c:v>
                </c:pt>
                <c:pt idx="138">
                  <c:v>3.4144642501121899E-3</c:v>
                </c:pt>
                <c:pt idx="139">
                  <c:v>4.2158916459119596E-3</c:v>
                </c:pt>
                <c:pt idx="140">
                  <c:v>4.8152951335615401E-3</c:v>
                </c:pt>
                <c:pt idx="141">
                  <c:v>6.7809749765454699E-3</c:v>
                </c:pt>
                <c:pt idx="142">
                  <c:v>5.3803900890160104E-3</c:v>
                </c:pt>
                <c:pt idx="143">
                  <c:v>4.5481695465436197E-3</c:v>
                </c:pt>
                <c:pt idx="144">
                  <c:v>4.0206635008731397E-3</c:v>
                </c:pt>
                <c:pt idx="145">
                  <c:v>4.5246439690286499E-3</c:v>
                </c:pt>
                <c:pt idx="146">
                  <c:v>6.3809748758322602E-3</c:v>
                </c:pt>
                <c:pt idx="147">
                  <c:v>4.0728810676633302E-3</c:v>
                </c:pt>
                <c:pt idx="148">
                  <c:v>4.4410254542559301E-3</c:v>
                </c:pt>
                <c:pt idx="149">
                  <c:v>4.70231661674873E-3</c:v>
                </c:pt>
                <c:pt idx="150">
                  <c:v>5.9847612907803598E-3</c:v>
                </c:pt>
                <c:pt idx="151">
                  <c:v>4.4146411380556697E-3</c:v>
                </c:pt>
                <c:pt idx="152">
                  <c:v>5.0027097890869201E-3</c:v>
                </c:pt>
                <c:pt idx="153">
                  <c:v>4.7842779208355597E-3</c:v>
                </c:pt>
                <c:pt idx="154">
                  <c:v>5.3322457064790101E-3</c:v>
                </c:pt>
                <c:pt idx="155">
                  <c:v>4.1651767562257899E-3</c:v>
                </c:pt>
                <c:pt idx="156">
                  <c:v>4.3732349380428302E-3</c:v>
                </c:pt>
                <c:pt idx="157">
                  <c:v>4.6287576480518403E-3</c:v>
                </c:pt>
                <c:pt idx="158">
                  <c:v>4.98938551926112E-3</c:v>
                </c:pt>
                <c:pt idx="159">
                  <c:v>3.8974472416432602E-3</c:v>
                </c:pt>
                <c:pt idx="160">
                  <c:v>4.0043383658886003E-3</c:v>
                </c:pt>
                <c:pt idx="161">
                  <c:v>4.3184628194871399E-3</c:v>
                </c:pt>
                <c:pt idx="162">
                  <c:v>4.2184335366199704E-3</c:v>
                </c:pt>
                <c:pt idx="163">
                  <c:v>3.5283232889464998E-3</c:v>
                </c:pt>
                <c:pt idx="164">
                  <c:v>4.4282383681186997E-3</c:v>
                </c:pt>
                <c:pt idx="165">
                  <c:v>3.7502432974906102E-3</c:v>
                </c:pt>
                <c:pt idx="166">
                  <c:v>4.0385078084566898E-3</c:v>
                </c:pt>
                <c:pt idx="167">
                  <c:v>4.15200767223771E-3</c:v>
                </c:pt>
                <c:pt idx="168">
                  <c:v>4.9717905951880796E-3</c:v>
                </c:pt>
                <c:pt idx="169">
                  <c:v>3.57487606513642E-3</c:v>
                </c:pt>
                <c:pt idx="170">
                  <c:v>4.2388100621477496E-3</c:v>
                </c:pt>
                <c:pt idx="171">
                  <c:v>5.3547025178584604E-3</c:v>
                </c:pt>
                <c:pt idx="172">
                  <c:v>4.7806464687592002E-3</c:v>
                </c:pt>
                <c:pt idx="173">
                  <c:v>4.4526120241283901E-3</c:v>
                </c:pt>
                <c:pt idx="174">
                  <c:v>4.5331875344344196E-3</c:v>
                </c:pt>
                <c:pt idx="175">
                  <c:v>4.5610170481323797E-3</c:v>
                </c:pt>
                <c:pt idx="176">
                  <c:v>3.3552662259517898E-3</c:v>
                </c:pt>
                <c:pt idx="177">
                  <c:v>4.2270707386199303E-3</c:v>
                </c:pt>
                <c:pt idx="178">
                  <c:v>3.5820631671264402E-3</c:v>
                </c:pt>
                <c:pt idx="179">
                  <c:v>4.2284825849794204E-3</c:v>
                </c:pt>
                <c:pt idx="180">
                  <c:v>5.5416453712199103E-3</c:v>
                </c:pt>
                <c:pt idx="181">
                  <c:v>7.3376691461652602E-3</c:v>
                </c:pt>
                <c:pt idx="182">
                  <c:v>4.9069053008875098E-3</c:v>
                </c:pt>
                <c:pt idx="183">
                  <c:v>4.4528931997001404E-3</c:v>
                </c:pt>
                <c:pt idx="184">
                  <c:v>4.2337778769947904E-3</c:v>
                </c:pt>
                <c:pt idx="185">
                  <c:v>4.9745035985747903E-3</c:v>
                </c:pt>
                <c:pt idx="186">
                  <c:v>4.6016211744772497E-3</c:v>
                </c:pt>
                <c:pt idx="187">
                  <c:v>4.1650000123113302E-3</c:v>
                </c:pt>
                <c:pt idx="188">
                  <c:v>4.0844512419689998E-3</c:v>
                </c:pt>
                <c:pt idx="189">
                  <c:v>4.0163003634587904E-3</c:v>
                </c:pt>
                <c:pt idx="190">
                  <c:v>3.9772289595057103E-3</c:v>
                </c:pt>
                <c:pt idx="191">
                  <c:v>4.6040604603347201E-3</c:v>
                </c:pt>
                <c:pt idx="192">
                  <c:v>3.6986676102765902E-3</c:v>
                </c:pt>
                <c:pt idx="193">
                  <c:v>4.5348581611514898E-3</c:v>
                </c:pt>
                <c:pt idx="194">
                  <c:v>4.4827357536489001E-3</c:v>
                </c:pt>
                <c:pt idx="195">
                  <c:v>4.2333090719803602E-3</c:v>
                </c:pt>
                <c:pt idx="196">
                  <c:v>4.9539744399492497E-3</c:v>
                </c:pt>
                <c:pt idx="197">
                  <c:v>4.3073504774950901E-3</c:v>
                </c:pt>
                <c:pt idx="198">
                  <c:v>4.7268662752380499E-3</c:v>
                </c:pt>
                <c:pt idx="199">
                  <c:v>4.7148432413042004E-3</c:v>
                </c:pt>
                <c:pt idx="200">
                  <c:v>3.4173316478640701E-3</c:v>
                </c:pt>
                <c:pt idx="201">
                  <c:v>6.1917739663503299E-3</c:v>
                </c:pt>
                <c:pt idx="202">
                  <c:v>5.0127082864748198E-3</c:v>
                </c:pt>
                <c:pt idx="203">
                  <c:v>4.2833074076544398E-3</c:v>
                </c:pt>
                <c:pt idx="204">
                  <c:v>5.133182001668E-3</c:v>
                </c:pt>
                <c:pt idx="205">
                  <c:v>5.0939082566176597E-3</c:v>
                </c:pt>
                <c:pt idx="206">
                  <c:v>3.71768148846235E-3</c:v>
                </c:pt>
                <c:pt idx="207">
                  <c:v>4.8719185038167898E-3</c:v>
                </c:pt>
                <c:pt idx="208">
                  <c:v>3.68847154186071E-3</c:v>
                </c:pt>
                <c:pt idx="209">
                  <c:v>4.7475479617020396E-3</c:v>
                </c:pt>
                <c:pt idx="210">
                  <c:v>4.2026319240217602E-3</c:v>
                </c:pt>
                <c:pt idx="211">
                  <c:v>1.06989848750772E-2</c:v>
                </c:pt>
                <c:pt idx="212">
                  <c:v>4.3210191199106402E-3</c:v>
                </c:pt>
                <c:pt idx="213">
                  <c:v>4.8432828289920399E-3</c:v>
                </c:pt>
                <c:pt idx="214">
                  <c:v>5.4319497607430104E-3</c:v>
                </c:pt>
                <c:pt idx="215">
                  <c:v>3.9193896553806496E-3</c:v>
                </c:pt>
                <c:pt idx="216">
                  <c:v>4.2805550464072497E-3</c:v>
                </c:pt>
                <c:pt idx="217">
                  <c:v>3.64870982043649E-3</c:v>
                </c:pt>
                <c:pt idx="218">
                  <c:v>4.8931873118789101E-3</c:v>
                </c:pt>
                <c:pt idx="219">
                  <c:v>3.5782543611618E-3</c:v>
                </c:pt>
                <c:pt idx="220">
                  <c:v>3.86391986178264E-3</c:v>
                </c:pt>
                <c:pt idx="221">
                  <c:v>3.3876505525096902E-3</c:v>
                </c:pt>
                <c:pt idx="222">
                  <c:v>3.2138855456967301E-3</c:v>
                </c:pt>
                <c:pt idx="223">
                  <c:v>4.8426840580024699E-3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9-47C5-9525-767C5DEC7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38600"/>
        <c:axId val="321734680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Data'!$V$3:$V$227</c:f>
              <c:numCache>
                <c:formatCode>m/d/yyyy\ h:mm</c:formatCode>
                <c:ptCount val="225"/>
                <c:pt idx="0">
                  <c:v>43649.904490740744</c:v>
                </c:pt>
                <c:pt idx="1">
                  <c:v>43649.981481481482</c:v>
                </c:pt>
                <c:pt idx="2">
                  <c:v>43650.058495370373</c:v>
                </c:pt>
                <c:pt idx="3">
                  <c:v>43650.140092592592</c:v>
                </c:pt>
                <c:pt idx="4">
                  <c:v>43650.341828703706</c:v>
                </c:pt>
                <c:pt idx="5">
                  <c:v>43650.452349537038</c:v>
                </c:pt>
                <c:pt idx="6">
                  <c:v>43650.530092592591</c:v>
                </c:pt>
                <c:pt idx="7">
                  <c:v>43650.607002314813</c:v>
                </c:pt>
                <c:pt idx="8">
                  <c:v>43650.683576388888</c:v>
                </c:pt>
                <c:pt idx="9">
                  <c:v>43650.763715277775</c:v>
                </c:pt>
                <c:pt idx="10">
                  <c:v>43650.841932870368</c:v>
                </c:pt>
                <c:pt idx="11">
                  <c:v>43650.919421296298</c:v>
                </c:pt>
                <c:pt idx="13">
                  <c:v>43652.359236111108</c:v>
                </c:pt>
                <c:pt idx="14">
                  <c:v>43652.444884259261</c:v>
                </c:pt>
                <c:pt idx="15">
                  <c:v>43652.522164351853</c:v>
                </c:pt>
                <c:pt idx="16">
                  <c:v>43652.600208333337</c:v>
                </c:pt>
                <c:pt idx="17">
                  <c:v>43652.677905092591</c:v>
                </c:pt>
                <c:pt idx="18">
                  <c:v>43652.754942129628</c:v>
                </c:pt>
                <c:pt idx="19">
                  <c:v>43652.831585648149</c:v>
                </c:pt>
                <c:pt idx="20">
                  <c:v>43652.909050925926</c:v>
                </c:pt>
                <c:pt idx="21">
                  <c:v>43653.336423611108</c:v>
                </c:pt>
                <c:pt idx="22">
                  <c:v>43653.412662037037</c:v>
                </c:pt>
                <c:pt idx="23">
                  <c:v>43653.490046296298</c:v>
                </c:pt>
                <c:pt idx="24">
                  <c:v>43653.567962962959</c:v>
                </c:pt>
                <c:pt idx="25">
                  <c:v>43653.645057870373</c:v>
                </c:pt>
                <c:pt idx="26">
                  <c:v>43653.721701388888</c:v>
                </c:pt>
                <c:pt idx="27">
                  <c:v>43653.799525462964</c:v>
                </c:pt>
                <c:pt idx="28">
                  <c:v>43653.876840277779</c:v>
                </c:pt>
                <c:pt idx="29">
                  <c:v>43653.954942129632</c:v>
                </c:pt>
                <c:pt idx="30">
                  <c:v>43654.340868055559</c:v>
                </c:pt>
                <c:pt idx="31">
                  <c:v>43654.41920138889</c:v>
                </c:pt>
                <c:pt idx="32">
                  <c:v>43654.496145833335</c:v>
                </c:pt>
                <c:pt idx="33">
                  <c:v>43654.57640046296</c:v>
                </c:pt>
                <c:pt idx="34">
                  <c:v>43654.654050925928</c:v>
                </c:pt>
                <c:pt idx="35">
                  <c:v>43654.730208333334</c:v>
                </c:pt>
                <c:pt idx="36">
                  <c:v>43654.807974537034</c:v>
                </c:pt>
                <c:pt idx="37">
                  <c:v>43654.888888888891</c:v>
                </c:pt>
                <c:pt idx="38">
                  <c:v>43654.965138888889</c:v>
                </c:pt>
                <c:pt idx="39">
                  <c:v>43655.04314814815</c:v>
                </c:pt>
                <c:pt idx="40">
                  <c:v>43658.828726851854</c:v>
                </c:pt>
                <c:pt idx="41">
                  <c:v>43658.907569444447</c:v>
                </c:pt>
                <c:pt idx="43">
                  <c:v>43661.360625000001</c:v>
                </c:pt>
                <c:pt idx="44">
                  <c:v>43661.478009259263</c:v>
                </c:pt>
                <c:pt idx="45">
                  <c:v>43661.563888888886</c:v>
                </c:pt>
                <c:pt idx="46">
                  <c:v>43661.64570601852</c:v>
                </c:pt>
                <c:pt idx="47">
                  <c:v>43661.724594907406</c:v>
                </c:pt>
                <c:pt idx="48">
                  <c:v>43661.80269675926</c:v>
                </c:pt>
                <c:pt idx="49">
                  <c:v>43661.882754629631</c:v>
                </c:pt>
                <c:pt idx="50">
                  <c:v>43661.96297453704</c:v>
                </c:pt>
                <c:pt idx="51">
                  <c:v>43662.382638888892</c:v>
                </c:pt>
                <c:pt idx="52">
                  <c:v>43662.519085648149</c:v>
                </c:pt>
                <c:pt idx="53">
                  <c:v>43662.648090277777</c:v>
                </c:pt>
                <c:pt idx="54">
                  <c:v>43662.798090277778</c:v>
                </c:pt>
                <c:pt idx="55">
                  <c:v>43662.995185185187</c:v>
                </c:pt>
                <c:pt idx="56">
                  <c:v>43663.380289351851</c:v>
                </c:pt>
                <c:pt idx="57">
                  <c:v>43663.518101851849</c:v>
                </c:pt>
                <c:pt idx="58">
                  <c:v>43663.627488425926</c:v>
                </c:pt>
                <c:pt idx="59">
                  <c:v>43663.771331018521</c:v>
                </c:pt>
                <c:pt idx="60">
                  <c:v>43663.883703703701</c:v>
                </c:pt>
                <c:pt idx="61">
                  <c:v>43664.027800925927</c:v>
                </c:pt>
                <c:pt idx="62">
                  <c:v>43664.388020833336</c:v>
                </c:pt>
                <c:pt idx="63">
                  <c:v>43664.532152777778</c:v>
                </c:pt>
                <c:pt idx="64">
                  <c:v>43664.644583333335</c:v>
                </c:pt>
                <c:pt idx="65">
                  <c:v>43664.772650462961</c:v>
                </c:pt>
                <c:pt idx="66">
                  <c:v>43664.888773148145</c:v>
                </c:pt>
                <c:pt idx="67">
                  <c:v>43664.981087962966</c:v>
                </c:pt>
                <c:pt idx="68">
                  <c:v>43665.076828703706</c:v>
                </c:pt>
                <c:pt idx="69">
                  <c:v>43665.383645833332</c:v>
                </c:pt>
                <c:pt idx="70">
                  <c:v>43665.493541666663</c:v>
                </c:pt>
                <c:pt idx="71">
                  <c:v>43665.588194444441</c:v>
                </c:pt>
                <c:pt idx="72">
                  <c:v>43665.677777777775</c:v>
                </c:pt>
                <c:pt idx="73">
                  <c:v>43666.474999999999</c:v>
                </c:pt>
                <c:pt idx="74">
                  <c:v>43666.556423611109</c:v>
                </c:pt>
                <c:pt idx="75">
                  <c:v>43666.649305555555</c:v>
                </c:pt>
                <c:pt idx="76">
                  <c:v>43666.731944444444</c:v>
                </c:pt>
                <c:pt idx="77">
                  <c:v>43666.825694444444</c:v>
                </c:pt>
                <c:pt idx="78">
                  <c:v>43667.463194444441</c:v>
                </c:pt>
                <c:pt idx="79">
                  <c:v>43667.55636574074</c:v>
                </c:pt>
                <c:pt idx="80">
                  <c:v>43667.650694444441</c:v>
                </c:pt>
                <c:pt idx="81">
                  <c:v>43667.730555555558</c:v>
                </c:pt>
                <c:pt idx="82">
                  <c:v>43667.812430555554</c:v>
                </c:pt>
                <c:pt idx="83">
                  <c:v>43667.898842592593</c:v>
                </c:pt>
                <c:pt idx="84">
                  <c:v>43668.378472222219</c:v>
                </c:pt>
                <c:pt idx="85">
                  <c:v>43668.474305555559</c:v>
                </c:pt>
                <c:pt idx="86">
                  <c:v>43668.550694444442</c:v>
                </c:pt>
                <c:pt idx="87">
                  <c:v>43668.631944444445</c:v>
                </c:pt>
                <c:pt idx="88">
                  <c:v>43668.713854166665</c:v>
                </c:pt>
                <c:pt idx="89">
                  <c:v>43669.385405092595</c:v>
                </c:pt>
                <c:pt idx="90">
                  <c:v>43669.480115740742</c:v>
                </c:pt>
                <c:pt idx="91" formatCode="m/d/yy\ h:mm;@">
                  <c:v>43669.571817129632</c:v>
                </c:pt>
                <c:pt idx="92" formatCode="m/d/yy\ h:mm;@">
                  <c:v>43669.689166666663</c:v>
                </c:pt>
                <c:pt idx="93" formatCode="m/d/yy\ h:mm;@">
                  <c:v>43669.787673611114</c:v>
                </c:pt>
                <c:pt idx="94" formatCode="m/d/yy\ h:mm;@">
                  <c:v>43669.874814814815</c:v>
                </c:pt>
                <c:pt idx="95" formatCode="m/d/yy\ h:mm;@">
                  <c:v>43670.396284722221</c:v>
                </c:pt>
                <c:pt idx="96" formatCode="m/d/yy\ h:mm;@">
                  <c:v>43670.472141203703</c:v>
                </c:pt>
                <c:pt idx="97">
                  <c:v>43670.558912037035</c:v>
                </c:pt>
                <c:pt idx="98">
                  <c:v>43670.647222222222</c:v>
                </c:pt>
                <c:pt idx="99">
                  <c:v>43670.736678240741</c:v>
                </c:pt>
                <c:pt idx="100">
                  <c:v>43670.817789351851</c:v>
                </c:pt>
                <c:pt idx="101">
                  <c:v>43671.396655092591</c:v>
                </c:pt>
                <c:pt idx="102">
                  <c:v>43671.481828703705</c:v>
                </c:pt>
                <c:pt idx="103">
                  <c:v>43671.564421296294</c:v>
                </c:pt>
                <c:pt idx="104">
                  <c:v>43671.65084490741</c:v>
                </c:pt>
                <c:pt idx="105">
                  <c:v>43671.736134259256</c:v>
                </c:pt>
                <c:pt idx="106">
                  <c:v>43671.819976851853</c:v>
                </c:pt>
                <c:pt idx="107">
                  <c:v>43672.383981481478</c:v>
                </c:pt>
                <c:pt idx="108">
                  <c:v>43672.470520833333</c:v>
                </c:pt>
                <c:pt idx="109">
                  <c:v>43672.554259259261</c:v>
                </c:pt>
                <c:pt idx="110">
                  <c:v>43672.640798611108</c:v>
                </c:pt>
                <c:pt idx="111">
                  <c:v>43672.722581018519</c:v>
                </c:pt>
                <c:pt idx="112">
                  <c:v>43672.804849537039</c:v>
                </c:pt>
                <c:pt idx="113">
                  <c:v>43673.378784722219</c:v>
                </c:pt>
                <c:pt idx="114">
                  <c:v>43673.462870370371</c:v>
                </c:pt>
                <c:pt idx="115">
                  <c:v>43673.541712962964</c:v>
                </c:pt>
                <c:pt idx="116">
                  <c:v>43673.621678240743</c:v>
                </c:pt>
                <c:pt idx="117">
                  <c:v>43673.70417824074</c:v>
                </c:pt>
                <c:pt idx="118">
                  <c:v>43673.783564814818</c:v>
                </c:pt>
                <c:pt idx="119">
                  <c:v>43674.382789351854</c:v>
                </c:pt>
                <c:pt idx="120">
                  <c:v>43674.464629629627</c:v>
                </c:pt>
                <c:pt idx="121">
                  <c:v>43674.594710648147</c:v>
                </c:pt>
                <c:pt idx="122">
                  <c:v>43674.670972222222</c:v>
                </c:pt>
                <c:pt idx="123">
                  <c:v>43674.748414351852</c:v>
                </c:pt>
                <c:pt idx="124">
                  <c:v>43674.830625000002</c:v>
                </c:pt>
                <c:pt idx="125">
                  <c:v>43675.361597222225</c:v>
                </c:pt>
                <c:pt idx="126">
                  <c:v>43675.438611111109</c:v>
                </c:pt>
                <c:pt idx="127">
                  <c:v>43675.515115740738</c:v>
                </c:pt>
                <c:pt idx="128">
                  <c:v>43675.592719907407</c:v>
                </c:pt>
                <c:pt idx="129">
                  <c:v>43675.670682870368</c:v>
                </c:pt>
                <c:pt idx="130">
                  <c:v>43675.747013888889</c:v>
                </c:pt>
                <c:pt idx="131">
                  <c:v>43675.823900462965</c:v>
                </c:pt>
                <c:pt idx="132">
                  <c:v>43675.901064814818</c:v>
                </c:pt>
                <c:pt idx="133">
                  <c:v>43676.343819444446</c:v>
                </c:pt>
                <c:pt idx="134">
                  <c:v>43676.420324074075</c:v>
                </c:pt>
                <c:pt idx="135">
                  <c:v>43676.498865740738</c:v>
                </c:pt>
                <c:pt idx="136">
                  <c:v>43676.575682870367</c:v>
                </c:pt>
                <c:pt idx="137">
                  <c:v>43676.652442129627</c:v>
                </c:pt>
                <c:pt idx="138">
                  <c:v>43676.732245370367</c:v>
                </c:pt>
                <c:pt idx="139">
                  <c:v>43676.812141203707</c:v>
                </c:pt>
                <c:pt idx="140">
                  <c:v>43676.890335648146</c:v>
                </c:pt>
                <c:pt idx="141">
                  <c:v>43677.349490740744</c:v>
                </c:pt>
                <c:pt idx="142">
                  <c:v>43677.425682870373</c:v>
                </c:pt>
                <c:pt idx="143">
                  <c:v>43677.504444444443</c:v>
                </c:pt>
                <c:pt idx="144">
                  <c:v>43677.580625000002</c:v>
                </c:pt>
                <c:pt idx="145">
                  <c:v>43677.663229166668</c:v>
                </c:pt>
                <c:pt idx="146">
                  <c:v>43677.748287037037</c:v>
                </c:pt>
                <c:pt idx="147">
                  <c:v>43677.830949074072</c:v>
                </c:pt>
                <c:pt idx="148">
                  <c:v>43677.911111111112</c:v>
                </c:pt>
                <c:pt idx="149">
                  <c:v>43678.461724537039</c:v>
                </c:pt>
                <c:pt idx="150">
                  <c:v>43678.538113425922</c:v>
                </c:pt>
                <c:pt idx="151">
                  <c:v>43678.614490740743</c:v>
                </c:pt>
                <c:pt idx="152">
                  <c:v>43678.694733796299</c:v>
                </c:pt>
                <c:pt idx="153">
                  <c:v>43678.773449074077</c:v>
                </c:pt>
                <c:pt idx="154">
                  <c:v>43678.854675925926</c:v>
                </c:pt>
                <c:pt idx="155">
                  <c:v>43678.935891203706</c:v>
                </c:pt>
                <c:pt idx="156">
                  <c:v>43679.515659722223</c:v>
                </c:pt>
                <c:pt idx="157">
                  <c:v>43679.618715277778</c:v>
                </c:pt>
                <c:pt idx="158">
                  <c:v>43679.719699074078</c:v>
                </c:pt>
                <c:pt idx="159">
                  <c:v>43679.989988425928</c:v>
                </c:pt>
                <c:pt idx="160">
                  <c:v>43680.107037037036</c:v>
                </c:pt>
                <c:pt idx="161">
                  <c:v>43680.575752314813</c:v>
                </c:pt>
                <c:pt idx="162">
                  <c:v>43680.693576388891</c:v>
                </c:pt>
                <c:pt idx="163">
                  <c:v>43680.798449074071</c:v>
                </c:pt>
                <c:pt idx="164">
                  <c:v>43680.892465277779</c:v>
                </c:pt>
                <c:pt idx="165">
                  <c:v>43680.9843287037</c:v>
                </c:pt>
                <c:pt idx="166">
                  <c:v>43681.084641203706</c:v>
                </c:pt>
                <c:pt idx="167">
                  <c:v>43681.608217592591</c:v>
                </c:pt>
                <c:pt idx="168">
                  <c:v>43681.694525462961</c:v>
                </c:pt>
                <c:pt idx="169">
                  <c:v>43681.791261574072</c:v>
                </c:pt>
                <c:pt idx="170">
                  <c:v>43681.873807870368</c:v>
                </c:pt>
                <c:pt idx="171">
                  <c:v>43681.961006944446</c:v>
                </c:pt>
                <c:pt idx="172">
                  <c:v>43682.044120370374</c:v>
                </c:pt>
                <c:pt idx="173">
                  <c:v>43682.3983912037</c:v>
                </c:pt>
                <c:pt idx="174">
                  <c:v>43682.498240740744</c:v>
                </c:pt>
                <c:pt idx="175">
                  <c:v>43682.584768518522</c:v>
                </c:pt>
                <c:pt idx="176">
                  <c:v>43682.67827546296</c:v>
                </c:pt>
                <c:pt idx="177">
                  <c:v>43682.771909722222</c:v>
                </c:pt>
                <c:pt idx="178">
                  <c:v>43682.87394675926</c:v>
                </c:pt>
                <c:pt idx="179">
                  <c:v>43682.956261574072</c:v>
                </c:pt>
                <c:pt idx="180">
                  <c:v>43683.039189814815</c:v>
                </c:pt>
                <c:pt idx="181">
                  <c:v>43683.131423611114</c:v>
                </c:pt>
                <c:pt idx="182">
                  <c:v>43683.404317129629</c:v>
                </c:pt>
                <c:pt idx="183">
                  <c:v>43683.509560185186</c:v>
                </c:pt>
                <c:pt idx="184">
                  <c:v>43683.605462962965</c:v>
                </c:pt>
                <c:pt idx="185">
                  <c:v>43683.728414351855</c:v>
                </c:pt>
                <c:pt idx="186">
                  <c:v>43683.835428240738</c:v>
                </c:pt>
                <c:pt idx="187">
                  <c:v>43683.912858796299</c:v>
                </c:pt>
                <c:pt idx="188">
                  <c:v>43683.993333333332</c:v>
                </c:pt>
                <c:pt idx="189">
                  <c:v>43684.084224537037</c:v>
                </c:pt>
                <c:pt idx="190">
                  <c:v>43684.394120370373</c:v>
                </c:pt>
                <c:pt idx="191">
                  <c:v>43684.597766203704</c:v>
                </c:pt>
                <c:pt idx="192">
                  <c:v>43684.777581018519</c:v>
                </c:pt>
                <c:pt idx="193">
                  <c:v>43684.861226851855</c:v>
                </c:pt>
                <c:pt idx="194">
                  <c:v>43684.954606481479</c:v>
                </c:pt>
                <c:pt idx="195">
                  <c:v>43685.089618055557</c:v>
                </c:pt>
                <c:pt idx="196">
                  <c:v>43685.497800925928</c:v>
                </c:pt>
                <c:pt idx="197">
                  <c:v>43685.59034722222</c:v>
                </c:pt>
                <c:pt idx="198">
                  <c:v>43685.678333333337</c:v>
                </c:pt>
                <c:pt idx="199">
                  <c:v>43685.780451388891</c:v>
                </c:pt>
                <c:pt idx="200">
                  <c:v>43685.869259259256</c:v>
                </c:pt>
                <c:pt idx="201">
                  <c:v>43686.609849537039</c:v>
                </c:pt>
                <c:pt idx="202">
                  <c:v>43686.712997685187</c:v>
                </c:pt>
                <c:pt idx="203">
                  <c:v>43686.805810185186</c:v>
                </c:pt>
                <c:pt idx="204">
                  <c:v>43686.900706018518</c:v>
                </c:pt>
                <c:pt idx="205">
                  <c:v>43687.009687500002</c:v>
                </c:pt>
                <c:pt idx="206">
                  <c:v>43687.099537037036</c:v>
                </c:pt>
                <c:pt idx="207">
                  <c:v>43687.711342592593</c:v>
                </c:pt>
                <c:pt idx="208">
                  <c:v>43687.812939814816</c:v>
                </c:pt>
                <c:pt idx="209">
                  <c:v>43687.9609375</c:v>
                </c:pt>
                <c:pt idx="210">
                  <c:v>43688.634108796294</c:v>
                </c:pt>
                <c:pt idx="211">
                  <c:v>43688.722337962965</c:v>
                </c:pt>
                <c:pt idx="212">
                  <c:v>43688.946238425924</c:v>
                </c:pt>
                <c:pt idx="213">
                  <c:v>43689.048078703701</c:v>
                </c:pt>
                <c:pt idx="214">
                  <c:v>43689.397766203707</c:v>
                </c:pt>
                <c:pt idx="215">
                  <c:v>43689.507870370369</c:v>
                </c:pt>
                <c:pt idx="216">
                  <c:v>43689.62128472222</c:v>
                </c:pt>
                <c:pt idx="217">
                  <c:v>43689.730810185189</c:v>
                </c:pt>
                <c:pt idx="218">
                  <c:v>43690.38354166667</c:v>
                </c:pt>
                <c:pt idx="219">
                  <c:v>43690.586736111109</c:v>
                </c:pt>
                <c:pt idx="220">
                  <c:v>43690.677546296298</c:v>
                </c:pt>
                <c:pt idx="221">
                  <c:v>43690.771504629629</c:v>
                </c:pt>
                <c:pt idx="222">
                  <c:v>43691.391099537039</c:v>
                </c:pt>
                <c:pt idx="223">
                  <c:v>43691.492245370369</c:v>
                </c:pt>
              </c:numCache>
            </c:numRef>
          </c:xVal>
          <c:yVal>
            <c:numRef>
              <c:f>'All Data'!$X$3:$X$227</c:f>
              <c:numCache>
                <c:formatCode>0.000</c:formatCode>
                <c:ptCount val="225"/>
                <c:pt idx="0">
                  <c:v>8.2242865393769904E-2</c:v>
                </c:pt>
                <c:pt idx="1">
                  <c:v>3.9994921284919299E-2</c:v>
                </c:pt>
                <c:pt idx="2">
                  <c:v>4.48087160385362E-2</c:v>
                </c:pt>
                <c:pt idx="3">
                  <c:v>9.0410016191673004E-4</c:v>
                </c:pt>
                <c:pt idx="4">
                  <c:v>2.2697248747773099E-4</c:v>
                </c:pt>
                <c:pt idx="5">
                  <c:v>2.7360964412760499E-3</c:v>
                </c:pt>
                <c:pt idx="6">
                  <c:v>4.4962521472497298E-4</c:v>
                </c:pt>
                <c:pt idx="7">
                  <c:v>1.8153287486913201E-2</c:v>
                </c:pt>
                <c:pt idx="8">
                  <c:v>6.8757676804529294E-2</c:v>
                </c:pt>
                <c:pt idx="9">
                  <c:v>4.92858268668792E-3</c:v>
                </c:pt>
                <c:pt idx="10">
                  <c:v>2.1924007740162101E-2</c:v>
                </c:pt>
                <c:pt idx="11">
                  <c:v>0.119853799702165</c:v>
                </c:pt>
                <c:pt idx="13">
                  <c:v>0.68722242686017498</c:v>
                </c:pt>
                <c:pt idx="14">
                  <c:v>7.5764885477698302E-2</c:v>
                </c:pt>
                <c:pt idx="15">
                  <c:v>4.1110276353045604E-3</c:v>
                </c:pt>
                <c:pt idx="16">
                  <c:v>1.5345553393677699E-2</c:v>
                </c:pt>
                <c:pt idx="17">
                  <c:v>3.2784088993086098E-3</c:v>
                </c:pt>
                <c:pt idx="18">
                  <c:v>3.77959512658831E-4</c:v>
                </c:pt>
                <c:pt idx="19">
                  <c:v>1.68959272820558E-2</c:v>
                </c:pt>
                <c:pt idx="20">
                  <c:v>3.6688293984423498E-2</c:v>
                </c:pt>
                <c:pt idx="21">
                  <c:v>5.1289897517771202E-2</c:v>
                </c:pt>
                <c:pt idx="22">
                  <c:v>2.8127990844744898E-3</c:v>
                </c:pt>
                <c:pt idx="23">
                  <c:v>1.06575895476036E-2</c:v>
                </c:pt>
                <c:pt idx="24">
                  <c:v>1.95485001720337E-2</c:v>
                </c:pt>
                <c:pt idx="25">
                  <c:v>2.1497407319610599E-4</c:v>
                </c:pt>
                <c:pt idx="26">
                  <c:v>9.4981600972704194E-3</c:v>
                </c:pt>
                <c:pt idx="27">
                  <c:v>9.8615473126278108E-3</c:v>
                </c:pt>
                <c:pt idx="28">
                  <c:v>1.51788486955559E-3</c:v>
                </c:pt>
                <c:pt idx="29">
                  <c:v>8.9511542597187493E-2</c:v>
                </c:pt>
                <c:pt idx="30">
                  <c:v>2.8285975959242899E-3</c:v>
                </c:pt>
                <c:pt idx="31">
                  <c:v>6.0424892206406003E-3</c:v>
                </c:pt>
                <c:pt idx="32">
                  <c:v>6.06763458923303E-2</c:v>
                </c:pt>
                <c:pt idx="33">
                  <c:v>0.96105172447021703</c:v>
                </c:pt>
                <c:pt idx="34">
                  <c:v>5.36872204288254E-2</c:v>
                </c:pt>
                <c:pt idx="35">
                  <c:v>0.83372151129621597</c:v>
                </c:pt>
                <c:pt idx="36">
                  <c:v>3.2239604049365697E-2</c:v>
                </c:pt>
                <c:pt idx="37">
                  <c:v>1.47862218888061E-2</c:v>
                </c:pt>
                <c:pt idx="38">
                  <c:v>2.0707604181034399E-3</c:v>
                </c:pt>
                <c:pt idx="39">
                  <c:v>1.24841651366774E-2</c:v>
                </c:pt>
                <c:pt idx="40">
                  <c:v>2.9370199183876899E-2</c:v>
                </c:pt>
                <c:pt idx="41">
                  <c:v>1.6784443569332599E-3</c:v>
                </c:pt>
                <c:pt idx="43">
                  <c:v>1.2715254080157101E-3</c:v>
                </c:pt>
                <c:pt idx="44">
                  <c:v>4.0000785200047101E-2</c:v>
                </c:pt>
                <c:pt idx="45">
                  <c:v>0.118235251905948</c:v>
                </c:pt>
                <c:pt idx="46">
                  <c:v>2.4940585775883598E-4</c:v>
                </c:pt>
                <c:pt idx="47">
                  <c:v>3.4727884440850502E-2</c:v>
                </c:pt>
                <c:pt idx="48">
                  <c:v>2.2291914592053898E-2</c:v>
                </c:pt>
                <c:pt idx="49">
                  <c:v>4.85631206642375E-2</c:v>
                </c:pt>
                <c:pt idx="50">
                  <c:v>6.9939954133617799E-5</c:v>
                </c:pt>
                <c:pt idx="51">
                  <c:v>1.8899999999999999E-6</c:v>
                </c:pt>
                <c:pt idx="52">
                  <c:v>1.37192199511082E-3</c:v>
                </c:pt>
                <c:pt idx="53">
                  <c:v>1.9446800580533201E-4</c:v>
                </c:pt>
                <c:pt idx="54">
                  <c:v>4.4477049333243E-2</c:v>
                </c:pt>
                <c:pt idx="55">
                  <c:v>2.2376982781356402E-3</c:v>
                </c:pt>
                <c:pt idx="56">
                  <c:v>0.113748588426915</c:v>
                </c:pt>
                <c:pt idx="57">
                  <c:v>1.69402093854794E-3</c:v>
                </c:pt>
                <c:pt idx="58">
                  <c:v>2.2208382740060401E-4</c:v>
                </c:pt>
                <c:pt idx="59">
                  <c:v>3.5121350191071599E-2</c:v>
                </c:pt>
                <c:pt idx="60">
                  <c:v>2.5446064804477298E-4</c:v>
                </c:pt>
                <c:pt idx="61">
                  <c:v>4.5106584468352903E-2</c:v>
                </c:pt>
                <c:pt idx="62">
                  <c:v>5.3236754752014503E-2</c:v>
                </c:pt>
                <c:pt idx="63">
                  <c:v>1.99570926657122E-2</c:v>
                </c:pt>
                <c:pt idx="64">
                  <c:v>4.03970809479662E-2</c:v>
                </c:pt>
                <c:pt idx="65">
                  <c:v>2.02911649994767E-2</c:v>
                </c:pt>
                <c:pt idx="66">
                  <c:v>3.81764292368442E-4</c:v>
                </c:pt>
                <c:pt idx="67">
                  <c:v>9.2371919815438797E-3</c:v>
                </c:pt>
                <c:pt idx="68">
                  <c:v>2.1425458593203801E-4</c:v>
                </c:pt>
                <c:pt idx="69">
                  <c:v>1.7895310217369599E-2</c:v>
                </c:pt>
                <c:pt idx="70">
                  <c:v>1.0354643171018101E-4</c:v>
                </c:pt>
                <c:pt idx="71">
                  <c:v>4.2266099999999996E-3</c:v>
                </c:pt>
                <c:pt idx="72">
                  <c:v>5.734116E-3</c:v>
                </c:pt>
                <c:pt idx="73">
                  <c:v>2.1622147000000001E-2</c:v>
                </c:pt>
                <c:pt idx="74">
                  <c:v>0.91581696524322198</c:v>
                </c:pt>
                <c:pt idx="75">
                  <c:v>1.0348464E-2</c:v>
                </c:pt>
                <c:pt idx="76">
                  <c:v>3.1760177000000001E-2</c:v>
                </c:pt>
                <c:pt idx="77">
                  <c:v>3.1642526999999997E-2</c:v>
                </c:pt>
                <c:pt idx="78">
                  <c:v>9.4669320000000008E-3</c:v>
                </c:pt>
                <c:pt idx="79">
                  <c:v>6.7948181734768598E-3</c:v>
                </c:pt>
                <c:pt idx="80">
                  <c:v>4.4838098E-2</c:v>
                </c:pt>
                <c:pt idx="81">
                  <c:v>3.2964399999999998E-4</c:v>
                </c:pt>
                <c:pt idx="82">
                  <c:v>2.00396285377908E-4</c:v>
                </c:pt>
                <c:pt idx="83">
                  <c:v>3.5547662872029803E-2</c:v>
                </c:pt>
                <c:pt idx="84">
                  <c:v>6.6297190000000001E-3</c:v>
                </c:pt>
                <c:pt idx="85">
                  <c:v>1.7767449999999999E-3</c:v>
                </c:pt>
                <c:pt idx="86">
                  <c:v>3.0829614000000002E-2</c:v>
                </c:pt>
                <c:pt idx="87">
                  <c:v>0.122407063</c:v>
                </c:pt>
                <c:pt idx="88">
                  <c:v>5.4313488568159601E-4</c:v>
                </c:pt>
                <c:pt idx="89">
                  <c:v>8.3642907099755498E-2</c:v>
                </c:pt>
                <c:pt idx="90">
                  <c:v>1.6105021110213499E-2</c:v>
                </c:pt>
                <c:pt idx="91">
                  <c:v>8.1692662139269193E-3</c:v>
                </c:pt>
                <c:pt idx="92">
                  <c:v>9.2001110786933803E-3</c:v>
                </c:pt>
                <c:pt idx="93">
                  <c:v>2.7820689784348498E-2</c:v>
                </c:pt>
                <c:pt idx="94">
                  <c:v>6.1579676108919498E-2</c:v>
                </c:pt>
                <c:pt idx="95">
                  <c:v>7.7082996382445298E-4</c:v>
                </c:pt>
                <c:pt idx="96">
                  <c:v>2.38792066559891E-2</c:v>
                </c:pt>
                <c:pt idx="97">
                  <c:v>3.2484574558916998E-2</c:v>
                </c:pt>
                <c:pt idx="98">
                  <c:v>3.4489513114500199E-3</c:v>
                </c:pt>
                <c:pt idx="99">
                  <c:v>3.4307240351268802E-2</c:v>
                </c:pt>
                <c:pt idx="100">
                  <c:v>7.87405913981296E-5</c:v>
                </c:pt>
                <c:pt idx="101">
                  <c:v>5.7176593148664695E-7</c:v>
                </c:pt>
                <c:pt idx="102">
                  <c:v>3.3749722094413299E-2</c:v>
                </c:pt>
                <c:pt idx="103">
                  <c:v>4.2091416042389397E-3</c:v>
                </c:pt>
                <c:pt idx="104">
                  <c:v>0.118017351362742</c:v>
                </c:pt>
                <c:pt idx="105">
                  <c:v>2.7650121628198202E-2</c:v>
                </c:pt>
                <c:pt idx="106">
                  <c:v>0.118197656153264</c:v>
                </c:pt>
                <c:pt idx="107">
                  <c:v>9.0071898059113605E-5</c:v>
                </c:pt>
                <c:pt idx="108">
                  <c:v>2.4331676822692001E-2</c:v>
                </c:pt>
                <c:pt idx="109">
                  <c:v>2.5409274087429198E-2</c:v>
                </c:pt>
                <c:pt idx="110">
                  <c:v>0.111007631383319</c:v>
                </c:pt>
                <c:pt idx="111">
                  <c:v>6.8720918065487593E-2</c:v>
                </c:pt>
                <c:pt idx="112">
                  <c:v>0.96747060214337299</c:v>
                </c:pt>
                <c:pt idx="113">
                  <c:v>1.3832208534417301E-2</c:v>
                </c:pt>
                <c:pt idx="114">
                  <c:v>8.1973068182019705E-4</c:v>
                </c:pt>
                <c:pt idx="115">
                  <c:v>2.80636995767302E-5</c:v>
                </c:pt>
                <c:pt idx="116">
                  <c:v>9.7308820127302905E-3</c:v>
                </c:pt>
                <c:pt idx="117">
                  <c:v>7.3773764048689402E-4</c:v>
                </c:pt>
                <c:pt idx="118">
                  <c:v>1.97539838518698E-2</c:v>
                </c:pt>
                <c:pt idx="119">
                  <c:v>9.0288777219883192E-3</c:v>
                </c:pt>
                <c:pt idx="120">
                  <c:v>0.18267951247848199</c:v>
                </c:pt>
                <c:pt idx="121">
                  <c:v>4.05660112587051E-5</c:v>
                </c:pt>
                <c:pt idx="122">
                  <c:v>6.9413424190330796E-3</c:v>
                </c:pt>
                <c:pt idx="123">
                  <c:v>1.4485321143242499E-3</c:v>
                </c:pt>
                <c:pt idx="124">
                  <c:v>3.7499470404773902E-2</c:v>
                </c:pt>
                <c:pt idx="125">
                  <c:v>6.9125479264337099E-3</c:v>
                </c:pt>
                <c:pt idx="126">
                  <c:v>2.8497545687447101E-3</c:v>
                </c:pt>
                <c:pt idx="127">
                  <c:v>2.31841704375542E-3</c:v>
                </c:pt>
                <c:pt idx="128">
                  <c:v>9.8592561359016704E-3</c:v>
                </c:pt>
                <c:pt idx="129">
                  <c:v>0.20337851256515299</c:v>
                </c:pt>
                <c:pt idx="130">
                  <c:v>4.4198631582695803E-2</c:v>
                </c:pt>
                <c:pt idx="131">
                  <c:v>6.1800001593831696E-3</c:v>
                </c:pt>
                <c:pt idx="132">
                  <c:v>3.07241431771068E-2</c:v>
                </c:pt>
                <c:pt idx="133">
                  <c:v>2.1479121279213701E-2</c:v>
                </c:pt>
                <c:pt idx="134">
                  <c:v>1.60657505469914E-4</c:v>
                </c:pt>
                <c:pt idx="135">
                  <c:v>3.6413936395172403E-2</c:v>
                </c:pt>
                <c:pt idx="136">
                  <c:v>4.3083182946678102E-2</c:v>
                </c:pt>
                <c:pt idx="137">
                  <c:v>0.93399319924819202</c:v>
                </c:pt>
                <c:pt idx="138">
                  <c:v>2.5857767251093902E-3</c:v>
                </c:pt>
                <c:pt idx="139">
                  <c:v>4.8276326943038801E-3</c:v>
                </c:pt>
                <c:pt idx="140">
                  <c:v>4.5976775426739298E-3</c:v>
                </c:pt>
                <c:pt idx="141">
                  <c:v>2.94016786018544E-2</c:v>
                </c:pt>
                <c:pt idx="142">
                  <c:v>8.6097042529604706E-2</c:v>
                </c:pt>
                <c:pt idx="143">
                  <c:v>9.7509734552962794E-3</c:v>
                </c:pt>
                <c:pt idx="144">
                  <c:v>3.3275936514219902E-2</c:v>
                </c:pt>
                <c:pt idx="145">
                  <c:v>1.3737904112314099E-2</c:v>
                </c:pt>
                <c:pt idx="146">
                  <c:v>1.7058241653899601E-3</c:v>
                </c:pt>
                <c:pt idx="147">
                  <c:v>4.8389328895196801E-2</c:v>
                </c:pt>
                <c:pt idx="148">
                  <c:v>6.8764889247372096E-3</c:v>
                </c:pt>
                <c:pt idx="149">
                  <c:v>1.45148439851256E-2</c:v>
                </c:pt>
                <c:pt idx="150">
                  <c:v>3.1684685270234399E-3</c:v>
                </c:pt>
                <c:pt idx="151">
                  <c:v>4.1043224954949803E-2</c:v>
                </c:pt>
                <c:pt idx="152">
                  <c:v>7.1153741809143606E-2</c:v>
                </c:pt>
                <c:pt idx="153">
                  <c:v>7.6927731870397101E-3</c:v>
                </c:pt>
                <c:pt idx="154">
                  <c:v>6.3842054720362099E-2</c:v>
                </c:pt>
                <c:pt idx="155">
                  <c:v>4.5060757469185498E-4</c:v>
                </c:pt>
                <c:pt idx="156">
                  <c:v>6.4256079439897398E-5</c:v>
                </c:pt>
                <c:pt idx="157">
                  <c:v>3.1333892197174501E-2</c:v>
                </c:pt>
                <c:pt idx="158">
                  <c:v>2.6534001396477099E-4</c:v>
                </c:pt>
                <c:pt idx="159">
                  <c:v>6.3329798921881704E-3</c:v>
                </c:pt>
                <c:pt idx="160">
                  <c:v>9.1412209897046796E-3</c:v>
                </c:pt>
                <c:pt idx="161">
                  <c:v>2.2265477815890601E-3</c:v>
                </c:pt>
                <c:pt idx="162">
                  <c:v>1.88958611624736E-2</c:v>
                </c:pt>
                <c:pt idx="163">
                  <c:v>6.4447738827506804E-2</c:v>
                </c:pt>
                <c:pt idx="164">
                  <c:v>3.4365864194292002E-2</c:v>
                </c:pt>
                <c:pt idx="165">
                  <c:v>6.8965577556228994E-2</c:v>
                </c:pt>
                <c:pt idx="166">
                  <c:v>2.0023763029973898E-2</c:v>
                </c:pt>
                <c:pt idx="167">
                  <c:v>4.2900017206127801E-2</c:v>
                </c:pt>
                <c:pt idx="168">
                  <c:v>5.6564419199369598E-3</c:v>
                </c:pt>
                <c:pt idx="169">
                  <c:v>5.83017876018345E-2</c:v>
                </c:pt>
                <c:pt idx="170">
                  <c:v>5.7794798768042097E-3</c:v>
                </c:pt>
                <c:pt idx="171">
                  <c:v>2.47278621199396E-2</c:v>
                </c:pt>
                <c:pt idx="172">
                  <c:v>0.15938473787570701</c:v>
                </c:pt>
                <c:pt idx="173">
                  <c:v>2.6559677571199301E-3</c:v>
                </c:pt>
                <c:pt idx="174">
                  <c:v>7.5633331268373698E-3</c:v>
                </c:pt>
                <c:pt idx="175">
                  <c:v>2.56533921816154E-2</c:v>
                </c:pt>
                <c:pt idx="176">
                  <c:v>6.9739757878862297E-3</c:v>
                </c:pt>
                <c:pt idx="177">
                  <c:v>1.03870908216223E-2</c:v>
                </c:pt>
                <c:pt idx="178">
                  <c:v>1.6234993592569299E-2</c:v>
                </c:pt>
                <c:pt idx="179">
                  <c:v>1.1462297669662599E-2</c:v>
                </c:pt>
                <c:pt idx="180">
                  <c:v>4.5454729197364999E-2</c:v>
                </c:pt>
                <c:pt idx="181">
                  <c:v>0.96029738486167304</c:v>
                </c:pt>
                <c:pt idx="182">
                  <c:v>3.8750695652844699E-3</c:v>
                </c:pt>
                <c:pt idx="183">
                  <c:v>3.2696653871387802E-4</c:v>
                </c:pt>
                <c:pt idx="184">
                  <c:v>3.5094537394146197E-2</c:v>
                </c:pt>
                <c:pt idx="185">
                  <c:v>9.3458571896356101E-3</c:v>
                </c:pt>
                <c:pt idx="186">
                  <c:v>4.0303246931288603E-2</c:v>
                </c:pt>
                <c:pt idx="187">
                  <c:v>8.0420513713832797E-2</c:v>
                </c:pt>
                <c:pt idx="188">
                  <c:v>3.7372263767435299E-2</c:v>
                </c:pt>
                <c:pt idx="189">
                  <c:v>2.0430338390745601E-4</c:v>
                </c:pt>
                <c:pt idx="190">
                  <c:v>1.0403939429357099E-3</c:v>
                </c:pt>
                <c:pt idx="191">
                  <c:v>1.7477331090685601E-4</c:v>
                </c:pt>
                <c:pt idx="192">
                  <c:v>1.08379322472452E-3</c:v>
                </c:pt>
                <c:pt idx="193">
                  <c:v>3.9560081178757797E-2</c:v>
                </c:pt>
                <c:pt idx="194">
                  <c:v>1.86380654523634E-3</c:v>
                </c:pt>
                <c:pt idx="195">
                  <c:v>6.33206810930711E-3</c:v>
                </c:pt>
                <c:pt idx="196">
                  <c:v>5.5321745735465097E-3</c:v>
                </c:pt>
                <c:pt idx="197">
                  <c:v>9.6099844464758496E-3</c:v>
                </c:pt>
                <c:pt idx="198">
                  <c:v>8.7083860102190301E-4</c:v>
                </c:pt>
                <c:pt idx="199">
                  <c:v>2.5328864389903599E-2</c:v>
                </c:pt>
                <c:pt idx="200">
                  <c:v>8.8907085038516701E-2</c:v>
                </c:pt>
                <c:pt idx="201">
                  <c:v>9.6131726448025395E-2</c:v>
                </c:pt>
                <c:pt idx="202">
                  <c:v>9.3838911776342201E-7</c:v>
                </c:pt>
                <c:pt idx="203">
                  <c:v>7.1667673043779101E-3</c:v>
                </c:pt>
                <c:pt idx="204">
                  <c:v>1.3144813633875201E-2</c:v>
                </c:pt>
                <c:pt idx="205">
                  <c:v>8.7697420955605201E-3</c:v>
                </c:pt>
                <c:pt idx="206">
                  <c:v>9.0663135015320404E-2</c:v>
                </c:pt>
                <c:pt idx="207">
                  <c:v>1.0138046346599301E-2</c:v>
                </c:pt>
                <c:pt idx="208">
                  <c:v>1.4799182313418801E-2</c:v>
                </c:pt>
                <c:pt idx="209">
                  <c:v>2.1921504303241699E-4</c:v>
                </c:pt>
                <c:pt idx="210">
                  <c:v>3.9285602940580198E-4</c:v>
                </c:pt>
                <c:pt idx="211">
                  <c:v>0.26469178703110102</c:v>
                </c:pt>
                <c:pt idx="212">
                  <c:v>4.2229583394638301E-3</c:v>
                </c:pt>
                <c:pt idx="213">
                  <c:v>5.2317060284562497E-2</c:v>
                </c:pt>
                <c:pt idx="214">
                  <c:v>2.26946024491525E-3</c:v>
                </c:pt>
                <c:pt idx="215">
                  <c:v>2.8951700052662101E-3</c:v>
                </c:pt>
                <c:pt idx="216">
                  <c:v>4.71990217102429E-2</c:v>
                </c:pt>
                <c:pt idx="217">
                  <c:v>0.211327655954413</c:v>
                </c:pt>
                <c:pt idx="218">
                  <c:v>2.1334570221282299E-2</c:v>
                </c:pt>
                <c:pt idx="219">
                  <c:v>4.1925594715423002E-3</c:v>
                </c:pt>
                <c:pt idx="220">
                  <c:v>0.13531174885378899</c:v>
                </c:pt>
                <c:pt idx="221">
                  <c:v>5.1966275540803002E-4</c:v>
                </c:pt>
                <c:pt idx="222">
                  <c:v>4.01343316149907E-2</c:v>
                </c:pt>
                <c:pt idx="223">
                  <c:v>1.1710794868740401E-2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5-4DA0-82E2-4E015CD95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37032"/>
        <c:axId val="321738992"/>
      </c:scatterChart>
      <c:valAx>
        <c:axId val="3217386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4680"/>
        <c:crosses val="autoZero"/>
        <c:crossBetween val="midCat"/>
      </c:valAx>
      <c:valAx>
        <c:axId val="32173468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d33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8600"/>
        <c:crosses val="autoZero"/>
        <c:crossBetween val="midCat"/>
      </c:valAx>
      <c:valAx>
        <c:axId val="321738992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d33 mismatch 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7032"/>
        <c:crosses val="max"/>
        <c:crossBetween val="midCat"/>
      </c:valAx>
      <c:valAx>
        <c:axId val="32173703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32173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74155394110627"/>
          <c:y val="3.3240740740740737E-2"/>
          <c:w val="0.16197606646771553"/>
          <c:h val="0.12442184310294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Data'!$AE$3:$AE$227</c:f>
              <c:numCache>
                <c:formatCode>0.00</c:formatCode>
                <c:ptCount val="225"/>
                <c:pt idx="0">
                  <c:v>-29.682108068993188</c:v>
                </c:pt>
                <c:pt idx="1">
                  <c:v>-40.895726324963505</c:v>
                </c:pt>
                <c:pt idx="2">
                  <c:v>-46.022056574545736</c:v>
                </c:pt>
                <c:pt idx="3">
                  <c:v>-44.516951955632948</c:v>
                </c:pt>
                <c:pt idx="4">
                  <c:v>1.5518032051501529</c:v>
                </c:pt>
                <c:pt idx="5">
                  <c:v>1.5851958692820105</c:v>
                </c:pt>
                <c:pt idx="6">
                  <c:v>1.1858152345246709</c:v>
                </c:pt>
                <c:pt idx="7">
                  <c:v>1.3800160063207345</c:v>
                </c:pt>
                <c:pt idx="8">
                  <c:v>-13.049255211598924</c:v>
                </c:pt>
                <c:pt idx="9">
                  <c:v>-13.1290448328881</c:v>
                </c:pt>
                <c:pt idx="10">
                  <c:v>-11.675816580250586</c:v>
                </c:pt>
                <c:pt idx="11">
                  <c:v>-12.931337242149898</c:v>
                </c:pt>
                <c:pt idx="13">
                  <c:v>-29.143374433688503</c:v>
                </c:pt>
                <c:pt idx="14">
                  <c:v>-29.747158882677592</c:v>
                </c:pt>
                <c:pt idx="15">
                  <c:v>-29.822231193674686</c:v>
                </c:pt>
                <c:pt idx="16">
                  <c:v>-29.657282483857678</c:v>
                </c:pt>
                <c:pt idx="17">
                  <c:v>-56.771489565163328</c:v>
                </c:pt>
                <c:pt idx="18">
                  <c:v>-56.194868527719123</c:v>
                </c:pt>
                <c:pt idx="19">
                  <c:v>-56.379599733179987</c:v>
                </c:pt>
                <c:pt idx="20">
                  <c:v>-56.658771068895526</c:v>
                </c:pt>
                <c:pt idx="21">
                  <c:v>0.34247404722585478</c:v>
                </c:pt>
                <c:pt idx="22">
                  <c:v>0.44484260021779887</c:v>
                </c:pt>
                <c:pt idx="23">
                  <c:v>0.50928305694605502</c:v>
                </c:pt>
                <c:pt idx="24">
                  <c:v>-14.734103974228331</c:v>
                </c:pt>
                <c:pt idx="25">
                  <c:v>-14.405370714138199</c:v>
                </c:pt>
                <c:pt idx="26">
                  <c:v>-14.189212663148599</c:v>
                </c:pt>
                <c:pt idx="27">
                  <c:v>-14.122777152659534</c:v>
                </c:pt>
                <c:pt idx="28">
                  <c:v>-13.382811633559225</c:v>
                </c:pt>
                <c:pt idx="29">
                  <c:v>-13.569633155708871</c:v>
                </c:pt>
                <c:pt idx="30">
                  <c:v>-15.470835795347009</c:v>
                </c:pt>
                <c:pt idx="31">
                  <c:v>-30.441139710852429</c:v>
                </c:pt>
                <c:pt idx="32">
                  <c:v>-30.227400629828235</c:v>
                </c:pt>
                <c:pt idx="33">
                  <c:v>-30.193213148516662</c:v>
                </c:pt>
                <c:pt idx="34">
                  <c:v>-14.464460491785928</c:v>
                </c:pt>
                <c:pt idx="35">
                  <c:v>-14.332264994841982</c:v>
                </c:pt>
                <c:pt idx="36">
                  <c:v>-10.512678680948431</c:v>
                </c:pt>
                <c:pt idx="37">
                  <c:v>-10.616301250531876</c:v>
                </c:pt>
                <c:pt idx="38">
                  <c:v>-9.2030737280402413</c:v>
                </c:pt>
                <c:pt idx="39">
                  <c:v>-9.1676439601806088</c:v>
                </c:pt>
                <c:pt idx="40">
                  <c:v>-19.71401575840471</c:v>
                </c:pt>
                <c:pt idx="41">
                  <c:v>-19.846672143587632</c:v>
                </c:pt>
                <c:pt idx="43">
                  <c:v>-57.604148413899821</c:v>
                </c:pt>
                <c:pt idx="44">
                  <c:v>-55.51050757372473</c:v>
                </c:pt>
                <c:pt idx="45">
                  <c:v>-57.563214351177095</c:v>
                </c:pt>
                <c:pt idx="46">
                  <c:v>-57.824217985211156</c:v>
                </c:pt>
                <c:pt idx="47">
                  <c:v>-0.45139999211652765</c:v>
                </c:pt>
                <c:pt idx="48">
                  <c:v>-4.9802871985424171E-2</c:v>
                </c:pt>
                <c:pt idx="49">
                  <c:v>7.8045109366814261E-2</c:v>
                </c:pt>
                <c:pt idx="50">
                  <c:v>0.21127711726331461</c:v>
                </c:pt>
                <c:pt idx="51">
                  <c:v>20.026995513730288</c:v>
                </c:pt>
                <c:pt idx="52">
                  <c:v>23.101916308236628</c:v>
                </c:pt>
                <c:pt idx="53">
                  <c:v>23.701053411160832</c:v>
                </c:pt>
                <c:pt idx="54">
                  <c:v>23.452121195267434</c:v>
                </c:pt>
                <c:pt idx="55">
                  <c:v>33.439553911552252</c:v>
                </c:pt>
                <c:pt idx="56">
                  <c:v>33.622256546505277</c:v>
                </c:pt>
                <c:pt idx="57">
                  <c:v>34.317722920223169</c:v>
                </c:pt>
                <c:pt idx="58">
                  <c:v>30.636919775409282</c:v>
                </c:pt>
                <c:pt idx="59">
                  <c:v>30.341684904037653</c:v>
                </c:pt>
                <c:pt idx="60">
                  <c:v>33.781099775337985</c:v>
                </c:pt>
                <c:pt idx="61">
                  <c:v>34.031102694435127</c:v>
                </c:pt>
                <c:pt idx="62">
                  <c:v>27.930911193513438</c:v>
                </c:pt>
                <c:pt idx="63">
                  <c:v>27.871756716278661</c:v>
                </c:pt>
                <c:pt idx="64">
                  <c:v>27.77855906620286</c:v>
                </c:pt>
                <c:pt idx="65">
                  <c:v>29.938302148882812</c:v>
                </c:pt>
                <c:pt idx="66">
                  <c:v>29.775709040220104</c:v>
                </c:pt>
                <c:pt idx="67">
                  <c:v>34.710981852178982</c:v>
                </c:pt>
                <c:pt idx="68">
                  <c:v>35.166255762259851</c:v>
                </c:pt>
                <c:pt idx="69">
                  <c:v>35.467107475812469</c:v>
                </c:pt>
                <c:pt idx="70">
                  <c:v>36.153763800417089</c:v>
                </c:pt>
                <c:pt idx="71">
                  <c:v>32.64692048785124</c:v>
                </c:pt>
                <c:pt idx="72">
                  <c:v>36.593882024482348</c:v>
                </c:pt>
                <c:pt idx="73">
                  <c:v>34.978475501939329</c:v>
                </c:pt>
                <c:pt idx="74">
                  <c:v>36.229493113360078</c:v>
                </c:pt>
                <c:pt idx="75">
                  <c:v>34.596866048806987</c:v>
                </c:pt>
                <c:pt idx="76">
                  <c:v>37.459698872826678</c:v>
                </c:pt>
                <c:pt idx="77">
                  <c:v>37.17120270660218</c:v>
                </c:pt>
                <c:pt idx="78">
                  <c:v>28.466759498748115</c:v>
                </c:pt>
                <c:pt idx="79">
                  <c:v>31.31743033131222</c:v>
                </c:pt>
                <c:pt idx="80">
                  <c:v>29.707952627710903</c:v>
                </c:pt>
                <c:pt idx="81">
                  <c:v>31.03622868341634</c:v>
                </c:pt>
                <c:pt idx="82">
                  <c:v>31.351536012159343</c:v>
                </c:pt>
                <c:pt idx="83">
                  <c:v>31.721903333312394</c:v>
                </c:pt>
                <c:pt idx="84">
                  <c:v>34.565067240685522</c:v>
                </c:pt>
                <c:pt idx="85">
                  <c:v>31.930212579050909</c:v>
                </c:pt>
                <c:pt idx="86">
                  <c:v>34.791192600538992</c:v>
                </c:pt>
                <c:pt idx="87">
                  <c:v>34.77168254791745</c:v>
                </c:pt>
                <c:pt idx="88">
                  <c:v>15.198740631773662</c:v>
                </c:pt>
                <c:pt idx="89">
                  <c:v>30.336411090515018</c:v>
                </c:pt>
                <c:pt idx="90">
                  <c:v>33.783523956656516</c:v>
                </c:pt>
                <c:pt idx="91">
                  <c:v>31.713549087566893</c:v>
                </c:pt>
                <c:pt idx="92">
                  <c:v>36.290876179683139</c:v>
                </c:pt>
                <c:pt idx="93">
                  <c:v>27.516438788449474</c:v>
                </c:pt>
                <c:pt idx="94">
                  <c:v>27.338321119088963</c:v>
                </c:pt>
                <c:pt idx="95">
                  <c:v>24.526558930746109</c:v>
                </c:pt>
                <c:pt idx="96">
                  <c:v>25.673888859399018</c:v>
                </c:pt>
                <c:pt idx="97">
                  <c:v>24.744569189717829</c:v>
                </c:pt>
                <c:pt idx="98">
                  <c:v>24.86516161278378</c:v>
                </c:pt>
                <c:pt idx="99">
                  <c:v>28.678041366161793</c:v>
                </c:pt>
                <c:pt idx="100">
                  <c:v>28.091922902691749</c:v>
                </c:pt>
                <c:pt idx="101">
                  <c:v>25.312532645948291</c:v>
                </c:pt>
                <c:pt idx="102">
                  <c:v>26.063026724928665</c:v>
                </c:pt>
                <c:pt idx="103">
                  <c:v>23.896493280995021</c:v>
                </c:pt>
                <c:pt idx="104">
                  <c:v>24.056120988544674</c:v>
                </c:pt>
                <c:pt idx="105">
                  <c:v>23.570159640519798</c:v>
                </c:pt>
                <c:pt idx="106">
                  <c:v>24.779193792197248</c:v>
                </c:pt>
                <c:pt idx="107">
                  <c:v>33.187926546668841</c:v>
                </c:pt>
                <c:pt idx="108">
                  <c:v>32.240338365295024</c:v>
                </c:pt>
                <c:pt idx="109">
                  <c:v>24.211275631973379</c:v>
                </c:pt>
                <c:pt idx="110">
                  <c:v>24.585485871691791</c:v>
                </c:pt>
                <c:pt idx="111">
                  <c:v>25.474545240263044</c:v>
                </c:pt>
                <c:pt idx="112">
                  <c:v>26.320417366235706</c:v>
                </c:pt>
                <c:pt idx="113">
                  <c:v>24.843363966288027</c:v>
                </c:pt>
                <c:pt idx="114">
                  <c:v>26.088374946895588</c:v>
                </c:pt>
                <c:pt idx="115">
                  <c:v>24.695610439039889</c:v>
                </c:pt>
                <c:pt idx="116">
                  <c:v>24.905708356062089</c:v>
                </c:pt>
                <c:pt idx="117">
                  <c:v>25.533133969460003</c:v>
                </c:pt>
                <c:pt idx="118">
                  <c:v>25.361002578430963</c:v>
                </c:pt>
                <c:pt idx="119">
                  <c:v>34.577680747090959</c:v>
                </c:pt>
                <c:pt idx="120">
                  <c:v>35.829556839592378</c:v>
                </c:pt>
                <c:pt idx="121">
                  <c:v>-26.623506038050166</c:v>
                </c:pt>
                <c:pt idx="122">
                  <c:v>-28.925323937129285</c:v>
                </c:pt>
                <c:pt idx="123">
                  <c:v>-29.463962658598991</c:v>
                </c:pt>
                <c:pt idx="124">
                  <c:v>-29.978453209702831</c:v>
                </c:pt>
                <c:pt idx="125">
                  <c:v>-30.620111754446896</c:v>
                </c:pt>
                <c:pt idx="126">
                  <c:v>-30.458375760105177</c:v>
                </c:pt>
                <c:pt idx="127">
                  <c:v>-15.032025429283047</c:v>
                </c:pt>
                <c:pt idx="128">
                  <c:v>-14.392925781818743</c:v>
                </c:pt>
                <c:pt idx="129">
                  <c:v>-10.527383534427493</c:v>
                </c:pt>
                <c:pt idx="130">
                  <c:v>-10.453271982613094</c:v>
                </c:pt>
                <c:pt idx="131">
                  <c:v>-13.420084752142872</c:v>
                </c:pt>
                <c:pt idx="132">
                  <c:v>-13.467217706825647</c:v>
                </c:pt>
                <c:pt idx="133">
                  <c:v>-8.917946480204515</c:v>
                </c:pt>
                <c:pt idx="134">
                  <c:v>-8.8735604249414575</c:v>
                </c:pt>
                <c:pt idx="135">
                  <c:v>-11.748735897795733</c:v>
                </c:pt>
                <c:pt idx="136">
                  <c:v>-11.713165739714464</c:v>
                </c:pt>
                <c:pt idx="137">
                  <c:v>-12.43356372219074</c:v>
                </c:pt>
                <c:pt idx="138">
                  <c:v>-12.123018795182714</c:v>
                </c:pt>
                <c:pt idx="139">
                  <c:v>-8.6100933913225912</c:v>
                </c:pt>
                <c:pt idx="140">
                  <c:v>-8.5580602539206758</c:v>
                </c:pt>
                <c:pt idx="141">
                  <c:v>-14.847451902106442</c:v>
                </c:pt>
                <c:pt idx="142">
                  <c:v>-14.875168996536345</c:v>
                </c:pt>
                <c:pt idx="143">
                  <c:v>-15.378509077758098</c:v>
                </c:pt>
                <c:pt idx="144">
                  <c:v>-14.570539784125115</c:v>
                </c:pt>
                <c:pt idx="145">
                  <c:v>-3.1638014130718739</c:v>
                </c:pt>
                <c:pt idx="146">
                  <c:v>-1.8685880705636253</c:v>
                </c:pt>
                <c:pt idx="147">
                  <c:v>-1.5537746917801567</c:v>
                </c:pt>
                <c:pt idx="148">
                  <c:v>-10.41367885574158</c:v>
                </c:pt>
                <c:pt idx="149">
                  <c:v>-56.309021690889054</c:v>
                </c:pt>
                <c:pt idx="150">
                  <c:v>-57.172614182890271</c:v>
                </c:pt>
                <c:pt idx="151">
                  <c:v>-57.715685547142449</c:v>
                </c:pt>
                <c:pt idx="152">
                  <c:v>-0.57490512566238039</c:v>
                </c:pt>
                <c:pt idx="153">
                  <c:v>5.000966102495355E-2</c:v>
                </c:pt>
                <c:pt idx="154">
                  <c:v>7.6272047527778733E-2</c:v>
                </c:pt>
                <c:pt idx="155">
                  <c:v>8.5462645621109085E-2</c:v>
                </c:pt>
                <c:pt idx="156">
                  <c:v>19.781323539038848</c:v>
                </c:pt>
                <c:pt idx="157">
                  <c:v>21.689708287993099</c:v>
                </c:pt>
                <c:pt idx="158">
                  <c:v>23.25385219431012</c:v>
                </c:pt>
                <c:pt idx="159">
                  <c:v>30.090952011418089</c:v>
                </c:pt>
                <c:pt idx="160">
                  <c:v>30.83414940330405</c:v>
                </c:pt>
                <c:pt idx="161">
                  <c:v>31.318252637001386</c:v>
                </c:pt>
                <c:pt idx="162">
                  <c:v>32.603974185420888</c:v>
                </c:pt>
                <c:pt idx="163">
                  <c:v>33.015929446005551</c:v>
                </c:pt>
                <c:pt idx="164">
                  <c:v>33.504853099941421</c:v>
                </c:pt>
                <c:pt idx="165">
                  <c:v>30.900737509440145</c:v>
                </c:pt>
                <c:pt idx="166">
                  <c:v>29.71677802781554</c:v>
                </c:pt>
                <c:pt idx="167">
                  <c:v>34.46264505288206</c:v>
                </c:pt>
                <c:pt idx="168">
                  <c:v>35.784787230731538</c:v>
                </c:pt>
                <c:pt idx="169">
                  <c:v>30.41414010987306</c:v>
                </c:pt>
                <c:pt idx="170">
                  <c:v>29.885997555881119</c:v>
                </c:pt>
                <c:pt idx="171">
                  <c:v>30.601325226468482</c:v>
                </c:pt>
                <c:pt idx="172">
                  <c:v>30.301981939858177</c:v>
                </c:pt>
                <c:pt idx="173">
                  <c:v>26.535389478902548</c:v>
                </c:pt>
                <c:pt idx="174">
                  <c:v>29.029105360159924</c:v>
                </c:pt>
                <c:pt idx="175">
                  <c:v>30.625763564890409</c:v>
                </c:pt>
                <c:pt idx="176">
                  <c:v>30.873499441159368</c:v>
                </c:pt>
                <c:pt idx="177">
                  <c:v>35.933133516288976</c:v>
                </c:pt>
                <c:pt idx="178">
                  <c:v>36.35603730982578</c:v>
                </c:pt>
                <c:pt idx="179">
                  <c:v>37.063573208715596</c:v>
                </c:pt>
                <c:pt idx="180">
                  <c:v>34.914349230775862</c:v>
                </c:pt>
                <c:pt idx="181">
                  <c:v>35.227836238655463</c:v>
                </c:pt>
                <c:pt idx="182">
                  <c:v>24.553505074394891</c:v>
                </c:pt>
                <c:pt idx="183">
                  <c:v>24.945205540181071</c:v>
                </c:pt>
                <c:pt idx="184">
                  <c:v>33.697160639509448</c:v>
                </c:pt>
                <c:pt idx="185">
                  <c:v>33.262873750807756</c:v>
                </c:pt>
                <c:pt idx="186">
                  <c:v>33.247133320434791</c:v>
                </c:pt>
                <c:pt idx="187">
                  <c:v>34.681502914234578</c:v>
                </c:pt>
                <c:pt idx="188">
                  <c:v>36.741092753314661</c:v>
                </c:pt>
                <c:pt idx="189">
                  <c:v>36.267281674790659</c:v>
                </c:pt>
                <c:pt idx="190">
                  <c:v>34.985159253159857</c:v>
                </c:pt>
                <c:pt idx="191">
                  <c:v>36.191091919663933</c:v>
                </c:pt>
                <c:pt idx="192">
                  <c:v>35.466822119131663</c:v>
                </c:pt>
                <c:pt idx="193">
                  <c:v>36.159871087410728</c:v>
                </c:pt>
                <c:pt idx="194">
                  <c:v>36.736713801391176</c:v>
                </c:pt>
                <c:pt idx="195">
                  <c:v>37.244739309401716</c:v>
                </c:pt>
                <c:pt idx="196">
                  <c:v>37.276307445912622</c:v>
                </c:pt>
                <c:pt idx="197">
                  <c:v>37.785042850186315</c:v>
                </c:pt>
                <c:pt idx="198">
                  <c:v>35.458870210475105</c:v>
                </c:pt>
                <c:pt idx="199">
                  <c:v>34.621993369007285</c:v>
                </c:pt>
                <c:pt idx="200">
                  <c:v>28.912729042685278</c:v>
                </c:pt>
                <c:pt idx="201">
                  <c:v>31.572442062970378</c:v>
                </c:pt>
                <c:pt idx="202">
                  <c:v>35.369714353889606</c:v>
                </c:pt>
                <c:pt idx="203">
                  <c:v>36.557515091673942</c:v>
                </c:pt>
                <c:pt idx="204">
                  <c:v>36.026786519273173</c:v>
                </c:pt>
                <c:pt idx="205">
                  <c:v>35.72472428882336</c:v>
                </c:pt>
                <c:pt idx="206">
                  <c:v>36.414793925383471</c:v>
                </c:pt>
                <c:pt idx="207">
                  <c:v>34.020001640092985</c:v>
                </c:pt>
                <c:pt idx="208">
                  <c:v>35.975807215812061</c:v>
                </c:pt>
                <c:pt idx="209">
                  <c:v>36.544738818083268</c:v>
                </c:pt>
                <c:pt idx="210">
                  <c:v>34.691433805361122</c:v>
                </c:pt>
                <c:pt idx="211">
                  <c:v>36.70602145344909</c:v>
                </c:pt>
                <c:pt idx="212">
                  <c:v>35.294898353345928</c:v>
                </c:pt>
                <c:pt idx="213">
                  <c:v>36.106264340281349</c:v>
                </c:pt>
                <c:pt idx="214">
                  <c:v>32.539140838632072</c:v>
                </c:pt>
                <c:pt idx="215">
                  <c:v>29.553844514168343</c:v>
                </c:pt>
                <c:pt idx="216">
                  <c:v>31.142470662302934</c:v>
                </c:pt>
                <c:pt idx="217">
                  <c:v>30.761389435554932</c:v>
                </c:pt>
                <c:pt idx="218">
                  <c:v>30.454889800455337</c:v>
                </c:pt>
                <c:pt idx="219">
                  <c:v>25.666208176449317</c:v>
                </c:pt>
                <c:pt idx="220">
                  <c:v>23.397870561597991</c:v>
                </c:pt>
                <c:pt idx="221">
                  <c:v>27.020189347918617</c:v>
                </c:pt>
                <c:pt idx="222">
                  <c:v>29.799970371027349</c:v>
                </c:pt>
                <c:pt idx="223">
                  <c:v>29.005087264914469</c:v>
                </c:pt>
              </c:numCache>
            </c:numRef>
          </c:xVal>
          <c:yVal>
            <c:numRef>
              <c:f>'All Data'!$AF$3:$AF$227</c:f>
              <c:numCache>
                <c:formatCode>0.000</c:formatCode>
                <c:ptCount val="225"/>
                <c:pt idx="0">
                  <c:v>-0.20260170477919637</c:v>
                </c:pt>
                <c:pt idx="1">
                  <c:v>-0.14833317902630583</c:v>
                </c:pt>
                <c:pt idx="2">
                  <c:v>-0.11562077968016382</c:v>
                </c:pt>
                <c:pt idx="3">
                  <c:v>-0.12247309693299968</c:v>
                </c:pt>
                <c:pt idx="4">
                  <c:v>-1.4205298014112855E-2</c:v>
                </c:pt>
                <c:pt idx="5">
                  <c:v>-2.1485581000912912E-3</c:v>
                </c:pt>
                <c:pt idx="6">
                  <c:v>1.2733661275720509E-2</c:v>
                </c:pt>
                <c:pt idx="7">
                  <c:v>1.3576877878114235E-3</c:v>
                </c:pt>
                <c:pt idx="8">
                  <c:v>2.7681880691372562E-2</c:v>
                </c:pt>
                <c:pt idx="9">
                  <c:v>2.5880553816969964E-2</c:v>
                </c:pt>
                <c:pt idx="10">
                  <c:v>1.0386723088397609E-2</c:v>
                </c:pt>
                <c:pt idx="11">
                  <c:v>2.1788937639192874E-2</c:v>
                </c:pt>
                <c:pt idx="13">
                  <c:v>0.15185831598001087</c:v>
                </c:pt>
                <c:pt idx="14">
                  <c:v>0.10792809216856192</c:v>
                </c:pt>
                <c:pt idx="15">
                  <c:v>0.11181866519262229</c:v>
                </c:pt>
                <c:pt idx="16">
                  <c:v>0.11180314825410065</c:v>
                </c:pt>
                <c:pt idx="17">
                  <c:v>0.10716796388544481</c:v>
                </c:pt>
                <c:pt idx="18">
                  <c:v>0.11672123707050019</c:v>
                </c:pt>
                <c:pt idx="19">
                  <c:v>9.3372150973046075E-2</c:v>
                </c:pt>
                <c:pt idx="20">
                  <c:v>7.9599708135159375E-2</c:v>
                </c:pt>
                <c:pt idx="21">
                  <c:v>3.3350090698688301E-2</c:v>
                </c:pt>
                <c:pt idx="22">
                  <c:v>2.8531950886921731E-2</c:v>
                </c:pt>
                <c:pt idx="23">
                  <c:v>1.8103138925343709E-2</c:v>
                </c:pt>
                <c:pt idx="24">
                  <c:v>6.1502269551223065E-2</c:v>
                </c:pt>
                <c:pt idx="25">
                  <c:v>5.5083840730032918E-2</c:v>
                </c:pt>
                <c:pt idx="26">
                  <c:v>5.6446885175589934E-2</c:v>
                </c:pt>
                <c:pt idx="27">
                  <c:v>5.2153626426439281E-2</c:v>
                </c:pt>
                <c:pt idx="28">
                  <c:v>4.0093463932514339E-2</c:v>
                </c:pt>
                <c:pt idx="29">
                  <c:v>5.7733801929779283E-2</c:v>
                </c:pt>
                <c:pt idx="30">
                  <c:v>3.8538925836034466E-2</c:v>
                </c:pt>
                <c:pt idx="31">
                  <c:v>4.1470612480804192E-2</c:v>
                </c:pt>
                <c:pt idx="32">
                  <c:v>5.0032931606697417E-2</c:v>
                </c:pt>
                <c:pt idx="33">
                  <c:v>3.2725995837127542E-2</c:v>
                </c:pt>
                <c:pt idx="34">
                  <c:v>5.4303338403251189E-2</c:v>
                </c:pt>
                <c:pt idx="35">
                  <c:v>4.5519045831889038E-2</c:v>
                </c:pt>
                <c:pt idx="36">
                  <c:v>2.3719099437650826E-2</c:v>
                </c:pt>
                <c:pt idx="37">
                  <c:v>1.9972670712912866E-2</c:v>
                </c:pt>
                <c:pt idx="38">
                  <c:v>2.28875769856689E-2</c:v>
                </c:pt>
                <c:pt idx="39">
                  <c:v>1.7992880635635089E-2</c:v>
                </c:pt>
                <c:pt idx="40">
                  <c:v>4.5373628554346013E-2</c:v>
                </c:pt>
                <c:pt idx="41">
                  <c:v>3.1129089837378388E-2</c:v>
                </c:pt>
                <c:pt idx="43">
                  <c:v>1.8260458277303826E-3</c:v>
                </c:pt>
                <c:pt idx="44">
                  <c:v>8.3433990874901554E-3</c:v>
                </c:pt>
                <c:pt idx="45">
                  <c:v>6.2916719911925156E-3</c:v>
                </c:pt>
                <c:pt idx="46">
                  <c:v>6.7448229790834091E-3</c:v>
                </c:pt>
                <c:pt idx="47">
                  <c:v>-1.7258421172604843E-3</c:v>
                </c:pt>
                <c:pt idx="48">
                  <c:v>-2.7194387742767619E-3</c:v>
                </c:pt>
                <c:pt idx="49">
                  <c:v>1.21369385034166E-3</c:v>
                </c:pt>
                <c:pt idx="50">
                  <c:v>1.0493440031130452E-2</c:v>
                </c:pt>
                <c:pt idx="51">
                  <c:v>-8.8803545554599239E-2</c:v>
                </c:pt>
                <c:pt idx="52">
                  <c:v>-9.6926843946294028E-2</c:v>
                </c:pt>
                <c:pt idx="53">
                  <c:v>-0.11486959935800733</c:v>
                </c:pt>
                <c:pt idx="54">
                  <c:v>-0.10206354114021288</c:v>
                </c:pt>
                <c:pt idx="55">
                  <c:v>-0.16292774308525182</c:v>
                </c:pt>
                <c:pt idx="56">
                  <c:v>-0.14819872503345266</c:v>
                </c:pt>
                <c:pt idx="57">
                  <c:v>-0.14117541160418767</c:v>
                </c:pt>
                <c:pt idx="58">
                  <c:v>-0.13621304388147237</c:v>
                </c:pt>
                <c:pt idx="59">
                  <c:v>-0.12338377625106389</c:v>
                </c:pt>
                <c:pt idx="60">
                  <c:v>-0.14813515618546091</c:v>
                </c:pt>
                <c:pt idx="61">
                  <c:v>-0.14504063434345227</c:v>
                </c:pt>
                <c:pt idx="62">
                  <c:v>-0.12062621968434861</c:v>
                </c:pt>
                <c:pt idx="63">
                  <c:v>-0.11913552595151877</c:v>
                </c:pt>
                <c:pt idx="64">
                  <c:v>-0.11681675915907164</c:v>
                </c:pt>
                <c:pt idx="65">
                  <c:v>-0.13410151595852682</c:v>
                </c:pt>
                <c:pt idx="66">
                  <c:v>-0.12747064756760551</c:v>
                </c:pt>
                <c:pt idx="67">
                  <c:v>-0.15235301993976336</c:v>
                </c:pt>
                <c:pt idx="68">
                  <c:v>-0.15038488406606376</c:v>
                </c:pt>
                <c:pt idx="69">
                  <c:v>-0.13833502765780636</c:v>
                </c:pt>
                <c:pt idx="70">
                  <c:v>-0.12927876766051583</c:v>
                </c:pt>
                <c:pt idx="71">
                  <c:v>-0.13072982993700677</c:v>
                </c:pt>
                <c:pt idx="72">
                  <c:v>-0.15149803363476977</c:v>
                </c:pt>
                <c:pt idx="73">
                  <c:v>-0.16065582836740333</c:v>
                </c:pt>
                <c:pt idx="74">
                  <c:v>-0.16542462182373541</c:v>
                </c:pt>
                <c:pt idx="75">
                  <c:v>-0.15727406583712522</c:v>
                </c:pt>
                <c:pt idx="76">
                  <c:v>-0.15231516558710112</c:v>
                </c:pt>
                <c:pt idx="77">
                  <c:v>-0.15219798598902301</c:v>
                </c:pt>
                <c:pt idx="78">
                  <c:v>-0.19398096096012729</c:v>
                </c:pt>
                <c:pt idx="79">
                  <c:v>-0.19176292888565882</c:v>
                </c:pt>
                <c:pt idx="80">
                  <c:v>-8.6421330720746425E-2</c:v>
                </c:pt>
                <c:pt idx="81">
                  <c:v>-0.10582591044761358</c:v>
                </c:pt>
                <c:pt idx="82">
                  <c:v>-0.10778843894928158</c:v>
                </c:pt>
                <c:pt idx="83">
                  <c:v>-9.0978368704707435E-2</c:v>
                </c:pt>
                <c:pt idx="84">
                  <c:v>-0.1487852385247912</c:v>
                </c:pt>
                <c:pt idx="85">
                  <c:v>-0.1294957569764783</c:v>
                </c:pt>
                <c:pt idx="86">
                  <c:v>-0.16534600939184685</c:v>
                </c:pt>
                <c:pt idx="87">
                  <c:v>-0.15104518738383277</c:v>
                </c:pt>
                <c:pt idx="88">
                  <c:v>-9.4052788920860664E-2</c:v>
                </c:pt>
                <c:pt idx="89">
                  <c:v>-0.16782278784408788</c:v>
                </c:pt>
                <c:pt idx="90">
                  <c:v>-0.15398597636562172</c:v>
                </c:pt>
                <c:pt idx="91">
                  <c:v>-0.15299234727309496</c:v>
                </c:pt>
                <c:pt idx="92">
                  <c:v>-0.15820011520682087</c:v>
                </c:pt>
                <c:pt idx="93">
                  <c:v>-0.12977540573855251</c:v>
                </c:pt>
                <c:pt idx="94">
                  <c:v>-0.12127466312854196</c:v>
                </c:pt>
                <c:pt idx="95">
                  <c:v>-0.11304908578870076</c:v>
                </c:pt>
                <c:pt idx="96">
                  <c:v>-0.11900315791225502</c:v>
                </c:pt>
                <c:pt idx="97">
                  <c:v>-9.8081069143084676E-2</c:v>
                </c:pt>
                <c:pt idx="98">
                  <c:v>-0.10610848941522022</c:v>
                </c:pt>
                <c:pt idx="99">
                  <c:v>-0.12743490814495573</c:v>
                </c:pt>
                <c:pt idx="100">
                  <c:v>-0.12190460124106117</c:v>
                </c:pt>
                <c:pt idx="101">
                  <c:v>-0.1214147770103029</c:v>
                </c:pt>
                <c:pt idx="102">
                  <c:v>-0.12857252121267493</c:v>
                </c:pt>
                <c:pt idx="103">
                  <c:v>-0.10463120421472993</c:v>
                </c:pt>
                <c:pt idx="104">
                  <c:v>-8.9034185310470804E-2</c:v>
                </c:pt>
                <c:pt idx="105">
                  <c:v>-9.5414259429654535E-2</c:v>
                </c:pt>
                <c:pt idx="106">
                  <c:v>-0.10210217179566428</c:v>
                </c:pt>
                <c:pt idx="107">
                  <c:v>-0.16921548978824674</c:v>
                </c:pt>
                <c:pt idx="108">
                  <c:v>-0.13192018095765334</c:v>
                </c:pt>
                <c:pt idx="109">
                  <c:v>-9.9872839513672318E-2</c:v>
                </c:pt>
                <c:pt idx="110">
                  <c:v>-0.1052331144764711</c:v>
                </c:pt>
                <c:pt idx="111">
                  <c:v>-0.11366343045561855</c:v>
                </c:pt>
                <c:pt idx="112">
                  <c:v>-0.10732225300160714</c:v>
                </c:pt>
                <c:pt idx="113">
                  <c:v>-0.12683931039086183</c:v>
                </c:pt>
                <c:pt idx="114">
                  <c:v>-0.11234136529302852</c:v>
                </c:pt>
                <c:pt idx="115">
                  <c:v>-0.11242859928999493</c:v>
                </c:pt>
                <c:pt idx="116">
                  <c:v>-0.11237728778683653</c:v>
                </c:pt>
                <c:pt idx="117">
                  <c:v>-0.10317165121525562</c:v>
                </c:pt>
                <c:pt idx="118">
                  <c:v>-0.10854565460302368</c:v>
                </c:pt>
                <c:pt idx="119">
                  <c:v>-0.13435921104618842</c:v>
                </c:pt>
                <c:pt idx="120">
                  <c:v>-0.13947877673219722</c:v>
                </c:pt>
                <c:pt idx="121">
                  <c:v>-2.5470579400073134E-2</c:v>
                </c:pt>
                <c:pt idx="122">
                  <c:v>-4.5663141639007421E-3</c:v>
                </c:pt>
                <c:pt idx="123">
                  <c:v>-9.2764966423786177E-4</c:v>
                </c:pt>
                <c:pt idx="124">
                  <c:v>1.1268596787550322E-2</c:v>
                </c:pt>
                <c:pt idx="125">
                  <c:v>2.0684647467607675E-2</c:v>
                </c:pt>
                <c:pt idx="126">
                  <c:v>1.7845664203449019E-2</c:v>
                </c:pt>
                <c:pt idx="127">
                  <c:v>3.336656406492633E-2</c:v>
                </c:pt>
                <c:pt idx="128">
                  <c:v>2.3292916734040325E-2</c:v>
                </c:pt>
                <c:pt idx="129">
                  <c:v>9.1202519052817621E-3</c:v>
                </c:pt>
                <c:pt idx="130">
                  <c:v>1.8679427043726271E-2</c:v>
                </c:pt>
                <c:pt idx="131">
                  <c:v>2.4839826308516777E-2</c:v>
                </c:pt>
                <c:pt idx="132">
                  <c:v>1.7206286425229145E-2</c:v>
                </c:pt>
                <c:pt idx="133">
                  <c:v>1.9492272414796119E-3</c:v>
                </c:pt>
                <c:pt idx="134">
                  <c:v>6.0232404165461162E-4</c:v>
                </c:pt>
                <c:pt idx="135">
                  <c:v>2.7920262015815211E-2</c:v>
                </c:pt>
                <c:pt idx="136">
                  <c:v>2.2107184872007579E-2</c:v>
                </c:pt>
                <c:pt idx="137">
                  <c:v>2.8104409726480206E-2</c:v>
                </c:pt>
                <c:pt idx="138">
                  <c:v>2.2701653720792692E-2</c:v>
                </c:pt>
                <c:pt idx="139">
                  <c:v>1.5797117390562221E-2</c:v>
                </c:pt>
                <c:pt idx="140">
                  <c:v>1.8821807989067629E-2</c:v>
                </c:pt>
                <c:pt idx="141">
                  <c:v>3.0427605884133513E-2</c:v>
                </c:pt>
                <c:pt idx="142">
                  <c:v>1.8435867471735534E-2</c:v>
                </c:pt>
                <c:pt idx="143">
                  <c:v>3.3009208559999337E-2</c:v>
                </c:pt>
                <c:pt idx="144">
                  <c:v>1.1676180379859069E-2</c:v>
                </c:pt>
                <c:pt idx="145">
                  <c:v>1.9651114901664046E-2</c:v>
                </c:pt>
                <c:pt idx="146">
                  <c:v>2.5576856588653274E-2</c:v>
                </c:pt>
                <c:pt idx="147">
                  <c:v>1.4673255433610199E-2</c:v>
                </c:pt>
                <c:pt idx="148">
                  <c:v>1.1947166270966925E-2</c:v>
                </c:pt>
                <c:pt idx="149">
                  <c:v>-7.4499705016179973E-3</c:v>
                </c:pt>
                <c:pt idx="150">
                  <c:v>-5.12777422362376E-3</c:v>
                </c:pt>
                <c:pt idx="151">
                  <c:v>-1.0066454447017037E-2</c:v>
                </c:pt>
                <c:pt idx="152">
                  <c:v>-2.6437003178124918E-2</c:v>
                </c:pt>
                <c:pt idx="153">
                  <c:v>-3.3624635437176538E-3</c:v>
                </c:pt>
                <c:pt idx="154">
                  <c:v>-2.1705490022178239E-3</c:v>
                </c:pt>
                <c:pt idx="155">
                  <c:v>-1.6963993880804579E-3</c:v>
                </c:pt>
                <c:pt idx="156">
                  <c:v>-0.11143896622913019</c:v>
                </c:pt>
                <c:pt idx="157">
                  <c:v>-0.10610894769595802</c:v>
                </c:pt>
                <c:pt idx="158">
                  <c:v>-9.6602267307801526E-2</c:v>
                </c:pt>
                <c:pt idx="159">
                  <c:v>-0.14282573723137482</c:v>
                </c:pt>
                <c:pt idx="160">
                  <c:v>-0.14074956213749346</c:v>
                </c:pt>
                <c:pt idx="161">
                  <c:v>-0.16124630969994769</c:v>
                </c:pt>
                <c:pt idx="162">
                  <c:v>-0.15021761875808437</c:v>
                </c:pt>
                <c:pt idx="163">
                  <c:v>-0.15153477749704791</c:v>
                </c:pt>
                <c:pt idx="164">
                  <c:v>-0.15948868068186073</c:v>
                </c:pt>
                <c:pt idx="165">
                  <c:v>-0.13569567251164116</c:v>
                </c:pt>
                <c:pt idx="166">
                  <c:v>-0.13028046841129282</c:v>
                </c:pt>
                <c:pt idx="167">
                  <c:v>-0.13875967977144654</c:v>
                </c:pt>
                <c:pt idx="168">
                  <c:v>-0.13081772826673088</c:v>
                </c:pt>
                <c:pt idx="169">
                  <c:v>-0.12924796646796288</c:v>
                </c:pt>
                <c:pt idx="170">
                  <c:v>-0.12617093538377233</c:v>
                </c:pt>
                <c:pt idx="171">
                  <c:v>-0.13448044036999818</c:v>
                </c:pt>
                <c:pt idx="172">
                  <c:v>-0.13148382949398751</c:v>
                </c:pt>
                <c:pt idx="173">
                  <c:v>-0.12598716237661378</c:v>
                </c:pt>
                <c:pt idx="174">
                  <c:v>-0.13299347566468889</c:v>
                </c:pt>
                <c:pt idx="175">
                  <c:v>-0.13819662127912835</c:v>
                </c:pt>
                <c:pt idx="176">
                  <c:v>-0.14377626793448783</c:v>
                </c:pt>
                <c:pt idx="177">
                  <c:v>-0.14217962776840309</c:v>
                </c:pt>
                <c:pt idx="178">
                  <c:v>-0.13884260532252668</c:v>
                </c:pt>
                <c:pt idx="179">
                  <c:v>-0.14304335239198096</c:v>
                </c:pt>
                <c:pt idx="180">
                  <c:v>-0.14570974805692671</c:v>
                </c:pt>
                <c:pt idx="181">
                  <c:v>-0.163698601215021</c:v>
                </c:pt>
                <c:pt idx="182">
                  <c:v>-0.10333076230732097</c:v>
                </c:pt>
                <c:pt idx="183">
                  <c:v>-0.10384691926929968</c:v>
                </c:pt>
                <c:pt idx="184">
                  <c:v>-0.14024342883287488</c:v>
                </c:pt>
                <c:pt idx="185">
                  <c:v>-0.14607675313767032</c:v>
                </c:pt>
                <c:pt idx="186">
                  <c:v>-0.15197697872588378</c:v>
                </c:pt>
                <c:pt idx="187">
                  <c:v>-0.150095725590635</c:v>
                </c:pt>
                <c:pt idx="188">
                  <c:v>-0.14602356704560293</c:v>
                </c:pt>
                <c:pt idx="189">
                  <c:v>-0.14809909432479529</c:v>
                </c:pt>
                <c:pt idx="190">
                  <c:v>-0.14032991480689105</c:v>
                </c:pt>
                <c:pt idx="191">
                  <c:v>-0.16108805164209983</c:v>
                </c:pt>
                <c:pt idx="192">
                  <c:v>-0.14113543751919977</c:v>
                </c:pt>
                <c:pt idx="193">
                  <c:v>-0.13004054676715171</c:v>
                </c:pt>
                <c:pt idx="194">
                  <c:v>-0.14149735659669105</c:v>
                </c:pt>
                <c:pt idx="195">
                  <c:v>-0.14429031667137338</c:v>
                </c:pt>
                <c:pt idx="196">
                  <c:v>-0.15501793511923978</c:v>
                </c:pt>
                <c:pt idx="197">
                  <c:v>-0.14332549489976287</c:v>
                </c:pt>
                <c:pt idx="198">
                  <c:v>-0.14110381857192777</c:v>
                </c:pt>
                <c:pt idx="199">
                  <c:v>-0.13853004208334951</c:v>
                </c:pt>
                <c:pt idx="200">
                  <c:v>-0.31541205885188361</c:v>
                </c:pt>
                <c:pt idx="201">
                  <c:v>-0.23074072565260906</c:v>
                </c:pt>
                <c:pt idx="202">
                  <c:v>-0.17962432770845993</c:v>
                </c:pt>
                <c:pt idx="203">
                  <c:v>-0.15747892405852681</c:v>
                </c:pt>
                <c:pt idx="204">
                  <c:v>-0.14252232787764996</c:v>
                </c:pt>
                <c:pt idx="205">
                  <c:v>-0.13746454571899136</c:v>
                </c:pt>
                <c:pt idx="206">
                  <c:v>-0.12234969231320747</c:v>
                </c:pt>
                <c:pt idx="207">
                  <c:v>-0.15529455654497681</c:v>
                </c:pt>
                <c:pt idx="208">
                  <c:v>-0.14607496847954948</c:v>
                </c:pt>
                <c:pt idx="209">
                  <c:v>-0.14293151078457811</c:v>
                </c:pt>
                <c:pt idx="210">
                  <c:v>-0.15166080617584399</c:v>
                </c:pt>
                <c:pt idx="211">
                  <c:v>-0.14128725271886466</c:v>
                </c:pt>
                <c:pt idx="212">
                  <c:v>-0.16928378950955292</c:v>
                </c:pt>
                <c:pt idx="213">
                  <c:v>-0.17740453073585982</c:v>
                </c:pt>
                <c:pt idx="214">
                  <c:v>-0.13667637906941366</c:v>
                </c:pt>
                <c:pt idx="215">
                  <c:v>-0.1274496598662811</c:v>
                </c:pt>
                <c:pt idx="216">
                  <c:v>-0.11209634341625829</c:v>
                </c:pt>
                <c:pt idx="217">
                  <c:v>-0.11909927491580774</c:v>
                </c:pt>
                <c:pt idx="218">
                  <c:v>-0.11829529374330683</c:v>
                </c:pt>
                <c:pt idx="219">
                  <c:v>-0.10505473346053584</c:v>
                </c:pt>
                <c:pt idx="220">
                  <c:v>-9.5236944389345268E-2</c:v>
                </c:pt>
                <c:pt idx="221">
                  <c:v>-9.0055412874166407E-2</c:v>
                </c:pt>
                <c:pt idx="222">
                  <c:v>-0.11438270080460455</c:v>
                </c:pt>
                <c:pt idx="223">
                  <c:v>-0.11614238358952278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A-4FBD-963F-83B2044C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39384"/>
        <c:axId val="321734288"/>
      </c:scatterChart>
      <c:valAx>
        <c:axId val="321739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4288"/>
        <c:crosses val="autoZero"/>
        <c:crossBetween val="midCat"/>
      </c:valAx>
      <c:valAx>
        <c:axId val="3217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39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957261</xdr:colOff>
      <xdr:row>236</xdr:row>
      <xdr:rowOff>100012</xdr:rowOff>
    </xdr:from>
    <xdr:to>
      <xdr:col>27</xdr:col>
      <xdr:colOff>1152524</xdr:colOff>
      <xdr:row>250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0E9CBA-6EB8-4E07-842B-EA7444370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19050</xdr:colOff>
      <xdr:row>236</xdr:row>
      <xdr:rowOff>176212</xdr:rowOff>
    </xdr:from>
    <xdr:to>
      <xdr:col>32</xdr:col>
      <xdr:colOff>142875</xdr:colOff>
      <xdr:row>251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512B90-657D-4D84-9A6E-6E7BC332C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Sarah\17O%20compiled%20summary%20files\Cap17O%20Compiled%20REACTOR%20NINE%201905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o-isopaleo\Desktop\Cap17O%20Compiled%20REACTOR%20TEN%20190703%20S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SMOW"/>
      <sheetName val="SLAP"/>
      <sheetName val="Standards"/>
      <sheetName val="Data sorting"/>
    </sheetNames>
    <sheetDataSet>
      <sheetData sheetId="0"/>
      <sheetData sheetId="1">
        <row r="14">
          <cell r="AN14">
            <v>0.52800000000000002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SMOW"/>
      <sheetName val="SLAP"/>
      <sheetName val="Standards"/>
      <sheetName val="Data sorting"/>
    </sheetNames>
    <sheetDataSet>
      <sheetData sheetId="0"/>
      <sheetData sheetId="1">
        <row r="4">
          <cell r="Z4">
            <v>-10.4127919955721</v>
          </cell>
          <cell r="AA4">
            <v>-20.306375967424366</v>
          </cell>
        </row>
        <row r="6">
          <cell r="AN6">
            <v>1.0906508778271244</v>
          </cell>
        </row>
        <row r="12">
          <cell r="AN12">
            <v>1.0849511899162549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7106" displayName="Table7106" ref="C1:D226" totalsRowShown="0">
  <autoFilter ref="C1:D226" xr:uid="{00000000-0009-0000-0100-000005000000}"/>
  <tableColumns count="2">
    <tableColumn id="1" xr3:uid="{00000000-0010-0000-0000-000001000000}" name="Type 1 " dataDxfId="4"/>
    <tableColumn id="2" xr3:uid="{00000000-0010-0000-0000-000002000000}" name="Type 2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1" totalsRowShown="0">
  <autoFilter ref="B1:B11" xr:uid="{00000000-0009-0000-0100-000002000000}"/>
  <tableColumns count="1">
    <tableColumn id="1" xr3:uid="{00000000-0010-0000-0100-000001000000}" name="WaterStd"/>
  </tableColumns>
  <tableStyleInfo name="TableStyleDark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12" totalsRowShown="0">
  <autoFilter ref="C1:C12" xr:uid="{00000000-0009-0000-0100-000003000000}"/>
  <tableColumns count="1">
    <tableColumn id="1" xr3:uid="{00000000-0010-0000-0200-000001000000}" name="CarbonateStd"/>
  </tableColumns>
  <tableStyleInfo name="TableStyleDark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15" totalsRowShown="0">
  <autoFilter ref="D1:D15" xr:uid="{00000000-0009-0000-0100-000004000000}"/>
  <tableColumns count="1">
    <tableColumn id="1" xr3:uid="{00000000-0010-0000-0300-000001000000}" name="Water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47" displayName="Table47" ref="E1:E15" totalsRowShown="0">
  <autoFilter ref="E1:E15" xr:uid="{00000000-0009-0000-0100-000006000000}"/>
  <tableColumns count="1">
    <tableColumn id="1" xr3:uid="{00000000-0010-0000-0400-000001000000}" name="Carbonate"/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9:B20" totalsRowShown="0" dataDxfId="2">
  <autoFilter ref="A19:B20" xr:uid="{00000000-0009-0000-0100-000007000000}"/>
  <tableColumns count="2">
    <tableColumn id="1" xr3:uid="{00000000-0010-0000-0500-000001000000}" name="Type 1 " dataDxfId="1"/>
    <tableColumn id="2" xr3:uid="{00000000-0010-0000-0500-000002000000}" name="Type 2" dataDxfId="0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F1:F3" totalsRowShown="0">
  <autoFilter ref="F1:F3" xr:uid="{00000000-0009-0000-0100-000009000000}"/>
  <tableColumns count="1">
    <tableColumn id="1" xr3:uid="{00000000-0010-0000-0600-000001000000}" name="Apatite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7000000}" name="Table1" displayName="Table1" ref="A1:A6" totalsRowShown="0">
  <autoFilter ref="A1:A6" xr:uid="{00000000-0009-0000-0100-000001000000}"/>
  <tableColumns count="1">
    <tableColumn id="1" xr3:uid="{00000000-0010-0000-0700-000001000000}" name="Type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34"/>
  <sheetViews>
    <sheetView tabSelected="1" zoomScaleNormal="100" workbookViewId="0">
      <pane xSplit="5" ySplit="1" topLeftCell="AG2" activePane="bottomRight" state="frozen"/>
      <selection pane="topRight" activeCell="C1" sqref="C1"/>
      <selection pane="bottomLeft" activeCell="A2" sqref="A2"/>
      <selection pane="bottomRight" activeCell="AN24" sqref="AN24"/>
    </sheetView>
  </sheetViews>
  <sheetFormatPr defaultColWidth="9.109375" defaultRowHeight="14.4" x14ac:dyDescent="0.3"/>
  <cols>
    <col min="1" max="1" width="9.5546875" style="46" bestFit="1" customWidth="1"/>
    <col min="2" max="2" width="7" style="99" customWidth="1"/>
    <col min="3" max="3" width="13.5546875" style="48" customWidth="1"/>
    <col min="4" max="4" width="16.5546875" style="48" customWidth="1"/>
    <col min="5" max="5" width="67.44140625" style="49" customWidth="1"/>
    <col min="6" max="7" width="17" style="16" bestFit="1" customWidth="1"/>
    <col min="8" max="8" width="16.33203125" style="16" bestFit="1" customWidth="1"/>
    <col min="9" max="10" width="18.109375" style="16" bestFit="1" customWidth="1"/>
    <col min="11" max="11" width="16.33203125" style="16" bestFit="1" customWidth="1"/>
    <col min="12" max="12" width="17" style="16" bestFit="1" customWidth="1"/>
    <col min="13" max="13" width="16.33203125" style="16" bestFit="1" customWidth="1"/>
    <col min="14" max="14" width="18.109375" style="16" bestFit="1" customWidth="1"/>
    <col min="15" max="15" width="16.33203125" style="16" bestFit="1" customWidth="1"/>
    <col min="16" max="16" width="18.109375" style="16" bestFit="1" customWidth="1"/>
    <col min="17" max="17" width="16.33203125" style="16" bestFit="1" customWidth="1"/>
    <col min="18" max="18" width="18.109375" style="16" bestFit="1" customWidth="1"/>
    <col min="19" max="19" width="16.33203125" style="16" bestFit="1" customWidth="1"/>
    <col min="20" max="20" width="18.44140625" style="16" bestFit="1" customWidth="1"/>
    <col min="21" max="21" width="16.33203125" style="16" bestFit="1" customWidth="1"/>
    <col min="22" max="22" width="21.44140625" style="16" bestFit="1" customWidth="1"/>
    <col min="23" max="23" width="13.6640625" style="20" bestFit="1" customWidth="1"/>
    <col min="24" max="24" width="14.6640625" style="62" customWidth="1"/>
    <col min="25" max="25" width="14.44140625" style="16" customWidth="1"/>
    <col min="26" max="27" width="15.33203125" style="46" bestFit="1" customWidth="1"/>
    <col min="28" max="28" width="23.6640625" style="46" bestFit="1" customWidth="1"/>
    <col min="29" max="29" width="24.6640625" style="46" bestFit="1" customWidth="1"/>
    <col min="30" max="31" width="12.109375" style="46" bestFit="1" customWidth="1"/>
    <col min="32" max="32" width="11.88671875" style="46" bestFit="1" customWidth="1"/>
    <col min="33" max="33" width="14.33203125" style="46" bestFit="1" customWidth="1"/>
    <col min="34" max="34" width="8.44140625" style="61" customWidth="1"/>
    <col min="35" max="35" width="6.88671875" style="69" customWidth="1"/>
    <col min="36" max="36" width="13.5546875" style="48" customWidth="1"/>
    <col min="37" max="16384" width="9.109375" style="46"/>
  </cols>
  <sheetData>
    <row r="1" spans="1:40" s="19" customFormat="1" x14ac:dyDescent="0.3">
      <c r="A1" s="19" t="s">
        <v>0</v>
      </c>
      <c r="B1" s="23" t="s">
        <v>79</v>
      </c>
      <c r="C1" s="48" t="s">
        <v>65</v>
      </c>
      <c r="D1" s="48" t="s">
        <v>57</v>
      </c>
      <c r="E1" s="53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72" t="s">
        <v>19</v>
      </c>
      <c r="X1" s="65" t="s">
        <v>20</v>
      </c>
      <c r="Y1" s="45" t="s">
        <v>21</v>
      </c>
      <c r="Z1" s="5" t="s">
        <v>42</v>
      </c>
      <c r="AA1" s="5" t="s">
        <v>43</v>
      </c>
      <c r="AB1" s="5" t="s">
        <v>36</v>
      </c>
      <c r="AC1" s="5" t="s">
        <v>94</v>
      </c>
      <c r="AD1" s="19" t="s">
        <v>31</v>
      </c>
      <c r="AE1" s="19" t="s">
        <v>32</v>
      </c>
      <c r="AF1" s="19" t="s">
        <v>33</v>
      </c>
      <c r="AG1" s="19" t="s">
        <v>34</v>
      </c>
      <c r="AH1" s="70" t="s">
        <v>73</v>
      </c>
      <c r="AI1" s="71" t="s">
        <v>74</v>
      </c>
      <c r="AJ1" s="106" t="s">
        <v>82</v>
      </c>
      <c r="AK1" s="19" t="s">
        <v>374</v>
      </c>
      <c r="AL1" s="19" t="s">
        <v>375</v>
      </c>
      <c r="AM1" s="19" t="s">
        <v>376</v>
      </c>
      <c r="AN1" s="19" t="s">
        <v>377</v>
      </c>
    </row>
    <row r="2" spans="1:40" s="19" customFormat="1" x14ac:dyDescent="0.3">
      <c r="A2" s="46" t="s">
        <v>100</v>
      </c>
      <c r="B2" s="23"/>
      <c r="C2" s="48"/>
      <c r="D2" s="48"/>
      <c r="E2" s="53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72"/>
      <c r="X2" s="65"/>
      <c r="Y2" s="45"/>
      <c r="Z2" s="17"/>
      <c r="AA2" s="17"/>
      <c r="AB2" s="16"/>
      <c r="AC2" s="16"/>
      <c r="AD2" s="16"/>
      <c r="AE2" s="16"/>
      <c r="AF2" s="3"/>
      <c r="AG2" s="3"/>
      <c r="AH2" s="66"/>
      <c r="AI2" s="66"/>
      <c r="AJ2" s="106"/>
      <c r="AK2" s="166" t="str">
        <f>"10"</f>
        <v>10</v>
      </c>
      <c r="AN2" s="166" t="str">
        <f>"0"</f>
        <v>0</v>
      </c>
    </row>
    <row r="3" spans="1:40" x14ac:dyDescent="0.3">
      <c r="A3" s="46">
        <v>1322</v>
      </c>
      <c r="B3" s="99" t="s">
        <v>98</v>
      </c>
      <c r="C3" s="58" t="s">
        <v>62</v>
      </c>
      <c r="D3" s="58" t="s">
        <v>24</v>
      </c>
      <c r="E3" s="46" t="s">
        <v>101</v>
      </c>
      <c r="F3" s="16">
        <v>-14.964403818602101</v>
      </c>
      <c r="G3" s="16">
        <v>-15.0775014008084</v>
      </c>
      <c r="H3" s="16">
        <v>8.0193452412080993E-3</v>
      </c>
      <c r="I3" s="16">
        <v>-27.8291939438298</v>
      </c>
      <c r="J3" s="16">
        <v>-28.223764232846701</v>
      </c>
      <c r="K3" s="16">
        <v>5.9236998383136504E-3</v>
      </c>
      <c r="L3" s="16">
        <v>-0.17535388586529099</v>
      </c>
      <c r="M3" s="16">
        <v>7.24489093566305E-3</v>
      </c>
      <c r="N3" s="16">
        <v>-25.006833434229499</v>
      </c>
      <c r="O3" s="16">
        <v>7.9375880839416598E-3</v>
      </c>
      <c r="P3" s="16">
        <v>-47.169753762936402</v>
      </c>
      <c r="Q3" s="16">
        <v>5.4678782080493597E-3</v>
      </c>
      <c r="R3" s="16">
        <v>-69.151944512048303</v>
      </c>
      <c r="S3" s="16">
        <v>0.128497245761269</v>
      </c>
      <c r="T3" s="16">
        <v>980.92540682764104</v>
      </c>
      <c r="U3" s="16">
        <v>0.24974664861597101</v>
      </c>
      <c r="V3" s="47">
        <v>43649.904490740744</v>
      </c>
      <c r="W3" s="46">
        <v>2.2000000000000002</v>
      </c>
      <c r="X3" s="16">
        <v>8.2242865393769904E-2</v>
      </c>
      <c r="Y3" s="16">
        <v>3.47036073325915E-2</v>
      </c>
      <c r="Z3" s="17">
        <f>((((N3/1000)+1)/((SMOW!$Z$4/1000)+1))-1)*1000</f>
        <v>-14.516133739563507</v>
      </c>
      <c r="AA3" s="17">
        <f>((((P3/1000)+1)/((SMOW!$AA$4/1000)+1))-1)*1000</f>
        <v>-27.031573931727948</v>
      </c>
      <c r="AB3" s="17">
        <f>Z3*SMOW!$AN$6</f>
        <v>-15.749414968434587</v>
      </c>
      <c r="AC3" s="17">
        <f>AA3*SMOW!$AN$12</f>
        <v>-29.245920607376455</v>
      </c>
      <c r="AD3" s="17">
        <f t="shared" ref="AD3:AD14" si="0">LN((AB3/1000)+1)*1000</f>
        <v>-15.8747547652076</v>
      </c>
      <c r="AE3" s="17">
        <f t="shared" ref="AE3:AE14" si="1">LN((AC3/1000)+1)*1000</f>
        <v>-29.682108068993188</v>
      </c>
      <c r="AF3" s="16">
        <f>(AD3-SMOW!AN$14*AE3)</f>
        <v>-0.20260170477919637</v>
      </c>
      <c r="AG3" s="2">
        <f t="shared" ref="AG3:AG14" si="2">AF3*1000</f>
        <v>-202.60170477919638</v>
      </c>
      <c r="AH3" s="67">
        <f>AVERAGE(AG3:AG6)</f>
        <v>-147.25719010466642</v>
      </c>
      <c r="AI3" s="96">
        <f>STDEV(AG3:AG6)</f>
        <v>39.493825659243683</v>
      </c>
      <c r="AJ3" s="48" t="s">
        <v>379</v>
      </c>
      <c r="AK3" s="166" t="str">
        <f t="shared" ref="AK3:AK66" si="3">"10"</f>
        <v>10</v>
      </c>
      <c r="AL3" s="46">
        <v>3</v>
      </c>
      <c r="AN3" s="166">
        <v>1</v>
      </c>
    </row>
    <row r="4" spans="1:40" x14ac:dyDescent="0.3">
      <c r="A4" s="46">
        <v>1323</v>
      </c>
      <c r="B4" s="99" t="s">
        <v>98</v>
      </c>
      <c r="C4" s="58" t="s">
        <v>62</v>
      </c>
      <c r="D4" s="58" t="s">
        <v>24</v>
      </c>
      <c r="E4" s="46" t="s">
        <v>102</v>
      </c>
      <c r="F4" s="16">
        <v>-20.268385842807799</v>
      </c>
      <c r="G4" s="16">
        <v>-20.476608870446199</v>
      </c>
      <c r="H4" s="16">
        <v>6.8048301578749202E-3</v>
      </c>
      <c r="I4" s="16">
        <v>-37.824375261454101</v>
      </c>
      <c r="J4" s="16">
        <v>-38.558282959732203</v>
      </c>
      <c r="K4" s="16">
        <v>1.9384734024143E-3</v>
      </c>
      <c r="L4" s="16">
        <v>-0.122183892154969</v>
      </c>
      <c r="M4" s="16">
        <v>5.70003545788562E-3</v>
      </c>
      <c r="N4" s="16">
        <v>-30.2567414063227</v>
      </c>
      <c r="O4" s="16">
        <v>6.73545497166682E-3</v>
      </c>
      <c r="P4" s="16">
        <v>-56.967926356418701</v>
      </c>
      <c r="Q4" s="16">
        <v>1.89990532432976E-3</v>
      </c>
      <c r="R4" s="16">
        <v>-83.319237709645407</v>
      </c>
      <c r="S4" s="16">
        <v>0.14210819106730799</v>
      </c>
      <c r="T4" s="16">
        <v>921.88665814382705</v>
      </c>
      <c r="U4" s="16">
        <v>9.8807444011899795E-2</v>
      </c>
      <c r="V4" s="47">
        <v>43649.981481481482</v>
      </c>
      <c r="W4" s="46">
        <v>2.2000000000000002</v>
      </c>
      <c r="X4" s="16">
        <v>3.9994921284919299E-2</v>
      </c>
      <c r="Y4" s="16">
        <v>3.2031138868140303E-2</v>
      </c>
      <c r="Z4" s="17">
        <f>((((N4/1000)+1)/((SMOW!$Z$4/1000)+1))-1)*1000</f>
        <v>-19.822529500339357</v>
      </c>
      <c r="AA4" s="17">
        <f>((((P4/1000)+1)/((SMOW!$AA$4/1000)+1))-1)*1000</f>
        <v>-37.036832060628576</v>
      </c>
      <c r="AB4" s="17">
        <f>Z4*SMOW!$AN$6</f>
        <v>-21.506638642629945</v>
      </c>
      <c r="AC4" s="17">
        <f>AA4*SMOW!$AN$12</f>
        <v>-40.070779923122224</v>
      </c>
      <c r="AD4" s="17">
        <f t="shared" si="0"/>
        <v>-21.741276678607036</v>
      </c>
      <c r="AE4" s="17">
        <f t="shared" si="1"/>
        <v>-40.895726324963505</v>
      </c>
      <c r="AF4" s="16">
        <f>(AD4-SMOW!AN$14*AE4)</f>
        <v>-0.14833317902630583</v>
      </c>
      <c r="AG4" s="2">
        <f t="shared" si="2"/>
        <v>-148.33317902630583</v>
      </c>
      <c r="AH4" s="97">
        <f>AVERAGE(AG4:AG6)</f>
        <v>-128.80901854648977</v>
      </c>
      <c r="AI4" s="98">
        <f>STDEV(AG4:AG6)</f>
        <v>17.252049001918252</v>
      </c>
      <c r="AJ4" s="48" t="s">
        <v>379</v>
      </c>
      <c r="AK4" s="166" t="str">
        <f t="shared" si="3"/>
        <v>10</v>
      </c>
      <c r="AN4" s="166">
        <v>1</v>
      </c>
    </row>
    <row r="5" spans="1:40" x14ac:dyDescent="0.3">
      <c r="A5" s="46">
        <v>1324</v>
      </c>
      <c r="B5" s="99" t="s">
        <v>98</v>
      </c>
      <c r="C5" s="58" t="s">
        <v>62</v>
      </c>
      <c r="D5" s="58" t="s">
        <v>24</v>
      </c>
      <c r="E5" s="46" t="s">
        <v>103</v>
      </c>
      <c r="F5" s="16">
        <v>-22.675662910191601</v>
      </c>
      <c r="G5" s="16">
        <v>-22.936710412679702</v>
      </c>
      <c r="H5" s="16">
        <v>6.4105118327051902E-3</v>
      </c>
      <c r="I5" s="16">
        <v>-42.357355344248198</v>
      </c>
      <c r="J5" s="16">
        <v>-43.280592957169098</v>
      </c>
      <c r="K5" s="16">
        <v>1.8876541708056E-3</v>
      </c>
      <c r="L5" s="16">
        <v>-8.4557331294452198E-2</v>
      </c>
      <c r="M5" s="16">
        <v>6.4202480546131499E-3</v>
      </c>
      <c r="N5" s="16">
        <v>-32.639476304257698</v>
      </c>
      <c r="O5" s="16">
        <v>6.34515671850556E-3</v>
      </c>
      <c r="P5" s="16">
        <v>-61.410717773447203</v>
      </c>
      <c r="Q5" s="16">
        <v>1.8500971976927901E-3</v>
      </c>
      <c r="R5" s="16">
        <v>-89.712560450359604</v>
      </c>
      <c r="S5" s="16">
        <v>0.104828019578423</v>
      </c>
      <c r="T5" s="16">
        <v>931.69216633418603</v>
      </c>
      <c r="U5" s="16">
        <v>0.143230352485648</v>
      </c>
      <c r="V5" s="47">
        <v>43650.058495370373</v>
      </c>
      <c r="W5" s="46">
        <v>2.2000000000000002</v>
      </c>
      <c r="X5" s="16">
        <v>4.48087160385362E-2</v>
      </c>
      <c r="Y5" s="16">
        <v>3.8609506501252298E-2</v>
      </c>
      <c r="Z5" s="17">
        <f>((((N5/1000)+1)/((SMOW!$Z$4/1000)+1))-1)*1000</f>
        <v>-22.230902071566195</v>
      </c>
      <c r="AA5" s="17">
        <f>((((P5/1000)+1)/((SMOW!$AA$4/1000)+1))-1)*1000</f>
        <v>-41.573522399172226</v>
      </c>
      <c r="AB5" s="17">
        <f>Z5*SMOW!$AN$6</f>
        <v>-24.119624972417494</v>
      </c>
      <c r="AC5" s="17">
        <f>AA5*SMOW!$AN$12</f>
        <v>-44.979102531210103</v>
      </c>
      <c r="AD5" s="17">
        <f t="shared" si="0"/>
        <v>-24.415266651040312</v>
      </c>
      <c r="AE5" s="17">
        <f t="shared" si="1"/>
        <v>-46.022056574545736</v>
      </c>
      <c r="AF5" s="16">
        <f>(AD5-SMOW!AN$14*AE5)</f>
        <v>-0.11562077968016382</v>
      </c>
      <c r="AG5" s="2">
        <f t="shared" si="2"/>
        <v>-115.62077968016382</v>
      </c>
      <c r="AH5" s="97">
        <f>AVERAGE(AG5:AG6)</f>
        <v>-119.04693830658175</v>
      </c>
      <c r="AI5" s="98">
        <f>STDEV(AG5:AG6)</f>
        <v>4.8453199963218108</v>
      </c>
      <c r="AJ5" s="48" t="s">
        <v>379</v>
      </c>
      <c r="AK5" s="166" t="str">
        <f t="shared" si="3"/>
        <v>10</v>
      </c>
      <c r="AN5" s="166">
        <v>1</v>
      </c>
    </row>
    <row r="6" spans="1:40" x14ac:dyDescent="0.3">
      <c r="A6" s="46">
        <v>1325</v>
      </c>
      <c r="B6" s="99" t="s">
        <v>98</v>
      </c>
      <c r="C6" s="58" t="s">
        <v>62</v>
      </c>
      <c r="D6" s="58" t="s">
        <v>24</v>
      </c>
      <c r="E6" s="46" t="s">
        <v>104</v>
      </c>
      <c r="F6" s="16">
        <v>-21.962679130458699</v>
      </c>
      <c r="G6" s="16">
        <v>-22.207450662739099</v>
      </c>
      <c r="H6" s="16">
        <v>8.96274128351017E-3</v>
      </c>
      <c r="I6" s="16">
        <v>-41.029656399335302</v>
      </c>
      <c r="J6" s="16">
        <v>-41.895128959977903</v>
      </c>
      <c r="K6" s="16">
        <v>2.21038950382878E-3</v>
      </c>
      <c r="L6" s="16">
        <v>-8.68225718708064E-2</v>
      </c>
      <c r="M6" s="16">
        <v>9.4259122126558008E-3</v>
      </c>
      <c r="N6" s="16">
        <v>-31.938108382318301</v>
      </c>
      <c r="O6" s="16">
        <v>1.04416652541671E-2</v>
      </c>
      <c r="P6" s="16">
        <v>-60.108662988016903</v>
      </c>
      <c r="Q6" s="16">
        <v>8.89106974185872E-3</v>
      </c>
      <c r="R6" s="16">
        <v>-86.687448997060997</v>
      </c>
      <c r="S6" s="16">
        <v>0.164975928981199</v>
      </c>
      <c r="T6" s="16">
        <v>1229.72803818438</v>
      </c>
      <c r="U6" s="16">
        <v>0.29913398589423801</v>
      </c>
      <c r="V6" s="47">
        <v>43650.140092592592</v>
      </c>
      <c r="W6" s="46">
        <v>2.2000000000000002</v>
      </c>
      <c r="X6" s="16">
        <v>9.0410016191673004E-4</v>
      </c>
      <c r="Y6" s="16">
        <v>1.6573033400114299E-4</v>
      </c>
      <c r="Z6" s="17">
        <f>((((N6/1000)+1)/((SMOW!$Z$4/1000)+1))-1)*1000</f>
        <v>-21.521987593920656</v>
      </c>
      <c r="AA6" s="17">
        <f>((((P6/1000)+1)/((SMOW!$AA$4/1000)+1))-1)*1000</f>
        <v>-40.24394853201396</v>
      </c>
      <c r="AB6" s="17">
        <f>Z6*SMOW!$AN$6</f>
        <v>-23.35048158438569</v>
      </c>
      <c r="AC6" s="17">
        <f>AA6*SMOW!$AN$12</f>
        <v>-43.540613900886108</v>
      </c>
      <c r="AD6" s="17">
        <f t="shared" si="0"/>
        <v>-23.627423729507196</v>
      </c>
      <c r="AE6" s="17">
        <f t="shared" si="1"/>
        <v>-44.516951955632948</v>
      </c>
      <c r="AF6" s="16">
        <f>(AD6-SMOW!AN$14*AE6)</f>
        <v>-0.12247309693299968</v>
      </c>
      <c r="AG6" s="2">
        <f t="shared" si="2"/>
        <v>-122.47309693299968</v>
      </c>
      <c r="AH6" s="46"/>
      <c r="AI6" s="46"/>
      <c r="AJ6" s="48" t="s">
        <v>379</v>
      </c>
      <c r="AK6" s="166" t="str">
        <f t="shared" si="3"/>
        <v>10</v>
      </c>
      <c r="AN6" s="166">
        <v>1</v>
      </c>
    </row>
    <row r="7" spans="1:40" x14ac:dyDescent="0.3">
      <c r="A7" s="46">
        <v>1326</v>
      </c>
      <c r="B7" s="99" t="s">
        <v>80</v>
      </c>
      <c r="C7" s="57" t="s">
        <v>62</v>
      </c>
      <c r="D7" s="57" t="s">
        <v>22</v>
      </c>
      <c r="E7" s="46" t="s">
        <v>105</v>
      </c>
      <c r="F7" s="16">
        <v>0.28718663923127402</v>
      </c>
      <c r="G7" s="16">
        <v>0.287144954463664</v>
      </c>
      <c r="H7" s="16">
        <v>4.8295715910170204E-3</v>
      </c>
      <c r="I7" s="16">
        <v>0.616415233353512</v>
      </c>
      <c r="J7" s="16">
        <v>0.61622528003170796</v>
      </c>
      <c r="K7" s="16">
        <v>1.5615012982161201E-3</v>
      </c>
      <c r="L7" s="16">
        <v>-3.8221993393077802E-2</v>
      </c>
      <c r="M7" s="16">
        <v>4.8978569451959397E-3</v>
      </c>
      <c r="N7" s="16">
        <v>-9.9107328127968994</v>
      </c>
      <c r="O7" s="16">
        <v>4.7803341492787602E-3</v>
      </c>
      <c r="P7" s="16">
        <v>-19.2919580188635</v>
      </c>
      <c r="Q7" s="16">
        <v>1.5304334982003899E-3</v>
      </c>
      <c r="R7" s="16">
        <v>-28.264706359116001</v>
      </c>
      <c r="S7" s="16">
        <v>0.123732129893959</v>
      </c>
      <c r="T7" s="16">
        <v>1203.7394323403901</v>
      </c>
      <c r="U7" s="16">
        <v>0.14768362620769901</v>
      </c>
      <c r="V7" s="47">
        <v>43650.341828703706</v>
      </c>
      <c r="W7" s="46">
        <v>2.2000000000000002</v>
      </c>
      <c r="X7" s="16">
        <v>2.2697248747773099E-4</v>
      </c>
      <c r="Y7" s="16">
        <v>7.80761415804882E-4</v>
      </c>
      <c r="Z7" s="17">
        <f>((((N7/1000)+1)/((SMOW!$Z$4/1000)+1))-1)*1000</f>
        <v>0.74239741329296116</v>
      </c>
      <c r="AA7" s="17">
        <f>((((P7/1000)+1)/((SMOW!$AA$4/1000)+1))-1)*1000</f>
        <v>1.4354223191601623</v>
      </c>
      <c r="AB7" s="17">
        <f>Z7*SMOW!$AN$6</f>
        <v>0.80547101199378068</v>
      </c>
      <c r="AC7" s="17">
        <f>AA7*SMOW!$AN$12</f>
        <v>1.5530078748000884</v>
      </c>
      <c r="AD7" s="17">
        <f t="shared" si="0"/>
        <v>0.80514679430516789</v>
      </c>
      <c r="AE7" s="17">
        <f t="shared" si="1"/>
        <v>1.5518032051501529</v>
      </c>
      <c r="AF7" s="16">
        <f>(AD7-SMOW!AN$14*AE7)</f>
        <v>-1.4205298014112855E-2</v>
      </c>
      <c r="AG7" s="2">
        <f t="shared" si="2"/>
        <v>-14.205298014112856</v>
      </c>
      <c r="AH7" s="97">
        <f>AVERAGE(AG7:AG10)</f>
        <v>-0.56562676266805401</v>
      </c>
      <c r="AI7" s="98">
        <f>STDEV(AG7:AG10)</f>
        <v>11.092287180057403</v>
      </c>
      <c r="AJ7" s="48" t="s">
        <v>379</v>
      </c>
      <c r="AK7" s="166" t="str">
        <f t="shared" si="3"/>
        <v>10</v>
      </c>
      <c r="AL7" s="46">
        <v>1</v>
      </c>
      <c r="AN7" s="166">
        <v>1</v>
      </c>
    </row>
    <row r="8" spans="1:40" x14ac:dyDescent="0.3">
      <c r="A8" s="46">
        <v>1327</v>
      </c>
      <c r="B8" s="99" t="s">
        <v>80</v>
      </c>
      <c r="C8" s="57" t="s">
        <v>62</v>
      </c>
      <c r="D8" s="57" t="s">
        <v>22</v>
      </c>
      <c r="E8" s="46" t="s">
        <v>106</v>
      </c>
      <c r="F8" s="16">
        <v>0.30877327538616001</v>
      </c>
      <c r="G8" s="16">
        <v>0.308724646217926</v>
      </c>
      <c r="H8" s="16">
        <v>7.1416452791594597E-3</v>
      </c>
      <c r="I8" s="16">
        <v>0.64740212777947603</v>
      </c>
      <c r="J8" s="16">
        <v>0.64719252597758403</v>
      </c>
      <c r="K8" s="16">
        <v>2.5915968374856601E-3</v>
      </c>
      <c r="L8" s="16">
        <v>-2.8651321503115699E-2</v>
      </c>
      <c r="M8" s="16">
        <v>5.7220396098712299E-3</v>
      </c>
      <c r="N8" s="16">
        <v>-9.8836385948030792</v>
      </c>
      <c r="O8" s="16">
        <v>8.9596921421576207E-3</v>
      </c>
      <c r="P8" s="16">
        <v>-19.2616850451044</v>
      </c>
      <c r="Q8" s="16">
        <v>2.4776343432415401E-3</v>
      </c>
      <c r="R8" s="16">
        <v>-28.015892050864199</v>
      </c>
      <c r="S8" s="16">
        <v>0.13727846511372199</v>
      </c>
      <c r="T8" s="16">
        <v>1147.2609741440599</v>
      </c>
      <c r="U8" s="16">
        <v>0.16640389762680199</v>
      </c>
      <c r="V8" s="47">
        <v>43650.452349537038</v>
      </c>
      <c r="W8" s="46">
        <v>2.2000000000000002</v>
      </c>
      <c r="X8" s="16">
        <v>2.7360964412760499E-3</v>
      </c>
      <c r="Y8" s="16">
        <v>1.1159088837032101E-3</v>
      </c>
      <c r="Z8" s="17">
        <f>((((N8/1000)+1)/((SMOW!$Z$4/1000)+1))-1)*1000</f>
        <v>0.76978315877029857</v>
      </c>
      <c r="AA8" s="17">
        <f>((((P8/1000)+1)/((SMOW!$AA$4/1000)+1))-1)*1000</f>
        <v>1.4663351157964133</v>
      </c>
      <c r="AB8" s="17">
        <f>Z8*SMOW!$AN$6</f>
        <v>0.83518343249642379</v>
      </c>
      <c r="AC8" s="17">
        <f>AA8*SMOW!$AN$12</f>
        <v>1.5864529564094367</v>
      </c>
      <c r="AD8" s="17">
        <f t="shared" si="0"/>
        <v>0.83483486088081027</v>
      </c>
      <c r="AE8" s="17">
        <f t="shared" si="1"/>
        <v>1.5851958692820105</v>
      </c>
      <c r="AF8" s="16">
        <f>(AD8-SMOW!AN$14*AE8)</f>
        <v>-2.1485581000912912E-3</v>
      </c>
      <c r="AG8" s="2">
        <f t="shared" si="2"/>
        <v>-2.1485581000912912</v>
      </c>
      <c r="AH8" s="46"/>
      <c r="AI8" s="46"/>
      <c r="AJ8" s="48" t="s">
        <v>379</v>
      </c>
      <c r="AK8" s="166" t="str">
        <f t="shared" si="3"/>
        <v>10</v>
      </c>
      <c r="AN8" s="166">
        <v>1</v>
      </c>
    </row>
    <row r="9" spans="1:40" x14ac:dyDescent="0.3">
      <c r="A9" s="46">
        <v>1328</v>
      </c>
      <c r="B9" s="99" t="s">
        <v>80</v>
      </c>
      <c r="C9" s="57" t="s">
        <v>62</v>
      </c>
      <c r="D9" s="57" t="s">
        <v>22</v>
      </c>
      <c r="E9" s="46" t="s">
        <v>107</v>
      </c>
      <c r="F9" s="16">
        <v>0.13837387241364901</v>
      </c>
      <c r="G9" s="16">
        <v>0.13836344517766699</v>
      </c>
      <c r="H9" s="16">
        <v>6.70701191883088E-3</v>
      </c>
      <c r="I9" s="16">
        <v>0.27795161658239798</v>
      </c>
      <c r="J9" s="16">
        <v>0.27791293587890398</v>
      </c>
      <c r="K9" s="16">
        <v>1.7672914630465801E-3</v>
      </c>
      <c r="L9" s="16">
        <v>-8.3745849663944202E-3</v>
      </c>
      <c r="M9" s="16">
        <v>6.5074748010677504E-3</v>
      </c>
      <c r="N9" s="16">
        <v>-10.062490751553</v>
      </c>
      <c r="O9" s="16">
        <v>7.8600356101120507E-3</v>
      </c>
      <c r="P9" s="16">
        <v>-19.623687526626998</v>
      </c>
      <c r="Q9" s="16">
        <v>1.7321292394850199E-3</v>
      </c>
      <c r="R9" s="16">
        <v>-28.802872709584801</v>
      </c>
      <c r="S9" s="16">
        <v>0.172123559321785</v>
      </c>
      <c r="T9" s="16">
        <v>1183.61610150824</v>
      </c>
      <c r="U9" s="16">
        <v>0.13904791471299199</v>
      </c>
      <c r="V9" s="47">
        <v>43650.530092592591</v>
      </c>
      <c r="W9" s="46">
        <v>2.2000000000000002</v>
      </c>
      <c r="X9" s="16">
        <v>4.4962521472497298E-4</v>
      </c>
      <c r="Y9" s="16">
        <v>1.6135726161159401E-4</v>
      </c>
      <c r="Z9" s="17">
        <f>((((N9/1000)+1)/((SMOW!$Z$4/1000)+1))-1)*1000</f>
        <v>0.5890065944138545</v>
      </c>
      <c r="AA9" s="17">
        <f>((((P9/1000)+1)/((SMOW!$AA$4/1000)+1))-1)*1000</f>
        <v>1.0966816690562986</v>
      </c>
      <c r="AB9" s="17">
        <f>Z9*SMOW!$AN$6</f>
        <v>0.63904820946125973</v>
      </c>
      <c r="AC9" s="17">
        <f>AA9*SMOW!$AN$12</f>
        <v>1.1865185913995118</v>
      </c>
      <c r="AD9" s="17">
        <f t="shared" si="0"/>
        <v>0.63884410510474676</v>
      </c>
      <c r="AE9" s="17">
        <f t="shared" si="1"/>
        <v>1.1858152345246709</v>
      </c>
      <c r="AF9" s="16">
        <f>(AD9-SMOW!AN$14*AE9)</f>
        <v>1.2733661275720509E-2</v>
      </c>
      <c r="AG9" s="2">
        <f t="shared" si="2"/>
        <v>12.733661275720509</v>
      </c>
      <c r="AH9" s="46"/>
      <c r="AI9" s="46"/>
      <c r="AJ9" s="48" t="s">
        <v>379</v>
      </c>
      <c r="AK9" s="166" t="str">
        <f t="shared" si="3"/>
        <v>10</v>
      </c>
      <c r="AN9" s="166">
        <v>1</v>
      </c>
    </row>
    <row r="10" spans="1:40" x14ac:dyDescent="0.3">
      <c r="A10" s="46">
        <v>1329</v>
      </c>
      <c r="B10" s="99" t="s">
        <v>98</v>
      </c>
      <c r="C10" s="57" t="s">
        <v>62</v>
      </c>
      <c r="D10" s="57" t="s">
        <v>22</v>
      </c>
      <c r="E10" s="46" t="s">
        <v>108</v>
      </c>
      <c r="F10" s="16">
        <v>0.217908331146727</v>
      </c>
      <c r="G10" s="16">
        <v>0.21788388970133599</v>
      </c>
      <c r="H10" s="16">
        <v>6.0050493351724897E-3</v>
      </c>
      <c r="I10" s="16">
        <v>0.45753197189043998</v>
      </c>
      <c r="J10" s="16">
        <v>0.457427297540967</v>
      </c>
      <c r="K10" s="16">
        <v>1.4059754827138199E-3</v>
      </c>
      <c r="L10" s="16">
        <v>-2.3637723400294901E-2</v>
      </c>
      <c r="M10" s="16">
        <v>6.1851406360028801E-3</v>
      </c>
      <c r="N10" s="16">
        <v>-9.9793048291133797</v>
      </c>
      <c r="O10" s="16">
        <v>5.94382790772441E-3</v>
      </c>
      <c r="P10" s="16">
        <v>-19.4476801216402</v>
      </c>
      <c r="Q10" s="16">
        <v>1.3780020412791801E-3</v>
      </c>
      <c r="R10" s="16">
        <v>-28.768841205219001</v>
      </c>
      <c r="S10" s="16">
        <v>0.168436557220105</v>
      </c>
      <c r="T10" s="16">
        <v>1098.37898856795</v>
      </c>
      <c r="U10" s="16">
        <v>0.13406546908461101</v>
      </c>
      <c r="V10" s="47">
        <v>43650.607002314813</v>
      </c>
      <c r="W10" s="46">
        <v>2.2000000000000002</v>
      </c>
      <c r="X10" s="16">
        <v>1.8153287486913201E-2</v>
      </c>
      <c r="Y10" s="16">
        <v>1.43634457174063E-2</v>
      </c>
      <c r="Z10" s="17">
        <f>((((N10/1000)+1)/((SMOW!$Z$4/1000)+1))-1)*1000</f>
        <v>0.67308757803030694</v>
      </c>
      <c r="AA10" s="17">
        <f>((((P10/1000)+1)/((SMOW!$AA$4/1000)+1))-1)*1000</f>
        <v>1.2764090113428495</v>
      </c>
      <c r="AB10" s="17">
        <f>Z10*SMOW!$AN$6</f>
        <v>0.73027265845627698</v>
      </c>
      <c r="AC10" s="17">
        <f>AA10*SMOW!$AN$12</f>
        <v>1.3809686665879839</v>
      </c>
      <c r="AD10" s="17">
        <f t="shared" si="0"/>
        <v>0.73000613912515933</v>
      </c>
      <c r="AE10" s="17">
        <f t="shared" si="1"/>
        <v>1.3800160063207345</v>
      </c>
      <c r="AF10" s="16">
        <f>(AD10-SMOW!AN$14*AE10)</f>
        <v>1.3576877878114235E-3</v>
      </c>
      <c r="AG10" s="2">
        <f t="shared" si="2"/>
        <v>1.3576877878114235</v>
      </c>
      <c r="AH10" s="46"/>
      <c r="AI10" s="46"/>
      <c r="AJ10" s="48" t="s">
        <v>379</v>
      </c>
      <c r="AK10" s="166" t="str">
        <f t="shared" si="3"/>
        <v>10</v>
      </c>
      <c r="AN10" s="166">
        <v>1</v>
      </c>
    </row>
    <row r="11" spans="1:40" x14ac:dyDescent="0.3">
      <c r="A11" s="46">
        <v>1330</v>
      </c>
      <c r="B11" s="99" t="s">
        <v>98</v>
      </c>
      <c r="C11" s="57" t="s">
        <v>63</v>
      </c>
      <c r="D11" s="57" t="s">
        <v>99</v>
      </c>
      <c r="E11" s="46" t="s">
        <v>109</v>
      </c>
      <c r="F11" s="16">
        <v>-6.7553138370686403</v>
      </c>
      <c r="G11" s="16">
        <v>-6.7782375525725298</v>
      </c>
      <c r="H11" s="16">
        <v>1.34519305664624E-2</v>
      </c>
      <c r="I11" s="16">
        <v>-12.791628192517599</v>
      </c>
      <c r="J11" s="16">
        <v>-12.874145554829299</v>
      </c>
      <c r="K11" s="16">
        <v>1.54166515854982E-3</v>
      </c>
      <c r="L11" s="16">
        <v>5.9026272848543603E-3</v>
      </c>
      <c r="M11" s="16">
        <v>9.3827191554018505E-3</v>
      </c>
      <c r="N11" s="16">
        <v>-16.881435055991901</v>
      </c>
      <c r="O11" s="16">
        <v>1.3314788247512799E-2</v>
      </c>
      <c r="P11" s="16">
        <v>-32.432533365458099</v>
      </c>
      <c r="Q11" s="16">
        <v>1.62886287899374E-3</v>
      </c>
      <c r="R11" s="16">
        <v>-47.3441380593299</v>
      </c>
      <c r="S11" s="16">
        <v>0.14791923153082301</v>
      </c>
      <c r="T11" s="16">
        <v>1131.99719031977</v>
      </c>
      <c r="U11" s="16">
        <v>0.10343104791897501</v>
      </c>
      <c r="V11" s="47">
        <v>43650.683576388888</v>
      </c>
      <c r="W11" s="46">
        <v>2.2000000000000002</v>
      </c>
      <c r="X11" s="16">
        <v>6.8757676804529294E-2</v>
      </c>
      <c r="Y11" s="16">
        <v>0.182487182673335</v>
      </c>
      <c r="Z11" s="17">
        <f>((((N11/1000)+1)/((SMOW!$Z$4/1000)+1))-1)*1000</f>
        <v>-6.3033079646952483</v>
      </c>
      <c r="AA11" s="17">
        <f>((((P11/1000)+1)/((SMOW!$AA$4/1000)+1))-1)*1000</f>
        <v>-11.982880639945016</v>
      </c>
      <c r="AB11" s="17">
        <f>Z11*SMOW!$AN$6</f>
        <v>-6.8388328869729333</v>
      </c>
      <c r="AC11" s="17">
        <f>AA11*SMOW!$AN$12</f>
        <v>-12.964482820297928</v>
      </c>
      <c r="AD11" s="17">
        <f t="shared" si="0"/>
        <v>-6.8623248710328593</v>
      </c>
      <c r="AE11" s="17">
        <f t="shared" si="1"/>
        <v>-13.049255211598924</v>
      </c>
      <c r="AF11" s="16">
        <f>(AD11-SMOW!AN$14*AE11)</f>
        <v>2.7681880691372562E-2</v>
      </c>
      <c r="AG11" s="2">
        <f t="shared" si="2"/>
        <v>27.681880691372562</v>
      </c>
      <c r="AH11" s="2">
        <f>AVERAGE(AG11:AG12)</f>
        <v>26.781217254171263</v>
      </c>
      <c r="AI11" s="2">
        <f>STDEV(AG11:AG12)</f>
        <v>1.2737304480236453</v>
      </c>
      <c r="AJ11" s="48" t="s">
        <v>380</v>
      </c>
      <c r="AK11" s="166" t="str">
        <f t="shared" si="3"/>
        <v>10</v>
      </c>
      <c r="AL11" s="46">
        <v>1</v>
      </c>
      <c r="AN11" s="166">
        <v>1</v>
      </c>
    </row>
    <row r="12" spans="1:40" x14ac:dyDescent="0.3">
      <c r="A12" s="46">
        <v>1331</v>
      </c>
      <c r="B12" s="99" t="s">
        <v>98</v>
      </c>
      <c r="C12" s="57" t="s">
        <v>63</v>
      </c>
      <c r="D12" s="57" t="s">
        <v>99</v>
      </c>
      <c r="E12" s="46" t="s">
        <v>110</v>
      </c>
      <c r="F12" s="16">
        <v>-6.7955079803295897</v>
      </c>
      <c r="G12" s="16">
        <v>-6.81870386549598</v>
      </c>
      <c r="H12" s="16">
        <v>8.1573084501530401E-3</v>
      </c>
      <c r="I12" s="16">
        <v>-12.8634711581259</v>
      </c>
      <c r="J12" s="16">
        <v>-12.946922068363699</v>
      </c>
      <c r="K12" s="16">
        <v>1.56071792008939E-3</v>
      </c>
      <c r="L12" s="16">
        <v>1.7270986600059501E-2</v>
      </c>
      <c r="M12" s="16">
        <v>8.2494604867696802E-3</v>
      </c>
      <c r="N12" s="16">
        <v>-16.921219420300499</v>
      </c>
      <c r="O12" s="16">
        <v>8.0741447591338895E-3</v>
      </c>
      <c r="P12" s="16">
        <v>-32.503816154322301</v>
      </c>
      <c r="Q12" s="16">
        <v>1.5004850514231101E-3</v>
      </c>
      <c r="R12" s="16">
        <v>-47.980070066042401</v>
      </c>
      <c r="S12" s="16">
        <v>0.15429138452876801</v>
      </c>
      <c r="T12" s="16">
        <v>1412.1560172523</v>
      </c>
      <c r="U12" s="16">
        <v>0.12638527804534899</v>
      </c>
      <c r="V12" s="47">
        <v>43650.763715277775</v>
      </c>
      <c r="W12" s="46">
        <v>2.2000000000000002</v>
      </c>
      <c r="X12" s="16">
        <v>4.92858268668792E-3</v>
      </c>
      <c r="Y12" s="16">
        <v>9.68234223885675E-5</v>
      </c>
      <c r="Z12" s="17">
        <f>((((N12/1000)+1)/((SMOW!$Z$4/1000)+1))-1)*1000</f>
        <v>-6.3435203995101386</v>
      </c>
      <c r="AA12" s="17">
        <f>((((P12/1000)+1)/((SMOW!$AA$4/1000)+1))-1)*1000</f>
        <v>-12.055669998973784</v>
      </c>
      <c r="AB12" s="17">
        <f>Z12*SMOW!$AN$6</f>
        <v>-6.8824617439505129</v>
      </c>
      <c r="AC12" s="17">
        <f>AA12*SMOW!$AN$12</f>
        <v>-13.043234868572798</v>
      </c>
      <c r="AD12" s="17">
        <f t="shared" si="0"/>
        <v>-6.9062551179479472</v>
      </c>
      <c r="AE12" s="17">
        <f t="shared" si="1"/>
        <v>-13.1290448328881</v>
      </c>
      <c r="AF12" s="16">
        <f>(AD12-SMOW!AN$14*AE12)</f>
        <v>2.5880553816969964E-2</v>
      </c>
      <c r="AG12" s="2">
        <f t="shared" si="2"/>
        <v>25.880553816969964</v>
      </c>
      <c r="AH12" s="46"/>
      <c r="AI12" s="46"/>
      <c r="AJ12" s="48" t="s">
        <v>381</v>
      </c>
      <c r="AK12" s="166" t="str">
        <f t="shared" si="3"/>
        <v>10</v>
      </c>
      <c r="AN12" s="166">
        <v>1</v>
      </c>
    </row>
    <row r="13" spans="1:40" x14ac:dyDescent="0.3">
      <c r="A13" s="46">
        <v>1332</v>
      </c>
      <c r="B13" s="99" t="s">
        <v>98</v>
      </c>
      <c r="C13" s="57" t="s">
        <v>63</v>
      </c>
      <c r="D13" s="57" t="s">
        <v>99</v>
      </c>
      <c r="E13" s="46" t="s">
        <v>112</v>
      </c>
      <c r="F13" s="16">
        <v>-6.1073924637453496</v>
      </c>
      <c r="G13" s="16">
        <v>-6.1261209875739899</v>
      </c>
      <c r="H13" s="16">
        <v>1.0931965297236799E-2</v>
      </c>
      <c r="I13" s="16">
        <v>-11.5382845232858</v>
      </c>
      <c r="J13" s="16">
        <v>-11.6053670851236</v>
      </c>
      <c r="K13" s="16">
        <v>1.6077982497605899E-3</v>
      </c>
      <c r="L13" s="16">
        <v>1.8977624574910599E-3</v>
      </c>
      <c r="M13" s="16">
        <v>9.1840633892719004E-3</v>
      </c>
      <c r="N13" s="16">
        <v>-16.240119235618501</v>
      </c>
      <c r="O13" s="16">
        <v>1.0820514003005301E-2</v>
      </c>
      <c r="P13" s="16">
        <v>-31.204632978361602</v>
      </c>
      <c r="Q13" s="16">
        <v>1.4307385896507601E-3</v>
      </c>
      <c r="R13" s="16">
        <v>-45.6128007683714</v>
      </c>
      <c r="S13" s="16">
        <v>0.16500577483822601</v>
      </c>
      <c r="T13" s="16">
        <v>1600.3302107366901</v>
      </c>
      <c r="U13" s="16">
        <v>0.15915191225227299</v>
      </c>
      <c r="V13" s="47">
        <v>43650.841932870368</v>
      </c>
      <c r="W13" s="46">
        <v>2.2000000000000002</v>
      </c>
      <c r="X13" s="16">
        <v>2.1924007740162101E-2</v>
      </c>
      <c r="Y13" s="16">
        <v>7.2626341141642002E-3</v>
      </c>
      <c r="Z13" s="17">
        <f>((((N13/1000)+1)/((SMOW!$Z$4/1000)+1))-1)*1000</f>
        <v>-5.6550917352607977</v>
      </c>
      <c r="AA13" s="17">
        <f>((((P13/1000)+1)/((SMOW!$AA$4/1000)+1))-1)*1000</f>
        <v>-10.729028433090647</v>
      </c>
      <c r="AB13" s="17">
        <f>Z13*SMOW!$AN$6</f>
        <v>-6.1355446306231984</v>
      </c>
      <c r="AC13" s="17">
        <f>AA13*SMOW!$AN$12</f>
        <v>-11.607918744981337</v>
      </c>
      <c r="AD13" s="17">
        <f t="shared" si="0"/>
        <v>-6.1544444312839124</v>
      </c>
      <c r="AE13" s="17">
        <f t="shared" si="1"/>
        <v>-11.675816580250586</v>
      </c>
      <c r="AF13" s="16">
        <f>(AD13-SMOW!AN$14*AE13)</f>
        <v>1.0386723088397609E-2</v>
      </c>
      <c r="AG13" s="2">
        <f t="shared" si="2"/>
        <v>10.386723088397609</v>
      </c>
      <c r="AH13" s="46"/>
      <c r="AI13" s="46"/>
      <c r="AJ13" s="48" t="s">
        <v>382</v>
      </c>
      <c r="AK13" s="166" t="str">
        <f t="shared" si="3"/>
        <v>10</v>
      </c>
      <c r="AL13" s="46">
        <v>1</v>
      </c>
      <c r="AN13" s="166">
        <v>1</v>
      </c>
    </row>
    <row r="14" spans="1:40" x14ac:dyDescent="0.3">
      <c r="A14" s="46">
        <v>1333</v>
      </c>
      <c r="B14" s="99" t="s">
        <v>98</v>
      </c>
      <c r="C14" s="57" t="s">
        <v>63</v>
      </c>
      <c r="D14" s="57" t="s">
        <v>99</v>
      </c>
      <c r="E14" s="46" t="s">
        <v>133</v>
      </c>
      <c r="F14" s="16">
        <v>-6.7037373722689599</v>
      </c>
      <c r="G14" s="16">
        <v>-6.7263098127722296</v>
      </c>
      <c r="H14" s="16">
        <v>9.0830616633931702E-3</v>
      </c>
      <c r="I14" s="16">
        <v>-12.6839354055268</v>
      </c>
      <c r="J14" s="16">
        <v>-12.765063304263199</v>
      </c>
      <c r="K14" s="16">
        <v>1.60707784649385E-3</v>
      </c>
      <c r="L14" s="16">
        <v>4.25979266721378E-3</v>
      </c>
      <c r="M14" s="16">
        <v>6.8137794064942504E-3</v>
      </c>
      <c r="N14" s="16">
        <v>-16.830384412816901</v>
      </c>
      <c r="O14" s="16">
        <v>8.9904599261534605E-3</v>
      </c>
      <c r="P14" s="16">
        <v>-32.327176897472498</v>
      </c>
      <c r="Q14" s="16">
        <v>1.5392496938219601E-3</v>
      </c>
      <c r="R14" s="16">
        <v>-47.218282035021403</v>
      </c>
      <c r="S14" s="16">
        <v>0.123248899760943</v>
      </c>
      <c r="T14" s="16">
        <v>1005.2999679519</v>
      </c>
      <c r="U14" s="16">
        <v>9.0779982542775098E-2</v>
      </c>
      <c r="V14" s="47">
        <v>43650.919421296298</v>
      </c>
      <c r="W14" s="46">
        <v>2.2000000000000002</v>
      </c>
      <c r="X14" s="16">
        <v>0.119853799702165</v>
      </c>
      <c r="Y14" s="16">
        <v>0.19945722290104301</v>
      </c>
      <c r="Z14" s="17">
        <f>((((N14/1000)+1)/((SMOW!$Z$4/1000)+1))-1)*1000</f>
        <v>-6.2517080284737458</v>
      </c>
      <c r="AA14" s="17">
        <f>((((P14/1000)+1)/((SMOW!$AA$4/1000)+1))-1)*1000</f>
        <v>-11.875297450560485</v>
      </c>
      <c r="AB14" s="17">
        <f>Z14*SMOW!$AN$6</f>
        <v>-6.782849053916733</v>
      </c>
      <c r="AC14" s="17">
        <f>AA14*SMOW!$AN$12</f>
        <v>-12.848086733877842</v>
      </c>
      <c r="AD14" s="17">
        <f t="shared" si="0"/>
        <v>-6.8059571262159535</v>
      </c>
      <c r="AE14" s="17">
        <f t="shared" si="1"/>
        <v>-12.931337242149898</v>
      </c>
      <c r="AF14" s="16">
        <f>(AD14-SMOW!AN$14*AE14)</f>
        <v>2.1788937639192874E-2</v>
      </c>
      <c r="AG14" s="2">
        <f t="shared" si="2"/>
        <v>21.788937639192874</v>
      </c>
      <c r="AH14" s="46"/>
      <c r="AI14" s="46"/>
      <c r="AJ14" s="48" t="s">
        <v>383</v>
      </c>
      <c r="AK14" s="166" t="str">
        <f t="shared" si="3"/>
        <v>10</v>
      </c>
      <c r="AL14" s="46">
        <v>1</v>
      </c>
      <c r="AN14" s="166">
        <v>1</v>
      </c>
    </row>
    <row r="15" spans="1:40" x14ac:dyDescent="0.3">
      <c r="A15" s="100" t="s">
        <v>131</v>
      </c>
      <c r="C15" s="57"/>
      <c r="D15" s="57"/>
      <c r="E15" s="100"/>
      <c r="V15" s="47"/>
      <c r="Z15" s="17"/>
      <c r="AA15" s="17"/>
      <c r="AB15" s="17"/>
      <c r="AC15" s="17"/>
      <c r="AD15" s="17"/>
      <c r="AE15" s="17"/>
      <c r="AF15" s="16"/>
      <c r="AG15" s="2"/>
      <c r="AI15" s="61"/>
      <c r="AJ15" s="48" t="s">
        <v>384</v>
      </c>
      <c r="AK15" s="166" t="str">
        <f t="shared" si="3"/>
        <v>10</v>
      </c>
      <c r="AM15" s="46">
        <v>-9999</v>
      </c>
      <c r="AN15" s="166">
        <v>0</v>
      </c>
    </row>
    <row r="16" spans="1:40" x14ac:dyDescent="0.3">
      <c r="A16" s="46">
        <v>1334</v>
      </c>
      <c r="B16" s="99" t="s">
        <v>98</v>
      </c>
      <c r="C16" s="57" t="s">
        <v>62</v>
      </c>
      <c r="D16" s="57" t="s">
        <v>68</v>
      </c>
      <c r="E16" s="46" t="s">
        <v>113</v>
      </c>
      <c r="F16" s="16">
        <v>-14.3792336467223</v>
      </c>
      <c r="G16" s="16">
        <v>-14.483618106158101</v>
      </c>
      <c r="H16" s="16">
        <v>8.6929544412872508E-3</v>
      </c>
      <c r="I16" s="16">
        <v>-27.332441981138</v>
      </c>
      <c r="J16" s="16">
        <v>-27.7129245117351</v>
      </c>
      <c r="K16" s="16">
        <v>1.0948993097967799E-2</v>
      </c>
      <c r="L16" s="16">
        <v>0.148806036037988</v>
      </c>
      <c r="M16" s="16">
        <v>5.16553435022E-3</v>
      </c>
      <c r="N16" s="16">
        <v>-24.433214288232001</v>
      </c>
      <c r="O16" s="16">
        <v>9.2107105057158602E-3</v>
      </c>
      <c r="P16" s="16">
        <v>-46.696250332636403</v>
      </c>
      <c r="Q16" s="16">
        <v>1.2978425103470199E-2</v>
      </c>
      <c r="R16" s="16">
        <v>-19.4510735450955</v>
      </c>
      <c r="S16" s="16">
        <v>0.18288101979197099</v>
      </c>
      <c r="T16" s="16">
        <v>911.8720664292</v>
      </c>
      <c r="U16" s="16">
        <v>2.26962384196651</v>
      </c>
      <c r="V16" s="47">
        <v>43652.359236111108</v>
      </c>
      <c r="W16" s="46">
        <v>2.2000000000000002</v>
      </c>
      <c r="X16" s="16">
        <v>0.68722242686017498</v>
      </c>
      <c r="Y16" s="16">
        <v>0.68198596486862795</v>
      </c>
      <c r="Z16" s="17">
        <f>((((N16/1000)+1)/((SMOW!$Z$4/1000)+1))-1)*1000</f>
        <v>-13.936342584975447</v>
      </c>
      <c r="AA16" s="17">
        <f>((((P16/1000)+1)/((SMOW!$AA$4/1000)+1))-1)*1000</f>
        <v>-26.548062950484063</v>
      </c>
      <c r="AB16" s="17">
        <f>Z16*SMOW!$AN$6</f>
        <v>-15.120365136539768</v>
      </c>
      <c r="AC16" s="17">
        <f>AA16*SMOW!$AN$12</f>
        <v>-28.722801835011673</v>
      </c>
      <c r="AD16" s="17">
        <f t="shared" ref="AD16:AD48" si="4">LN((AB16/1000)+1)*1000</f>
        <v>-15.23584338500752</v>
      </c>
      <c r="AE16" s="17">
        <f t="shared" ref="AE16:AE48" si="5">LN((AC16/1000)+1)*1000</f>
        <v>-29.143374433688503</v>
      </c>
      <c r="AF16" s="16">
        <f>(AD16-SMOW!AN$14*AE16)</f>
        <v>0.15185831598001087</v>
      </c>
      <c r="AG16" s="2">
        <f t="shared" ref="AG16:AG85" si="6">AF16*1000</f>
        <v>151.85831598001087</v>
      </c>
      <c r="AH16" s="2">
        <f>AVERAGE(AG17:AG19)</f>
        <v>110.51663520509494</v>
      </c>
      <c r="AI16" s="2">
        <f>STDEV(AG17:AG19)</f>
        <v>2.2417574540598761</v>
      </c>
      <c r="AJ16" s="48" t="s">
        <v>140</v>
      </c>
      <c r="AK16" s="166" t="str">
        <f t="shared" si="3"/>
        <v>10</v>
      </c>
      <c r="AL16" s="46">
        <v>1</v>
      </c>
      <c r="AN16" s="166">
        <v>1</v>
      </c>
    </row>
    <row r="17" spans="1:40" x14ac:dyDescent="0.3">
      <c r="A17" s="46">
        <v>1335</v>
      </c>
      <c r="B17" s="99" t="s">
        <v>98</v>
      </c>
      <c r="C17" s="57" t="s">
        <v>62</v>
      </c>
      <c r="D17" s="57" t="s">
        <v>68</v>
      </c>
      <c r="E17" s="46" t="s">
        <v>114</v>
      </c>
      <c r="F17" s="16">
        <v>-14.713936257051101</v>
      </c>
      <c r="G17" s="16">
        <v>-14.823260160132801</v>
      </c>
      <c r="H17" s="16">
        <v>3.3834632499629199E-3</v>
      </c>
      <c r="I17" s="16">
        <v>-27.885617216661501</v>
      </c>
      <c r="J17" s="16">
        <v>-28.2818040426571</v>
      </c>
      <c r="K17" s="16">
        <v>4.1658686837242201E-3</v>
      </c>
      <c r="L17" s="16">
        <v>0.109532374390127</v>
      </c>
      <c r="M17" s="16">
        <v>3.88638411320815E-3</v>
      </c>
      <c r="N17" s="16">
        <v>-24.7589193873612</v>
      </c>
      <c r="O17" s="16">
        <v>3.3489688705958202E-3</v>
      </c>
      <c r="P17" s="16">
        <v>-47.226910924886297</v>
      </c>
      <c r="Q17" s="16">
        <v>4.08298410636558E-3</v>
      </c>
      <c r="R17" s="16">
        <v>-27.183383842958499</v>
      </c>
      <c r="S17" s="16">
        <v>0.29883676004204102</v>
      </c>
      <c r="T17" s="16">
        <v>917.30246852036896</v>
      </c>
      <c r="U17" s="16">
        <v>2.9126979438691998</v>
      </c>
      <c r="V17" s="47">
        <v>43652.444884259261</v>
      </c>
      <c r="W17" s="46">
        <v>2.2000000000000002</v>
      </c>
      <c r="X17" s="16">
        <v>7.5764885477698302E-2</v>
      </c>
      <c r="Y17" s="16">
        <v>7.2605024929928694E-2</v>
      </c>
      <c r="Z17" s="17">
        <f>((((N17/1000)+1)/((SMOW!$Z$4/1000)+1))-1)*1000</f>
        <v>-14.265552195214305</v>
      </c>
      <c r="AA17" s="17">
        <f>((((P17/1000)+1)/((SMOW!$AA$4/1000)+1))-1)*1000</f>
        <v>-27.089939117048822</v>
      </c>
      <c r="AB17" s="17">
        <f>Z17*SMOW!$AN$6</f>
        <v>-15.477544179959374</v>
      </c>
      <c r="AC17" s="17">
        <f>AA17*SMOW!$AN$12</f>
        <v>-29.309066896247394</v>
      </c>
      <c r="AD17" s="17">
        <f t="shared" si="4"/>
        <v>-15.598571797885208</v>
      </c>
      <c r="AE17" s="17">
        <f t="shared" si="5"/>
        <v>-29.747158882677592</v>
      </c>
      <c r="AF17" s="16">
        <f>(AD17-SMOW!AN$14*AE17)</f>
        <v>0.10792809216856192</v>
      </c>
      <c r="AG17" s="2">
        <f t="shared" si="6"/>
        <v>107.92809216856192</v>
      </c>
      <c r="AH17" s="46"/>
      <c r="AI17" s="46"/>
      <c r="AJ17" s="48" t="s">
        <v>378</v>
      </c>
      <c r="AK17" s="166" t="str">
        <f t="shared" si="3"/>
        <v>10</v>
      </c>
      <c r="AN17" s="166">
        <v>1</v>
      </c>
    </row>
    <row r="18" spans="1:40" x14ac:dyDescent="0.3">
      <c r="A18" s="46">
        <v>1336</v>
      </c>
      <c r="B18" s="99" t="s">
        <v>98</v>
      </c>
      <c r="C18" s="57" t="s">
        <v>62</v>
      </c>
      <c r="D18" s="57" t="s">
        <v>68</v>
      </c>
      <c r="E18" s="46" t="s">
        <v>115</v>
      </c>
      <c r="F18" s="16">
        <v>-14.7463593007628</v>
      </c>
      <c r="G18" s="16">
        <v>-14.8561681280981</v>
      </c>
      <c r="H18" s="16">
        <v>4.5601729659266897E-3</v>
      </c>
      <c r="I18" s="16">
        <v>-27.952914133489401</v>
      </c>
      <c r="J18" s="16">
        <v>-28.3510335702783</v>
      </c>
      <c r="K18" s="16">
        <v>2.4589671778894899E-3</v>
      </c>
      <c r="L18" s="16">
        <v>0.113177597008844</v>
      </c>
      <c r="M18" s="16">
        <v>4.5948143626593704E-3</v>
      </c>
      <c r="N18" s="16">
        <v>-24.791011878415102</v>
      </c>
      <c r="O18" s="16">
        <v>4.5136820409060396E-3</v>
      </c>
      <c r="P18" s="16">
        <v>-47.292868894922499</v>
      </c>
      <c r="Q18" s="16">
        <v>2.4100432989203899E-3</v>
      </c>
      <c r="R18" s="16">
        <v>-35.337510900864999</v>
      </c>
      <c r="S18" s="16">
        <v>0.25220689148879499</v>
      </c>
      <c r="T18" s="16">
        <v>982.29408896382699</v>
      </c>
      <c r="U18" s="16">
        <v>2.2417312554148299</v>
      </c>
      <c r="V18" s="47">
        <v>43652.522164351853</v>
      </c>
      <c r="W18" s="46">
        <v>2.2000000000000002</v>
      </c>
      <c r="X18" s="16">
        <v>4.1110276353045604E-3</v>
      </c>
      <c r="Y18" s="16">
        <v>5.0032960310883298E-3</v>
      </c>
      <c r="Z18" s="17">
        <f>((((N18/1000)+1)/((SMOW!$Z$4/1000)+1))-1)*1000</f>
        <v>-14.297989994007443</v>
      </c>
      <c r="AA18" s="17">
        <f>((((P18/1000)+1)/((SMOW!$AA$4/1000)+1))-1)*1000</f>
        <v>-27.157291116574612</v>
      </c>
      <c r="AB18" s="17">
        <f>Z18*SMOW!$AN$6</f>
        <v>-15.512737872923454</v>
      </c>
      <c r="AC18" s="17">
        <f>AA18*SMOW!$AN$12</f>
        <v>-29.381936172592688</v>
      </c>
      <c r="AD18" s="17">
        <f t="shared" si="4"/>
        <v>-15.634319405067613</v>
      </c>
      <c r="AE18" s="17">
        <f t="shared" si="5"/>
        <v>-29.822231193674686</v>
      </c>
      <c r="AF18" s="16">
        <f>(AD18-SMOW!AN$14*AE18)</f>
        <v>0.11181866519262229</v>
      </c>
      <c r="AG18" s="2">
        <f t="shared" si="6"/>
        <v>111.81866519262229</v>
      </c>
      <c r="AH18" s="46"/>
      <c r="AI18" s="46"/>
      <c r="AJ18" s="48" t="s">
        <v>378</v>
      </c>
      <c r="AK18" s="166" t="str">
        <f t="shared" si="3"/>
        <v>10</v>
      </c>
      <c r="AN18" s="166">
        <v>1</v>
      </c>
    </row>
    <row r="19" spans="1:40" x14ac:dyDescent="0.3">
      <c r="A19" s="46">
        <v>1337</v>
      </c>
      <c r="B19" s="99" t="s">
        <v>98</v>
      </c>
      <c r="C19" s="57" t="s">
        <v>62</v>
      </c>
      <c r="D19" s="57" t="s">
        <v>68</v>
      </c>
      <c r="E19" s="46" t="s">
        <v>116</v>
      </c>
      <c r="F19" s="16">
        <v>-14.667378157950701</v>
      </c>
      <c r="G19" s="16">
        <v>-14.776007990198201</v>
      </c>
      <c r="H19" s="16">
        <v>4.0285876154256004E-3</v>
      </c>
      <c r="I19" s="16">
        <v>-27.805042856883802</v>
      </c>
      <c r="J19" s="16">
        <v>-28.198921569947</v>
      </c>
      <c r="K19" s="16">
        <v>2.4970122027564699E-3</v>
      </c>
      <c r="L19" s="16">
        <v>0.113022598733813</v>
      </c>
      <c r="M19" s="16">
        <v>3.9913203448453003E-3</v>
      </c>
      <c r="N19" s="16">
        <v>-24.712835947689499</v>
      </c>
      <c r="O19" s="16">
        <v>3.9875161985787602E-3</v>
      </c>
      <c r="P19" s="16">
        <v>-47.147939681352298</v>
      </c>
      <c r="Q19" s="16">
        <v>2.4473313758276698E-3</v>
      </c>
      <c r="R19" s="16">
        <v>-38.957076731785698</v>
      </c>
      <c r="S19" s="16">
        <v>0.208919892184976</v>
      </c>
      <c r="T19" s="16">
        <v>1086.792757272</v>
      </c>
      <c r="U19" s="16">
        <v>1.30310156649868</v>
      </c>
      <c r="V19" s="47">
        <v>43652.600208333337</v>
      </c>
      <c r="W19" s="46">
        <v>2.2000000000000002</v>
      </c>
      <c r="X19" s="16">
        <v>1.5345553393677699E-2</v>
      </c>
      <c r="Y19" s="16">
        <v>1.36594096802015E-2</v>
      </c>
      <c r="Z19" s="17">
        <f>((((N19/1000)+1)/((SMOW!$Z$4/1000)+1))-1)*1000</f>
        <v>-14.218972908450421</v>
      </c>
      <c r="AA19" s="17">
        <f>((((P19/1000)+1)/((SMOW!$AA$4/1000)+1))-1)*1000</f>
        <v>-27.009298806952241</v>
      </c>
      <c r="AB19" s="17">
        <f>Z19*SMOW!$AN$6</f>
        <v>-15.427007547455176</v>
      </c>
      <c r="AC19" s="17">
        <f>AA19*SMOW!$AN$12</f>
        <v>-29.221820770187726</v>
      </c>
      <c r="AD19" s="17">
        <f t="shared" si="4"/>
        <v>-15.547242003222754</v>
      </c>
      <c r="AE19" s="17">
        <f t="shared" si="5"/>
        <v>-29.657282483857678</v>
      </c>
      <c r="AF19" s="16">
        <f>(AD19-SMOW!AN$14*AE19)</f>
        <v>0.11180314825410065</v>
      </c>
      <c r="AG19" s="2">
        <f t="shared" si="6"/>
        <v>111.80314825410065</v>
      </c>
      <c r="AH19" s="46"/>
      <c r="AI19" s="46"/>
      <c r="AJ19" s="48" t="s">
        <v>141</v>
      </c>
      <c r="AK19" s="166" t="str">
        <f t="shared" si="3"/>
        <v>10</v>
      </c>
      <c r="AN19" s="166">
        <v>1</v>
      </c>
    </row>
    <row r="20" spans="1:40" x14ac:dyDescent="0.3">
      <c r="A20" s="46">
        <v>1338</v>
      </c>
      <c r="B20" s="99" t="s">
        <v>98</v>
      </c>
      <c r="C20" s="57" t="s">
        <v>62</v>
      </c>
      <c r="D20" s="57" t="s">
        <v>24</v>
      </c>
      <c r="E20" s="46" t="s">
        <v>117</v>
      </c>
      <c r="F20" s="16">
        <v>-27.564780218705401</v>
      </c>
      <c r="G20" s="16">
        <v>-27.951818092973301</v>
      </c>
      <c r="H20" s="16">
        <v>4.0286131761154802E-3</v>
      </c>
      <c r="I20" s="16">
        <v>-51.787471101670498</v>
      </c>
      <c r="J20" s="16">
        <v>-53.176615463215803</v>
      </c>
      <c r="K20" s="16">
        <v>3.1238617123687802E-3</v>
      </c>
      <c r="L20" s="16">
        <v>0.12543487160463301</v>
      </c>
      <c r="M20" s="16">
        <v>4.8277374545627498E-3</v>
      </c>
      <c r="N20" s="16">
        <v>-37.478749102945002</v>
      </c>
      <c r="O20" s="16">
        <v>3.9875414986793702E-3</v>
      </c>
      <c r="P20" s="16">
        <v>-70.653210919994606</v>
      </c>
      <c r="Q20" s="16">
        <v>3.0617090192763098E-3</v>
      </c>
      <c r="R20" s="16">
        <v>-63.279775161786397</v>
      </c>
      <c r="S20" s="16">
        <v>0.22443996938594599</v>
      </c>
      <c r="T20" s="16">
        <v>852.73425922371098</v>
      </c>
      <c r="U20" s="16">
        <v>0.90547722265700603</v>
      </c>
      <c r="V20" s="47">
        <v>43652.677905092591</v>
      </c>
      <c r="W20" s="46">
        <v>2.2000000000000002</v>
      </c>
      <c r="X20" s="16">
        <v>3.2784088993086098E-3</v>
      </c>
      <c r="Y20" s="16">
        <v>3.85012399090294E-3</v>
      </c>
      <c r="Z20" s="17">
        <f>((((N20/1000)+1)/((SMOW!$Z$4/1000)+1))-1)*1000</f>
        <v>-27.122244319981448</v>
      </c>
      <c r="AA20" s="17">
        <f>((((P20/1000)+1)/((SMOW!$AA$4/1000)+1))-1)*1000</f>
        <v>-51.011356730373492</v>
      </c>
      <c r="AB20" s="17">
        <f>Z20*SMOW!$AN$6</f>
        <v>-29.426532459289692</v>
      </c>
      <c r="AC20" s="17">
        <f>AA20*SMOW!$AN$12</f>
        <v>-55.190056368119748</v>
      </c>
      <c r="AD20" s="17">
        <f t="shared" si="4"/>
        <v>-29.868178526520794</v>
      </c>
      <c r="AE20" s="17">
        <f t="shared" si="5"/>
        <v>-56.771489565163328</v>
      </c>
      <c r="AF20" s="16">
        <f>(AD20-SMOW!AN$14*AE20)</f>
        <v>0.10716796388544481</v>
      </c>
      <c r="AG20" s="2">
        <f t="shared" si="6"/>
        <v>107.16796388544481</v>
      </c>
      <c r="AH20" s="101">
        <f>AVERAGE(AG20:AG23)</f>
        <v>99.21526501603762</v>
      </c>
      <c r="AI20" s="101">
        <f>STDEV(AG20:AG23)</f>
        <v>16.213333302619194</v>
      </c>
      <c r="AJ20" s="48" t="s">
        <v>142</v>
      </c>
      <c r="AK20" s="166" t="str">
        <f t="shared" si="3"/>
        <v>10</v>
      </c>
      <c r="AL20" s="46">
        <v>1</v>
      </c>
      <c r="AN20" s="166">
        <v>1</v>
      </c>
    </row>
    <row r="21" spans="1:40" x14ac:dyDescent="0.3">
      <c r="A21" s="46">
        <v>1339</v>
      </c>
      <c r="B21" s="99" t="s">
        <v>98</v>
      </c>
      <c r="C21" s="57" t="s">
        <v>62</v>
      </c>
      <c r="D21" s="57" t="s">
        <v>24</v>
      </c>
      <c r="E21" s="46" t="s">
        <v>118</v>
      </c>
      <c r="F21" s="16">
        <v>-27.283960312512001</v>
      </c>
      <c r="G21" s="16">
        <v>-27.6630797096675</v>
      </c>
      <c r="H21" s="16">
        <v>3.9872708963036001E-3</v>
      </c>
      <c r="I21" s="16">
        <v>-51.284189716749601</v>
      </c>
      <c r="J21" s="16">
        <v>-52.6459876816212</v>
      </c>
      <c r="K21" s="16">
        <v>2.78377171556708E-3</v>
      </c>
      <c r="L21" s="16">
        <v>0.13400178622850201</v>
      </c>
      <c r="M21" s="16">
        <v>4.1428405025782898E-3</v>
      </c>
      <c r="N21" s="16">
        <v>-37.2007921533326</v>
      </c>
      <c r="O21" s="16">
        <v>3.9466207030608002E-3</v>
      </c>
      <c r="P21" s="16">
        <v>-70.159942876359494</v>
      </c>
      <c r="Q21" s="16">
        <v>2.7283854901181898E-3</v>
      </c>
      <c r="R21" s="16">
        <v>-67.384967061549901</v>
      </c>
      <c r="S21" s="16">
        <v>0.207415841836432</v>
      </c>
      <c r="T21" s="16">
        <v>967.91171305421005</v>
      </c>
      <c r="U21" s="16">
        <v>0.93073000565092401</v>
      </c>
      <c r="V21" s="47">
        <v>43652.754942129628</v>
      </c>
      <c r="W21" s="20">
        <v>2.2000000000000002</v>
      </c>
      <c r="X21" s="16">
        <v>3.77959512658831E-4</v>
      </c>
      <c r="Y21" s="16">
        <v>1.4656374263736401E-4</v>
      </c>
      <c r="Z21" s="17">
        <f>((((N21/1000)+1)/((SMOW!$Z$4/1000)+1))-1)*1000</f>
        <v>-26.841296618242303</v>
      </c>
      <c r="AA21" s="17">
        <f>((((P21/1000)+1)/((SMOW!$AA$4/1000)+1))-1)*1000</f>
        <v>-50.507663408356443</v>
      </c>
      <c r="AB21" s="17">
        <f>Z21*SMOW!$AN$6</f>
        <v>-29.121715624552344</v>
      </c>
      <c r="AC21" s="17">
        <f>AA21*SMOW!$AN$12</f>
        <v>-54.645101977251443</v>
      </c>
      <c r="AD21" s="17">
        <f t="shared" si="4"/>
        <v>-29.554169345565199</v>
      </c>
      <c r="AE21" s="17">
        <f t="shared" si="5"/>
        <v>-56.194868527719123</v>
      </c>
      <c r="AF21" s="16">
        <f>(AD21-SMOW!AN$14*AE21)</f>
        <v>0.11672123707050019</v>
      </c>
      <c r="AG21" s="2">
        <f t="shared" si="6"/>
        <v>116.72123707050019</v>
      </c>
      <c r="AH21" s="102">
        <f>AVERAGE(AG21:AG23)</f>
        <v>96.564365392901891</v>
      </c>
      <c r="AI21" s="102">
        <f>STDEV(AG21:AG23)</f>
        <v>18.765517640104829</v>
      </c>
      <c r="AJ21" s="48" t="s">
        <v>111</v>
      </c>
      <c r="AK21" s="166" t="str">
        <f t="shared" si="3"/>
        <v>10</v>
      </c>
      <c r="AN21" s="166">
        <v>1</v>
      </c>
    </row>
    <row r="22" spans="1:40" x14ac:dyDescent="0.3">
      <c r="A22" s="46">
        <v>1340</v>
      </c>
      <c r="B22" s="99" t="s">
        <v>98</v>
      </c>
      <c r="C22" s="57" t="s">
        <v>62</v>
      </c>
      <c r="D22" s="57" t="s">
        <v>24</v>
      </c>
      <c r="E22" s="46" t="s">
        <v>119</v>
      </c>
      <c r="F22" s="16">
        <v>-27.392080717141599</v>
      </c>
      <c r="G22" s="16">
        <v>-27.774239061165101</v>
      </c>
      <c r="H22" s="16">
        <v>4.4036743999129801E-3</v>
      </c>
      <c r="I22" s="16">
        <v>-51.445456803553199</v>
      </c>
      <c r="J22" s="16">
        <v>-52.815986760714203</v>
      </c>
      <c r="K22" s="16">
        <v>2.94666008509256E-3</v>
      </c>
      <c r="L22" s="16">
        <v>0.112601948492026</v>
      </c>
      <c r="M22" s="16">
        <v>4.7979402482971403E-3</v>
      </c>
      <c r="N22" s="16">
        <v>-37.307810271346703</v>
      </c>
      <c r="O22" s="16">
        <v>4.3587789764553504E-3</v>
      </c>
      <c r="P22" s="16">
        <v>-70.318001375628</v>
      </c>
      <c r="Q22" s="16">
        <v>2.8880330148902799E-3</v>
      </c>
      <c r="R22" s="16">
        <v>-70.521399668861093</v>
      </c>
      <c r="S22" s="16">
        <v>0.177918432763053</v>
      </c>
      <c r="T22" s="16">
        <v>1004.59196628124</v>
      </c>
      <c r="U22" s="16">
        <v>0.92589829561867099</v>
      </c>
      <c r="V22" s="47">
        <v>43652.831585648149</v>
      </c>
      <c r="W22" s="20">
        <v>2.2000000000000002</v>
      </c>
      <c r="X22" s="16">
        <v>1.68959272820558E-2</v>
      </c>
      <c r="Y22" s="16">
        <v>1.9644141671476802E-2</v>
      </c>
      <c r="Z22" s="17">
        <f>((((N22/1000)+1)/((SMOW!$Z$4/1000)+1))-1)*1000</f>
        <v>-26.949466226314446</v>
      </c>
      <c r="AA22" s="17">
        <f>((((P22/1000)+1)/((SMOW!$AA$4/1000)+1))-1)*1000</f>
        <v>-50.669062492681661</v>
      </c>
      <c r="AB22" s="17">
        <f>Z22*SMOW!$AN$6</f>
        <v>-29.239075251782694</v>
      </c>
      <c r="AC22" s="17">
        <f>AA22*SMOW!$AN$12</f>
        <v>-54.819722397734552</v>
      </c>
      <c r="AD22" s="17">
        <f t="shared" si="4"/>
        <v>-29.675056508145989</v>
      </c>
      <c r="AE22" s="17">
        <f t="shared" si="5"/>
        <v>-56.379599733179987</v>
      </c>
      <c r="AF22" s="16">
        <f>(AD22-SMOW!AN$14*AE22)</f>
        <v>9.3372150973046075E-2</v>
      </c>
      <c r="AG22" s="2">
        <f t="shared" si="6"/>
        <v>93.372150973046075</v>
      </c>
      <c r="AH22" s="2">
        <f>AVERAGE(AG22:AG23)</f>
        <v>86.485929554102725</v>
      </c>
      <c r="AI22" s="2">
        <f>STDEV(AG22:AG23)</f>
        <v>9.7385877241737848</v>
      </c>
      <c r="AJ22" s="48" t="s">
        <v>127</v>
      </c>
      <c r="AK22" s="166" t="str">
        <f t="shared" si="3"/>
        <v>10</v>
      </c>
      <c r="AN22" s="166">
        <v>1</v>
      </c>
    </row>
    <row r="23" spans="1:40" x14ac:dyDescent="0.3">
      <c r="A23" s="46">
        <v>1341</v>
      </c>
      <c r="B23" s="99" t="s">
        <v>98</v>
      </c>
      <c r="C23" s="57" t="s">
        <v>62</v>
      </c>
      <c r="D23" s="57" t="s">
        <v>24</v>
      </c>
      <c r="E23" s="46" t="s">
        <v>120</v>
      </c>
      <c r="F23" s="16">
        <v>-27.536213794967299</v>
      </c>
      <c r="G23" s="16">
        <v>-27.922442237928799</v>
      </c>
      <c r="H23" s="16">
        <v>3.2634655832286001E-3</v>
      </c>
      <c r="I23" s="16">
        <v>-51.689111937499803</v>
      </c>
      <c r="J23" s="16">
        <v>-53.072889636157903</v>
      </c>
      <c r="K23" s="16">
        <v>2.5621190748169602E-3</v>
      </c>
      <c r="L23" s="16">
        <v>0.100043489962634</v>
      </c>
      <c r="M23" s="16">
        <v>3.60487505497494E-3</v>
      </c>
      <c r="N23" s="16">
        <v>-37.450473913656602</v>
      </c>
      <c r="O23" s="16">
        <v>3.23019457906379E-3</v>
      </c>
      <c r="P23" s="16">
        <v>-70.556808720474095</v>
      </c>
      <c r="Q23" s="16">
        <v>2.5111428744658401E-3</v>
      </c>
      <c r="R23" s="16">
        <v>-74.806067037469504</v>
      </c>
      <c r="S23" s="16">
        <v>0.140101344420029</v>
      </c>
      <c r="T23" s="16">
        <v>930.056480952269</v>
      </c>
      <c r="U23" s="16">
        <v>0.73113289241280299</v>
      </c>
      <c r="V23" s="47">
        <v>43652.909050925926</v>
      </c>
      <c r="W23" s="20">
        <v>2.2000000000000002</v>
      </c>
      <c r="X23" s="16">
        <v>3.6688293984423498E-2</v>
      </c>
      <c r="Y23" s="16">
        <v>3.91510890824638E-2</v>
      </c>
      <c r="Z23" s="17">
        <f>((((N23/1000)+1)/((SMOW!$Z$4/1000)+1))-1)*1000</f>
        <v>-27.093664896232994</v>
      </c>
      <c r="AA23" s="17">
        <f>((((P23/1000)+1)/((SMOW!$AA$4/1000)+1))-1)*1000</f>
        <v>-50.912917058976049</v>
      </c>
      <c r="AB23" s="17">
        <f>Z23*SMOW!$AN$6</f>
        <v>-29.39552494639069</v>
      </c>
      <c r="AC23" s="17">
        <f>AA23*SMOW!$AN$12</f>
        <v>-55.083552809667061</v>
      </c>
      <c r="AD23" s="17">
        <f t="shared" si="4"/>
        <v>-29.836231416241681</v>
      </c>
      <c r="AE23" s="17">
        <f t="shared" si="5"/>
        <v>-56.658771068895526</v>
      </c>
      <c r="AF23" s="16">
        <f>(AD23-SMOW!AN$14*AE23)</f>
        <v>7.9599708135159375E-2</v>
      </c>
      <c r="AG23" s="2">
        <f t="shared" si="6"/>
        <v>79.599708135159375</v>
      </c>
      <c r="AH23" s="46"/>
      <c r="AI23" s="46"/>
      <c r="AJ23" s="48" t="s">
        <v>142</v>
      </c>
      <c r="AK23" s="166" t="str">
        <f t="shared" si="3"/>
        <v>10</v>
      </c>
      <c r="AN23" s="166">
        <v>1</v>
      </c>
    </row>
    <row r="24" spans="1:40" x14ac:dyDescent="0.3">
      <c r="A24" s="46">
        <v>1342</v>
      </c>
      <c r="B24" s="99" t="s">
        <v>98</v>
      </c>
      <c r="C24" s="57" t="s">
        <v>62</v>
      </c>
      <c r="D24" s="57" t="s">
        <v>22</v>
      </c>
      <c r="E24" s="46" t="s">
        <v>121</v>
      </c>
      <c r="F24" s="16">
        <v>-0.25753675116119401</v>
      </c>
      <c r="G24" s="16">
        <v>-0.25757029764124401</v>
      </c>
      <c r="H24" s="16">
        <v>4.4027754814199198E-3</v>
      </c>
      <c r="I24" s="16">
        <v>-0.50149414313992702</v>
      </c>
      <c r="J24" s="16">
        <v>-0.50162015831843898</v>
      </c>
      <c r="K24" s="16">
        <v>3.3945739583081799E-3</v>
      </c>
      <c r="L24" s="16">
        <v>7.2851459508917801E-3</v>
      </c>
      <c r="M24" s="16">
        <v>3.5453252005782101E-3</v>
      </c>
      <c r="N24" s="16">
        <v>-10.449902752807301</v>
      </c>
      <c r="O24" s="16">
        <v>4.3578892224291699E-3</v>
      </c>
      <c r="P24" s="16">
        <v>-20.3876253485641</v>
      </c>
      <c r="Q24" s="16">
        <v>3.3270351448671598E-3</v>
      </c>
      <c r="R24" s="16">
        <v>-22.611252997063101</v>
      </c>
      <c r="S24" s="16">
        <v>0.100002323786212</v>
      </c>
      <c r="T24" s="16">
        <v>986.52066431999197</v>
      </c>
      <c r="U24" s="16">
        <v>0.74249982401365799</v>
      </c>
      <c r="V24" s="47">
        <v>43653.336423611108</v>
      </c>
      <c r="W24" s="46">
        <v>2.2000000000000002</v>
      </c>
      <c r="X24" s="16">
        <v>5.1289897517771202E-2</v>
      </c>
      <c r="Y24" s="16">
        <v>4.8778483703648602E-2</v>
      </c>
      <c r="Z24" s="17">
        <f>((((N24/1000)+1)/((SMOW!$Z$4/1000)+1))-1)*1000</f>
        <v>0.19742613013562504</v>
      </c>
      <c r="AA24" s="17">
        <f>((((P24/1000)+1)/((SMOW!$AA$4/1000)+1))-1)*1000</f>
        <v>0.31659793099314548</v>
      </c>
      <c r="AB24" s="17">
        <f>Z24*SMOW!$AN$6</f>
        <v>0.21419932503402414</v>
      </c>
      <c r="AC24" s="17">
        <f>AA24*SMOW!$AN$12</f>
        <v>0.34253269815773923</v>
      </c>
      <c r="AD24" s="17">
        <f t="shared" si="4"/>
        <v>0.21417638763393965</v>
      </c>
      <c r="AE24" s="17">
        <f t="shared" si="5"/>
        <v>0.34247404722585478</v>
      </c>
      <c r="AF24" s="16">
        <f>(AD24-SMOW!AN$14*AE24)</f>
        <v>3.3350090698688301E-2</v>
      </c>
      <c r="AG24" s="2">
        <f t="shared" si="6"/>
        <v>33.350090698688298</v>
      </c>
      <c r="AH24" s="102">
        <f>AVERAGE(AG24:AG26)</f>
        <v>26.661726836984581</v>
      </c>
      <c r="AI24" s="102">
        <f>STDEV(AG24:AG26)</f>
        <v>7.793631252015734</v>
      </c>
      <c r="AJ24" s="48" t="s">
        <v>122</v>
      </c>
      <c r="AK24" s="166" t="str">
        <f t="shared" si="3"/>
        <v>10</v>
      </c>
      <c r="AL24" s="46">
        <v>1</v>
      </c>
      <c r="AN24" s="166" t="str">
        <f t="shared" ref="AN24:AN66" si="7">"0"</f>
        <v>0</v>
      </c>
    </row>
    <row r="25" spans="1:40" x14ac:dyDescent="0.3">
      <c r="A25" s="46">
        <v>1343</v>
      </c>
      <c r="B25" s="99" t="s">
        <v>98</v>
      </c>
      <c r="C25" s="57" t="s">
        <v>62</v>
      </c>
      <c r="D25" s="57" t="s">
        <v>22</v>
      </c>
      <c r="E25" s="46" t="s">
        <v>123</v>
      </c>
      <c r="F25" s="16">
        <v>-0.21216932404223601</v>
      </c>
      <c r="G25" s="16">
        <v>-0.21219220467210501</v>
      </c>
      <c r="H25" s="16">
        <v>4.3522849740210796E-3</v>
      </c>
      <c r="I25" s="16">
        <v>-0.406916553985331</v>
      </c>
      <c r="J25" s="16">
        <v>-0.40699950048932798</v>
      </c>
      <c r="K25" s="16">
        <v>2.61539066232671E-3</v>
      </c>
      <c r="L25" s="16">
        <v>2.7035315862597802E-3</v>
      </c>
      <c r="M25" s="16">
        <v>4.6769510242783601E-3</v>
      </c>
      <c r="N25" s="16">
        <v>-10.404997846226101</v>
      </c>
      <c r="O25" s="16">
        <v>4.3079134653278102E-3</v>
      </c>
      <c r="P25" s="16">
        <v>-20.294929485431101</v>
      </c>
      <c r="Q25" s="16">
        <v>2.5633545646639002E-3</v>
      </c>
      <c r="R25" s="16">
        <v>-23.467949062733101</v>
      </c>
      <c r="S25" s="16">
        <v>0.11782470195158</v>
      </c>
      <c r="T25" s="16">
        <v>864.88666432053196</v>
      </c>
      <c r="U25" s="16">
        <v>0.370169817055851</v>
      </c>
      <c r="V25" s="47">
        <v>43653.412662037037</v>
      </c>
      <c r="W25" s="46">
        <v>2.2000000000000002</v>
      </c>
      <c r="X25" s="16">
        <v>2.8127990844744898E-3</v>
      </c>
      <c r="Y25" s="16">
        <v>4.1423582866405703E-3</v>
      </c>
      <c r="Z25" s="17">
        <f>((((N25/1000)+1)/((SMOW!$Z$4/1000)+1))-1)*1000</f>
        <v>0.24281420306704327</v>
      </c>
      <c r="AA25" s="17">
        <f>((((P25/1000)+1)/((SMOW!$AA$4/1000)+1))-1)*1000</f>
        <v>0.41125293214561154</v>
      </c>
      <c r="AB25" s="17">
        <f>Z25*SMOW!$AN$6</f>
        <v>0.26344353895761213</v>
      </c>
      <c r="AC25" s="17">
        <f>AA25*SMOW!$AN$12</f>
        <v>0.44494155736023377</v>
      </c>
      <c r="AD25" s="17">
        <f t="shared" si="4"/>
        <v>0.26340884380191953</v>
      </c>
      <c r="AE25" s="17">
        <f t="shared" si="5"/>
        <v>0.44484260021779887</v>
      </c>
      <c r="AF25" s="16">
        <f>(AD25-SMOW!AN$14*AE25)</f>
        <v>2.8531950886921731E-2</v>
      </c>
      <c r="AG25" s="2">
        <f t="shared" si="6"/>
        <v>28.531950886921731</v>
      </c>
      <c r="AH25" s="2">
        <f>AVERAGE(AG25:AG26)</f>
        <v>23.317544906132721</v>
      </c>
      <c r="AI25" s="2">
        <f>STDEV(AG25:AG26)</f>
        <v>7.3742836577511905</v>
      </c>
      <c r="AK25" s="166" t="str">
        <f t="shared" si="3"/>
        <v>10</v>
      </c>
      <c r="AN25" s="166" t="str">
        <f t="shared" si="7"/>
        <v>0</v>
      </c>
    </row>
    <row r="26" spans="1:40" x14ac:dyDescent="0.3">
      <c r="A26" s="46">
        <v>1344</v>
      </c>
      <c r="B26" s="99" t="s">
        <v>98</v>
      </c>
      <c r="C26" s="57" t="s">
        <v>62</v>
      </c>
      <c r="D26" s="57" t="s">
        <v>22</v>
      </c>
      <c r="E26" s="46" t="s">
        <v>124</v>
      </c>
      <c r="F26" s="16">
        <v>-0.190425184176091</v>
      </c>
      <c r="G26" s="16">
        <v>-0.190443533698196</v>
      </c>
      <c r="H26" s="16">
        <v>3.3302185268997901E-3</v>
      </c>
      <c r="I26" s="16">
        <v>-0.34737550156399299</v>
      </c>
      <c r="J26" s="16">
        <v>-0.34743599833337901</v>
      </c>
      <c r="K26" s="16">
        <v>2.7532354238590999E-3</v>
      </c>
      <c r="L26" s="16">
        <v>-6.9973265781719998E-3</v>
      </c>
      <c r="M26" s="16">
        <v>3.6783183743545299E-3</v>
      </c>
      <c r="N26" s="16">
        <v>-10.3834753876829</v>
      </c>
      <c r="O26" s="16">
        <v>3.2962669770372701E-3</v>
      </c>
      <c r="P26" s="16">
        <v>-20.236573068277899</v>
      </c>
      <c r="Q26" s="16">
        <v>2.6984567517968098E-3</v>
      </c>
      <c r="R26" s="16">
        <v>-24.014620430390199</v>
      </c>
      <c r="S26" s="16">
        <v>0.110299310048652</v>
      </c>
      <c r="T26" s="16">
        <v>1120.8946760746201</v>
      </c>
      <c r="U26" s="16">
        <v>0.444893198943347</v>
      </c>
      <c r="V26" s="47">
        <v>43653.490046296298</v>
      </c>
      <c r="W26" s="46">
        <v>2.2000000000000002</v>
      </c>
      <c r="X26" s="16">
        <v>1.06575895476036E-2</v>
      </c>
      <c r="Y26" s="16">
        <v>9.1888516752623405E-3</v>
      </c>
      <c r="Z26" s="17">
        <f>((((N26/1000)+1)/((SMOW!$Z$4/1000)+1))-1)*1000</f>
        <v>0.26456823825826703</v>
      </c>
      <c r="AA26" s="17">
        <f>((((P26/1000)+1)/((SMOW!$AA$4/1000)+1))-1)*1000</f>
        <v>0.4708427190700526</v>
      </c>
      <c r="AB26" s="17">
        <f>Z26*SMOW!$AN$6</f>
        <v>0.28704578275140724</v>
      </c>
      <c r="AC26" s="17">
        <f>AA26*SMOW!$AN$12</f>
        <v>0.50941276358019949</v>
      </c>
      <c r="AD26" s="17">
        <f t="shared" si="4"/>
        <v>0.2870045929928608</v>
      </c>
      <c r="AE26" s="17">
        <f t="shared" si="5"/>
        <v>0.50928305694605502</v>
      </c>
      <c r="AF26" s="16">
        <f>(AD26-SMOW!AN$14*AE26)</f>
        <v>1.8103138925343709E-2</v>
      </c>
      <c r="AG26" s="2">
        <f t="shared" si="6"/>
        <v>18.10313892534371</v>
      </c>
      <c r="AH26" s="46"/>
      <c r="AI26" s="46"/>
      <c r="AK26" s="166" t="str">
        <f t="shared" si="3"/>
        <v>10</v>
      </c>
      <c r="AN26" s="166" t="str">
        <f t="shared" si="7"/>
        <v>0</v>
      </c>
    </row>
    <row r="27" spans="1:40" x14ac:dyDescent="0.3">
      <c r="A27" s="46">
        <v>1345</v>
      </c>
      <c r="B27" s="99" t="s">
        <v>98</v>
      </c>
      <c r="C27" s="57" t="s">
        <v>63</v>
      </c>
      <c r="D27" s="57" t="s">
        <v>99</v>
      </c>
      <c r="E27" s="46" t="s">
        <v>125</v>
      </c>
      <c r="F27" s="16">
        <v>-7.5379949679542202</v>
      </c>
      <c r="G27" s="16">
        <v>-7.5665495851554603</v>
      </c>
      <c r="H27" s="16">
        <v>4.1926416619783597E-3</v>
      </c>
      <c r="I27" s="16">
        <v>-14.3254551797764</v>
      </c>
      <c r="J27" s="16">
        <v>-14.429055237506001</v>
      </c>
      <c r="K27" s="16">
        <v>2.4816483079950101E-3</v>
      </c>
      <c r="L27" s="16">
        <v>5.1991580247695103E-2</v>
      </c>
      <c r="M27" s="16">
        <v>4.0459587846094804E-3</v>
      </c>
      <c r="N27" s="16">
        <v>-17.656136759333101</v>
      </c>
      <c r="O27" s="16">
        <v>4.1498977155079303E-3</v>
      </c>
      <c r="P27" s="16">
        <v>-33.936543349775903</v>
      </c>
      <c r="Q27" s="16">
        <v>2.4322731627917601E-3</v>
      </c>
      <c r="R27" s="16">
        <v>-40.806403787379601</v>
      </c>
      <c r="S27" s="16">
        <v>0.134347623887073</v>
      </c>
      <c r="T27" s="16">
        <v>930.49604460685998</v>
      </c>
      <c r="U27" s="16">
        <v>0.32676076747532901</v>
      </c>
      <c r="V27" s="47">
        <v>43653.567962962959</v>
      </c>
      <c r="W27" s="46">
        <v>2.2000000000000002</v>
      </c>
      <c r="X27" s="16">
        <v>1.95485001720337E-2</v>
      </c>
      <c r="Y27" s="16">
        <v>1.6636705843268301E-2</v>
      </c>
      <c r="Z27" s="17">
        <f>((((N27/1000)+1)/((SMOW!$Z$4/1000)+1))-1)*1000</f>
        <v>-7.0863452781734226</v>
      </c>
      <c r="AA27" s="17">
        <f>((((P27/1000)+1)/((SMOW!$AA$4/1000)+1))-1)*1000</f>
        <v>-13.518678052980238</v>
      </c>
      <c r="AB27" s="17">
        <f>Z27*SMOW!$AN$6</f>
        <v>-7.6883965384929134</v>
      </c>
      <c r="AC27" s="17">
        <f>AA27*SMOW!$AN$12</f>
        <v>-14.626088220119762</v>
      </c>
      <c r="AD27" s="17">
        <f t="shared" si="4"/>
        <v>-7.7181046288413357</v>
      </c>
      <c r="AE27" s="17">
        <f>LN((AC27/1000)+1)*1000</f>
        <v>-14.734103974228331</v>
      </c>
      <c r="AF27" s="16">
        <f>(AD27-SMOW!AN$14*AE27)</f>
        <v>6.1502269551223065E-2</v>
      </c>
      <c r="AG27" s="2">
        <f>AF27*1000</f>
        <v>61.502269551223065</v>
      </c>
      <c r="AH27" s="2">
        <f>AVERAGE(AG27:AG28)</f>
        <v>58.293055140627992</v>
      </c>
      <c r="AI27" s="2">
        <f>STDEV(AG27:AG28)</f>
        <v>4.5385145440267314</v>
      </c>
      <c r="AK27" s="166" t="str">
        <f t="shared" si="3"/>
        <v>10</v>
      </c>
      <c r="AL27" s="46">
        <v>1</v>
      </c>
      <c r="AN27" s="166" t="str">
        <f t="shared" si="7"/>
        <v>0</v>
      </c>
    </row>
    <row r="28" spans="1:40" x14ac:dyDescent="0.3">
      <c r="A28" s="46">
        <v>1346</v>
      </c>
      <c r="B28" s="99" t="s">
        <v>98</v>
      </c>
      <c r="C28" s="57" t="s">
        <v>63</v>
      </c>
      <c r="D28" s="57" t="s">
        <v>99</v>
      </c>
      <c r="E28" s="46" t="s">
        <v>126</v>
      </c>
      <c r="F28" s="16">
        <v>-7.3851726479271704</v>
      </c>
      <c r="G28" s="16">
        <v>-7.4125783690008999</v>
      </c>
      <c r="H28" s="16">
        <v>4.0280248398004001E-3</v>
      </c>
      <c r="I28" s="16">
        <v>-14.026251587636599</v>
      </c>
      <c r="J28" s="16">
        <v>-14.1255491630024</v>
      </c>
      <c r="K28" s="16">
        <v>2.2420759640960001E-3</v>
      </c>
      <c r="L28" s="16">
        <v>4.5711589064342598E-2</v>
      </c>
      <c r="M28" s="16">
        <v>4.2835059585725902E-3</v>
      </c>
      <c r="N28" s="16">
        <v>-17.504872461572901</v>
      </c>
      <c r="O28" s="16">
        <v>3.9869591604476898E-3</v>
      </c>
      <c r="P28" s="16">
        <v>-33.643292744914802</v>
      </c>
      <c r="Q28" s="16">
        <v>2.1974673763559501E-3</v>
      </c>
      <c r="R28" s="16">
        <v>-40.251225573787003</v>
      </c>
      <c r="S28" s="16">
        <v>0.13898829681570701</v>
      </c>
      <c r="T28" s="16">
        <v>1205.7177763202801</v>
      </c>
      <c r="U28" s="16">
        <v>0.39907366374827202</v>
      </c>
      <c r="V28" s="47">
        <v>43653.645057870373</v>
      </c>
      <c r="W28" s="46">
        <v>2.2000000000000002</v>
      </c>
      <c r="X28" s="16">
        <v>2.1497407319610599E-4</v>
      </c>
      <c r="Y28" s="16">
        <v>5.5516999265780502E-4</v>
      </c>
      <c r="Z28" s="17">
        <f>((((N28/1000)+1)/((SMOW!$Z$4/1000)+1))-1)*1000</f>
        <v>-6.9334534117525548</v>
      </c>
      <c r="AA28" s="17">
        <f>((((P28/1000)+1)/((SMOW!$AA$4/1000)+1))-1)*1000</f>
        <v>-13.219229561937773</v>
      </c>
      <c r="AB28" s="17">
        <f>Z28*SMOW!$AN$6</f>
        <v>-7.5225150790931661</v>
      </c>
      <c r="AC28" s="17">
        <f>AA28*SMOW!$AN$12</f>
        <v>-14.302109793367945</v>
      </c>
      <c r="AD28" s="17">
        <f t="shared" si="4"/>
        <v>-7.5509518963349365</v>
      </c>
      <c r="AE28" s="17">
        <f t="shared" si="5"/>
        <v>-14.405370714138199</v>
      </c>
      <c r="AF28" s="16">
        <f>(AD28-SMOW!AN$14*AE28)</f>
        <v>5.5083840730032918E-2</v>
      </c>
      <c r="AG28" s="2">
        <f t="shared" si="6"/>
        <v>55.083840730032918</v>
      </c>
      <c r="AH28" s="46"/>
      <c r="AI28" s="46"/>
      <c r="AJ28" s="48" t="s">
        <v>127</v>
      </c>
      <c r="AK28" s="166" t="str">
        <f t="shared" si="3"/>
        <v>10</v>
      </c>
      <c r="AN28" s="166">
        <v>1</v>
      </c>
    </row>
    <row r="29" spans="1:40" x14ac:dyDescent="0.3">
      <c r="A29" s="46">
        <v>1347</v>
      </c>
      <c r="B29" s="99" t="s">
        <v>98</v>
      </c>
      <c r="C29" s="57" t="s">
        <v>63</v>
      </c>
      <c r="D29" s="57" t="s">
        <v>99</v>
      </c>
      <c r="E29" s="46" t="s">
        <v>128</v>
      </c>
      <c r="F29" s="16">
        <v>-7.2795648542977602</v>
      </c>
      <c r="G29" s="16">
        <v>-7.3061905021022104</v>
      </c>
      <c r="H29" s="16">
        <v>4.0404175150228804E-3</v>
      </c>
      <c r="I29" s="16">
        <v>-13.8294571165249</v>
      </c>
      <c r="J29" s="16">
        <v>-13.9259750696989</v>
      </c>
      <c r="K29" s="16">
        <v>2.4304572727006698E-3</v>
      </c>
      <c r="L29" s="16">
        <v>4.67243346988356E-2</v>
      </c>
      <c r="M29" s="16">
        <v>4.3591940903726497E-3</v>
      </c>
      <c r="N29" s="16">
        <v>-17.400341338511101</v>
      </c>
      <c r="O29" s="16">
        <v>3.99922549245067E-3</v>
      </c>
      <c r="P29" s="16">
        <v>-33.450413718048502</v>
      </c>
      <c r="Q29" s="16">
        <v>2.3821006299122702E-3</v>
      </c>
      <c r="R29" s="16">
        <v>-41.4579600082794</v>
      </c>
      <c r="S29" s="16">
        <v>0.103284389497406</v>
      </c>
      <c r="T29" s="16">
        <v>886.21976523890305</v>
      </c>
      <c r="U29" s="16">
        <v>0.21174205985828801</v>
      </c>
      <c r="V29" s="47">
        <v>43653.721701388888</v>
      </c>
      <c r="W29" s="46">
        <v>2.2000000000000002</v>
      </c>
      <c r="X29" s="16">
        <v>9.4981600972704194E-3</v>
      </c>
      <c r="Y29" s="16">
        <v>7.6945595863442198E-3</v>
      </c>
      <c r="Z29" s="17">
        <f>((((N29/1000)+1)/((SMOW!$Z$4/1000)+1))-1)*1000</f>
        <v>-6.8277975581197969</v>
      </c>
      <c r="AA29" s="17">
        <f>((((P29/1000)+1)/((SMOW!$AA$4/1000)+1))-1)*1000</f>
        <v>-13.022274014049984</v>
      </c>
      <c r="AB29" s="17">
        <f>Z29*SMOW!$AN$6</f>
        <v>-7.4078827732353574</v>
      </c>
      <c r="AC29" s="17">
        <f>AA29*SMOW!$AN$12</f>
        <v>-14.089020228873601</v>
      </c>
      <c r="AD29" s="17">
        <f t="shared" si="4"/>
        <v>-7.4354574009668708</v>
      </c>
      <c r="AE29" s="17">
        <f t="shared" si="5"/>
        <v>-14.189212663148599</v>
      </c>
      <c r="AF29" s="16">
        <f>(AD29-SMOW!AN$14*AE29)</f>
        <v>5.6446885175589934E-2</v>
      </c>
      <c r="AG29" s="2">
        <f t="shared" si="6"/>
        <v>56.446885175589934</v>
      </c>
      <c r="AH29" s="2">
        <f>AVERAGE(AG29:AG30)</f>
        <v>54.300255801014607</v>
      </c>
      <c r="AI29" s="2">
        <f>STDEV(AG29:AG30)</f>
        <v>3.035792374912901</v>
      </c>
      <c r="AK29" s="166" t="str">
        <f t="shared" si="3"/>
        <v>10</v>
      </c>
      <c r="AL29" s="46">
        <v>1</v>
      </c>
      <c r="AN29" s="166" t="str">
        <f t="shared" si="7"/>
        <v>0</v>
      </c>
    </row>
    <row r="30" spans="1:40" x14ac:dyDescent="0.3">
      <c r="A30" s="46">
        <v>1348</v>
      </c>
      <c r="B30" s="99" t="s">
        <v>98</v>
      </c>
      <c r="C30" s="57" t="s">
        <v>63</v>
      </c>
      <c r="D30" s="57" t="s">
        <v>99</v>
      </c>
      <c r="E30" s="46" t="s">
        <v>129</v>
      </c>
      <c r="F30" s="16">
        <v>-7.2514133735467396</v>
      </c>
      <c r="G30" s="16">
        <v>-7.2778332635671799</v>
      </c>
      <c r="H30" s="16">
        <v>5.4903905589878997E-3</v>
      </c>
      <c r="I30" s="16">
        <v>-13.7689643958911</v>
      </c>
      <c r="J30" s="16">
        <v>-13.864635938529901</v>
      </c>
      <c r="K30" s="16">
        <v>2.64084270418047E-3</v>
      </c>
      <c r="L30" s="16">
        <v>4.2694511976627499E-2</v>
      </c>
      <c r="M30" s="16">
        <v>5.5961665409324998E-3</v>
      </c>
      <c r="N30" s="16">
        <v>-17.372476861869501</v>
      </c>
      <c r="O30" s="16">
        <v>5.4344160734306497E-3</v>
      </c>
      <c r="P30" s="16">
        <v>-33.3911245671774</v>
      </c>
      <c r="Q30" s="16">
        <v>2.5883002099195301E-3</v>
      </c>
      <c r="R30" s="16">
        <v>-41.960785504847102</v>
      </c>
      <c r="S30" s="16">
        <v>0.140366216040957</v>
      </c>
      <c r="T30" s="16">
        <v>1096.5855849607201</v>
      </c>
      <c r="U30" s="16">
        <v>0.36758409345599502</v>
      </c>
      <c r="V30" s="47">
        <v>43653.799525462964</v>
      </c>
      <c r="W30" s="46">
        <v>2.2000000000000002</v>
      </c>
      <c r="X30" s="16">
        <v>9.8615473126278108E-3</v>
      </c>
      <c r="Y30" s="16">
        <v>8.0844855509357993E-3</v>
      </c>
      <c r="Z30" s="17">
        <f>((((N30/1000)+1)/((SMOW!$Z$4/1000)+1))-1)*1000</f>
        <v>-6.7996332661907077</v>
      </c>
      <c r="AA30" s="17">
        <f>((((P30/1000)+1)/((SMOW!$AA$4/1000)+1))-1)*1000</f>
        <v>-12.961731779970176</v>
      </c>
      <c r="AB30" s="17">
        <f>Z30*SMOW!$AN$6</f>
        <v>-7.3773256614835958</v>
      </c>
      <c r="AC30" s="17">
        <f>AA30*SMOW!$AN$12</f>
        <v>-14.023518553841166</v>
      </c>
      <c r="AD30" s="17">
        <f t="shared" si="4"/>
        <v>-7.4046727101777954</v>
      </c>
      <c r="AE30" s="17">
        <f t="shared" si="5"/>
        <v>-14.122777152659534</v>
      </c>
      <c r="AF30" s="16">
        <f>(AD30-SMOW!AN$14*AE30)</f>
        <v>5.2153626426439281E-2</v>
      </c>
      <c r="AG30" s="2">
        <f t="shared" si="6"/>
        <v>52.153626426439281</v>
      </c>
      <c r="AH30" s="46"/>
      <c r="AI30" s="46"/>
      <c r="AK30" s="166" t="str">
        <f t="shared" si="3"/>
        <v>10</v>
      </c>
      <c r="AN30" s="166" t="str">
        <f t="shared" si="7"/>
        <v>0</v>
      </c>
    </row>
    <row r="31" spans="1:40" x14ac:dyDescent="0.3">
      <c r="A31" s="46">
        <v>1349</v>
      </c>
      <c r="B31" s="99" t="s">
        <v>98</v>
      </c>
      <c r="C31" s="57" t="s">
        <v>63</v>
      </c>
      <c r="D31" s="57" t="s">
        <v>99</v>
      </c>
      <c r="E31" s="46" t="s">
        <v>130</v>
      </c>
      <c r="F31" s="16">
        <v>-6.9050884724285604</v>
      </c>
      <c r="G31" s="16">
        <v>-6.9290391991587201</v>
      </c>
      <c r="H31" s="16">
        <v>3.80575519198705E-3</v>
      </c>
      <c r="I31" s="16">
        <v>-13.094918542665299</v>
      </c>
      <c r="J31" s="16">
        <v>-13.181413034533801</v>
      </c>
      <c r="K31" s="16">
        <v>2.4999784462995901E-3</v>
      </c>
      <c r="L31" s="16">
        <v>3.0746883075112499E-2</v>
      </c>
      <c r="M31" s="16">
        <v>4.0952244207843403E-3</v>
      </c>
      <c r="N31" s="16">
        <v>-17.0296827402044</v>
      </c>
      <c r="O31" s="16">
        <v>3.7669555498233702E-3</v>
      </c>
      <c r="P31" s="16">
        <v>-32.730489603709998</v>
      </c>
      <c r="Q31" s="16">
        <v>2.4502386026668899E-3</v>
      </c>
      <c r="R31" s="16">
        <v>-41.401199415566602</v>
      </c>
      <c r="S31" s="16">
        <v>0.12723413680934401</v>
      </c>
      <c r="T31" s="16">
        <v>1301.2149954474601</v>
      </c>
      <c r="U31" s="16">
        <v>0.24223619778046099</v>
      </c>
      <c r="V31" s="47">
        <v>43653.876840277779</v>
      </c>
      <c r="W31" s="46">
        <v>2.2000000000000002</v>
      </c>
      <c r="X31" s="16">
        <v>1.51788486955559E-3</v>
      </c>
      <c r="Y31" s="16">
        <v>2.1439049947046701E-3</v>
      </c>
      <c r="Z31" s="17">
        <f>((((N31/1000)+1)/((SMOW!$Z$4/1000)+1))-1)*1000</f>
        <v>-6.4531507595083637</v>
      </c>
      <c r="AA31" s="17">
        <f>((((P31/1000)+1)/((SMOW!$AA$4/1000)+1))-1)*1000</f>
        <v>-12.28713421849581</v>
      </c>
      <c r="AB31" s="17">
        <f>Z31*SMOW!$AN$6</f>
        <v>-7.001406227635246</v>
      </c>
      <c r="AC31" s="17">
        <f>AA31*SMOW!$AN$12</f>
        <v>-13.293659953130826</v>
      </c>
      <c r="AD31" s="17">
        <f t="shared" si="4"/>
        <v>-7.0260310785867564</v>
      </c>
      <c r="AE31" s="17">
        <f t="shared" si="5"/>
        <v>-13.382811633559225</v>
      </c>
      <c r="AF31" s="16">
        <f>(AD31-SMOW!AN$14*AE31)</f>
        <v>4.0093463932514339E-2</v>
      </c>
      <c r="AG31" s="2">
        <f t="shared" si="6"/>
        <v>40.093463932514339</v>
      </c>
      <c r="AH31" s="2">
        <f>AVERAGE(AG31:AG32)</f>
        <v>48.913632931146807</v>
      </c>
      <c r="AI31" s="2">
        <f>STDEV(AG31:AG32)</f>
        <v>12.473602620288771</v>
      </c>
      <c r="AK31" s="166" t="str">
        <f t="shared" si="3"/>
        <v>10</v>
      </c>
      <c r="AL31" s="46">
        <v>1</v>
      </c>
      <c r="AN31" s="166" t="str">
        <f t="shared" si="7"/>
        <v>0</v>
      </c>
    </row>
    <row r="32" spans="1:40" x14ac:dyDescent="0.3">
      <c r="A32" s="46">
        <v>1350</v>
      </c>
      <c r="B32" s="99" t="s">
        <v>98</v>
      </c>
      <c r="C32" s="57" t="s">
        <v>63</v>
      </c>
      <c r="D32" s="57" t="s">
        <v>99</v>
      </c>
      <c r="E32" s="46" t="s">
        <v>132</v>
      </c>
      <c r="F32" s="16">
        <v>-6.9791875238196903</v>
      </c>
      <c r="G32" s="16">
        <v>-7.0036565044364796</v>
      </c>
      <c r="H32" s="16">
        <v>5.2858109053886696E-3</v>
      </c>
      <c r="I32" s="16">
        <v>-13.265144180014399</v>
      </c>
      <c r="J32" s="16">
        <v>-13.353912184368699</v>
      </c>
      <c r="K32" s="16">
        <v>2.1778786370097798E-3</v>
      </c>
      <c r="L32" s="16">
        <v>4.7209128910208599E-2</v>
      </c>
      <c r="M32" s="16">
        <v>5.3710525709265398E-3</v>
      </c>
      <c r="N32" s="16">
        <v>-17.103026352390099</v>
      </c>
      <c r="O32" s="16">
        <v>5.2319221076797201E-3</v>
      </c>
      <c r="P32" s="16">
        <v>-32.8973284132259</v>
      </c>
      <c r="Q32" s="16">
        <v>2.1345473262858201E-3</v>
      </c>
      <c r="R32" s="16">
        <v>-41.925212737791398</v>
      </c>
      <c r="S32" s="16">
        <v>0.13688885497888001</v>
      </c>
      <c r="T32" s="16">
        <v>823.34347090455003</v>
      </c>
      <c r="U32" s="16">
        <v>0.26745063114916001</v>
      </c>
      <c r="V32" s="47">
        <v>43653.954942129632</v>
      </c>
      <c r="W32" s="46">
        <v>2.2000000000000002</v>
      </c>
      <c r="X32" s="16">
        <v>8.9511542597187493E-2</v>
      </c>
      <c r="Y32" s="16">
        <v>0.24724833579181099</v>
      </c>
      <c r="Z32" s="17">
        <f>((((N32/1000)+1)/((SMOW!$Z$4/1000)+1))-1)*1000</f>
        <v>-6.5272835319019062</v>
      </c>
      <c r="AA32" s="17">
        <f>((((P32/1000)+1)/((SMOW!$AA$4/1000)+1))-1)*1000</f>
        <v>-12.457499185962838</v>
      </c>
      <c r="AB32" s="17">
        <f>Z32*SMOW!$AN$6</f>
        <v>-7.0818372718880473</v>
      </c>
      <c r="AC32" s="17">
        <f>AA32*SMOW!$AN$12</f>
        <v>-13.477980715414329</v>
      </c>
      <c r="AD32" s="17">
        <f t="shared" si="4"/>
        <v>-7.1070325042845051</v>
      </c>
      <c r="AE32" s="17">
        <f t="shared" si="5"/>
        <v>-13.569633155708871</v>
      </c>
      <c r="AF32" s="16">
        <f>(AD32-SMOW!AN$14*AE32)</f>
        <v>5.7733801929779283E-2</v>
      </c>
      <c r="AG32" s="2">
        <f t="shared" si="6"/>
        <v>57.733801929779283</v>
      </c>
      <c r="AK32" s="166" t="str">
        <f t="shared" si="3"/>
        <v>10</v>
      </c>
      <c r="AN32" s="166" t="str">
        <f t="shared" si="7"/>
        <v>0</v>
      </c>
    </row>
    <row r="33" spans="1:40" x14ac:dyDescent="0.3">
      <c r="A33" s="46">
        <v>1351</v>
      </c>
      <c r="B33" s="99" t="s">
        <v>80</v>
      </c>
      <c r="C33" s="57" t="s">
        <v>63</v>
      </c>
      <c r="D33" s="57" t="s">
        <v>99</v>
      </c>
      <c r="E33" s="46" t="s">
        <v>136</v>
      </c>
      <c r="F33" s="16">
        <v>-7.9145255284425202</v>
      </c>
      <c r="G33" s="16">
        <v>-7.9460120053177503</v>
      </c>
      <c r="H33" s="16">
        <v>4.3678469566748104E-3</v>
      </c>
      <c r="I33" s="16">
        <v>-14.9956502516026</v>
      </c>
      <c r="J33" s="16">
        <v>-15.1092219501997</v>
      </c>
      <c r="K33" s="16">
        <v>2.4293840253769901E-3</v>
      </c>
      <c r="L33" s="16">
        <v>3.16571843876906E-2</v>
      </c>
      <c r="M33" s="16">
        <v>4.7750150795363303E-3</v>
      </c>
      <c r="N33" s="16">
        <v>-18.028828593925098</v>
      </c>
      <c r="O33" s="16">
        <v>4.3233167936986196E-3</v>
      </c>
      <c r="P33" s="16">
        <v>-34.593404147410197</v>
      </c>
      <c r="Q33" s="16">
        <v>2.3810487360356701E-3</v>
      </c>
      <c r="R33" s="16">
        <v>-44.246879486612897</v>
      </c>
      <c r="S33" s="16">
        <v>0.109645969505011</v>
      </c>
      <c r="T33" s="16">
        <v>1000.7991822837701</v>
      </c>
      <c r="U33" s="16">
        <v>0.314216600574524</v>
      </c>
      <c r="V33" s="47">
        <v>43654.340868055559</v>
      </c>
      <c r="W33" s="46">
        <v>2.2000000000000002</v>
      </c>
      <c r="X33" s="16">
        <v>2.8285975959242899E-3</v>
      </c>
      <c r="Y33" s="16">
        <v>1.9433274584442E-3</v>
      </c>
      <c r="Z33" s="17">
        <f>((((N33/1000)+1)/((SMOW!$Z$4/1000)+1))-1)*1000</f>
        <v>-7.4630471902197293</v>
      </c>
      <c r="AA33" s="17">
        <f>((((P33/1000)+1)/((SMOW!$AA$4/1000)+1))-1)*1000</f>
        <v>-14.189421681180647</v>
      </c>
      <c r="AB33" s="17">
        <f>Z33*SMOW!$AN$6</f>
        <v>-8.0971027986212682</v>
      </c>
      <c r="AC33" s="17">
        <f>AA33*SMOW!$AN$12</f>
        <v>-15.351777184728226</v>
      </c>
      <c r="AD33" s="17">
        <f t="shared" si="4"/>
        <v>-8.1300623741071867</v>
      </c>
      <c r="AE33" s="17">
        <f t="shared" si="5"/>
        <v>-15.470835795347009</v>
      </c>
      <c r="AF33" s="16">
        <f>(AD33-SMOW!AN$14*AE33)</f>
        <v>3.8538925836034466E-2</v>
      </c>
      <c r="AG33" s="2">
        <f t="shared" si="6"/>
        <v>38.538925836034466</v>
      </c>
      <c r="AH33" s="46"/>
      <c r="AI33" s="46"/>
      <c r="AK33" s="166" t="str">
        <f t="shared" si="3"/>
        <v>10</v>
      </c>
      <c r="AL33" s="46">
        <v>1</v>
      </c>
      <c r="AN33" s="166" t="str">
        <f t="shared" si="7"/>
        <v>0</v>
      </c>
    </row>
    <row r="34" spans="1:40" x14ac:dyDescent="0.3">
      <c r="A34" s="46">
        <v>1352</v>
      </c>
      <c r="B34" s="99" t="s">
        <v>98</v>
      </c>
      <c r="C34" s="57" t="s">
        <v>62</v>
      </c>
      <c r="D34" s="57" t="s">
        <v>68</v>
      </c>
      <c r="E34" s="46" t="s">
        <v>134</v>
      </c>
      <c r="F34" s="16">
        <v>-15.1064794474721</v>
      </c>
      <c r="G34" s="16">
        <v>-15.2217449246585</v>
      </c>
      <c r="H34" s="16">
        <v>3.9230168819357203E-3</v>
      </c>
      <c r="I34" s="16">
        <v>-28.507528547810299</v>
      </c>
      <c r="J34" s="16">
        <v>-28.9217597011354</v>
      </c>
      <c r="K34" s="16">
        <v>2.2064291927281401E-3</v>
      </c>
      <c r="L34" s="16">
        <v>4.8944197541026802E-2</v>
      </c>
      <c r="M34" s="16">
        <v>4.03618610607041E-3</v>
      </c>
      <c r="N34" s="16">
        <v>-25.147460603258502</v>
      </c>
      <c r="O34" s="16">
        <v>3.8830217578282398E-3</v>
      </c>
      <c r="P34" s="16">
        <v>-47.836448640409998</v>
      </c>
      <c r="Q34" s="16">
        <v>2.1625298370371998E-3</v>
      </c>
      <c r="R34" s="16">
        <v>-62.388758076299403</v>
      </c>
      <c r="S34" s="16">
        <v>0.13562026587515499</v>
      </c>
      <c r="T34" s="16">
        <v>810.958888393243</v>
      </c>
      <c r="U34" s="16">
        <v>0.185713332099668</v>
      </c>
      <c r="V34" s="47">
        <v>43654.41920138889</v>
      </c>
      <c r="W34" s="46">
        <v>2.2000000000000002</v>
      </c>
      <c r="X34" s="16">
        <v>6.0424892206406003E-3</v>
      </c>
      <c r="Y34" s="16">
        <v>4.5010250028219897E-3</v>
      </c>
      <c r="Z34" s="17">
        <f>((((N34/1000)+1)/((SMOW!$Z$4/1000)+1))-1)*1000</f>
        <v>-14.658274024222262</v>
      </c>
      <c r="AA34" s="17">
        <f>((((P34/1000)+1)/((SMOW!$AA$4/1000)+1))-1)*1000</f>
        <v>-27.712359484207028</v>
      </c>
      <c r="AB34" s="17">
        <f>Z34*SMOW!$AN$6</f>
        <v>-15.903631398717316</v>
      </c>
      <c r="AC34" s="17">
        <f>AA34*SMOW!$AN$12</f>
        <v>-29.982474101033098</v>
      </c>
      <c r="AD34" s="17">
        <f t="shared" si="4"/>
        <v>-16.031451154849279</v>
      </c>
      <c r="AE34" s="17">
        <f t="shared" si="5"/>
        <v>-30.441139710852429</v>
      </c>
      <c r="AF34" s="16">
        <f>(AD34-SMOW!AN$14*AE34)</f>
        <v>4.1470612480804192E-2</v>
      </c>
      <c r="AG34" s="2">
        <f t="shared" si="6"/>
        <v>41.470612480804192</v>
      </c>
      <c r="AH34" s="2">
        <f>AVERAGE(AG34:AG36)</f>
        <v>41.409846641543048</v>
      </c>
      <c r="AI34" s="2">
        <f>STDEV(AG34:AG35)</f>
        <v>6.0544739166023716</v>
      </c>
      <c r="AJ34" s="48" t="s">
        <v>135</v>
      </c>
      <c r="AK34" s="166" t="str">
        <f t="shared" si="3"/>
        <v>10</v>
      </c>
      <c r="AL34" s="46">
        <v>1</v>
      </c>
      <c r="AN34" s="166" t="str">
        <f t="shared" si="7"/>
        <v>0</v>
      </c>
    </row>
    <row r="35" spans="1:40" x14ac:dyDescent="0.3">
      <c r="A35" s="46">
        <v>1353</v>
      </c>
      <c r="B35" s="99" t="s">
        <v>98</v>
      </c>
      <c r="C35" s="57" t="s">
        <v>62</v>
      </c>
      <c r="D35" s="57" t="s">
        <v>68</v>
      </c>
      <c r="E35" s="46" t="s">
        <v>137</v>
      </c>
      <c r="F35" s="16">
        <v>-14.9963937652675</v>
      </c>
      <c r="G35" s="16">
        <v>-15.109977085491799</v>
      </c>
      <c r="H35" s="16">
        <v>4.5754609216261304E-3</v>
      </c>
      <c r="I35" s="16">
        <v>-28.316032134751001</v>
      </c>
      <c r="J35" s="16">
        <v>-28.724663451846499</v>
      </c>
      <c r="K35" s="16">
        <v>2.4194067770318501E-3</v>
      </c>
      <c r="L35" s="16">
        <v>5.6645217083088603E-2</v>
      </c>
      <c r="M35" s="16">
        <v>4.6639398062255297E-3</v>
      </c>
      <c r="N35" s="16">
        <v>-25.038497243657801</v>
      </c>
      <c r="O35" s="16">
        <v>4.5288141360251997E-3</v>
      </c>
      <c r="P35" s="16">
        <v>-47.648762260855598</v>
      </c>
      <c r="Q35" s="16">
        <v>2.37126999611074E-3</v>
      </c>
      <c r="R35" s="16">
        <v>-62.242064271647102</v>
      </c>
      <c r="S35" s="16">
        <v>0.13328858929027501</v>
      </c>
      <c r="T35" s="16">
        <v>839.81574859766101</v>
      </c>
      <c r="U35" s="16">
        <v>0.200746537352197</v>
      </c>
      <c r="V35" s="47">
        <v>43654.496145833335</v>
      </c>
      <c r="W35" s="46">
        <v>2.2000000000000002</v>
      </c>
      <c r="X35" s="16">
        <v>6.06763458923303E-2</v>
      </c>
      <c r="Y35" s="16">
        <v>5.5163293871394702E-2</v>
      </c>
      <c r="Z35" s="17">
        <f>((((N35/1000)+1)/((SMOW!$Z$4/1000)+1))-1)*1000</f>
        <v>-14.548138244216524</v>
      </c>
      <c r="AA35" s="17">
        <f>((((P35/1000)+1)/((SMOW!$AA$4/1000)+1))-1)*1000</f>
        <v>-27.520706330845577</v>
      </c>
      <c r="AB35" s="17">
        <f>Z35*SMOW!$AN$6</f>
        <v>-15.784138554871779</v>
      </c>
      <c r="AC35" s="17">
        <f>AA35*SMOW!$AN$12</f>
        <v>-29.775121287559539</v>
      </c>
      <c r="AD35" s="17">
        <f t="shared" si="4"/>
        <v>-15.910034600942611</v>
      </c>
      <c r="AE35" s="17">
        <f t="shared" si="5"/>
        <v>-30.227400629828235</v>
      </c>
      <c r="AF35" s="16">
        <f>(AD35-SMOW!AN$14*AE35)</f>
        <v>5.0032931606697417E-2</v>
      </c>
      <c r="AG35" s="2">
        <f t="shared" si="6"/>
        <v>50.032931606697417</v>
      </c>
      <c r="AH35" s="46"/>
      <c r="AI35" s="46"/>
      <c r="AK35" s="166" t="str">
        <f t="shared" si="3"/>
        <v>10</v>
      </c>
      <c r="AN35" s="166" t="str">
        <f t="shared" si="7"/>
        <v>0</v>
      </c>
    </row>
    <row r="36" spans="1:40" x14ac:dyDescent="0.3">
      <c r="A36" s="46">
        <v>1354</v>
      </c>
      <c r="B36" s="99" t="s">
        <v>98</v>
      </c>
      <c r="C36" s="57" t="s">
        <v>62</v>
      </c>
      <c r="D36" s="57" t="s">
        <v>68</v>
      </c>
      <c r="E36" s="46" t="s">
        <v>138</v>
      </c>
      <c r="F36" s="16">
        <v>-14.978342557454001</v>
      </c>
      <c r="G36" s="16">
        <v>-15.091651062818899</v>
      </c>
      <c r="H36" s="16">
        <v>4.1900523231696296E-3</v>
      </c>
      <c r="I36" s="16">
        <v>-28.2775553439368</v>
      </c>
      <c r="J36" s="16">
        <v>-28.685066646481701</v>
      </c>
      <c r="K36" s="16">
        <v>6.1563009537528501E-3</v>
      </c>
      <c r="L36" s="16">
        <v>5.4064126523432503E-2</v>
      </c>
      <c r="M36" s="16">
        <v>4.4272253559733601E-3</v>
      </c>
      <c r="N36" s="16">
        <v>-25.037829463090301</v>
      </c>
      <c r="O36" s="16">
        <v>8.6240881015410102E-3</v>
      </c>
      <c r="P36" s="16">
        <v>-47.618738177222603</v>
      </c>
      <c r="Q36" s="16">
        <v>9.6514583230055406E-3</v>
      </c>
      <c r="R36" s="16">
        <v>-62.949594334270898</v>
      </c>
      <c r="S36" s="16">
        <v>0.177411545402263</v>
      </c>
      <c r="T36" s="16">
        <v>880.54429495585896</v>
      </c>
      <c r="U36" s="16">
        <v>0.31907392049552102</v>
      </c>
      <c r="V36" s="47">
        <v>43654.57640046296</v>
      </c>
      <c r="W36" s="46">
        <v>2.2000000000000002</v>
      </c>
      <c r="X36" s="16">
        <v>0.96105172447021703</v>
      </c>
      <c r="Y36" s="16">
        <v>0.96166049830596501</v>
      </c>
      <c r="Z36" s="17">
        <f>((((N36/1000)+1)/((SMOW!$Z$4/1000)+1))-1)*1000</f>
        <v>-14.54746327848544</v>
      </c>
      <c r="AA36" s="17">
        <f>((((P36/1000)+1)/((SMOW!$AA$4/1000)+1))-1)*1000</f>
        <v>-27.490047684657682</v>
      </c>
      <c r="AB36" s="17">
        <f>Z36*SMOW!$AN$6</f>
        <v>-15.783406244493612</v>
      </c>
      <c r="AC36" s="17">
        <f>AA36*SMOW!$AN$12</f>
        <v>-29.741951175652424</v>
      </c>
      <c r="AD36" s="17">
        <f t="shared" si="4"/>
        <v>-15.909290546579671</v>
      </c>
      <c r="AE36" s="17">
        <f t="shared" si="5"/>
        <v>-30.193213148516662</v>
      </c>
      <c r="AF36" s="16">
        <f>(AD36-SMOW!AN$14*AE36)</f>
        <v>3.2725995837127542E-2</v>
      </c>
      <c r="AG36" s="2">
        <f t="shared" si="6"/>
        <v>32.725995837127542</v>
      </c>
      <c r="AH36" s="46"/>
      <c r="AI36" s="46"/>
      <c r="AJ36" s="48" t="s">
        <v>149</v>
      </c>
      <c r="AK36" s="166" t="str">
        <f t="shared" si="3"/>
        <v>10</v>
      </c>
      <c r="AN36" s="166" t="str">
        <f t="shared" si="7"/>
        <v>0</v>
      </c>
    </row>
    <row r="37" spans="1:40" x14ac:dyDescent="0.3">
      <c r="A37" s="46">
        <v>1355</v>
      </c>
      <c r="B37" s="99" t="s">
        <v>144</v>
      </c>
      <c r="C37" s="57" t="s">
        <v>63</v>
      </c>
      <c r="D37" s="57" t="s">
        <v>99</v>
      </c>
      <c r="E37" s="46" t="s">
        <v>139</v>
      </c>
      <c r="F37" s="16">
        <v>-7.4144128135440104</v>
      </c>
      <c r="G37" s="16">
        <v>-7.4420364626013003</v>
      </c>
      <c r="H37" s="16">
        <v>3.7559049040778001E-3</v>
      </c>
      <c r="I37" s="16">
        <v>-14.080040661006</v>
      </c>
      <c r="J37" s="16">
        <v>-14.180104895222</v>
      </c>
      <c r="K37" s="16">
        <v>2.0463268968141301E-3</v>
      </c>
      <c r="L37" s="16">
        <v>4.5058922075932602E-2</v>
      </c>
      <c r="M37" s="16">
        <v>4.1733511605964897E-3</v>
      </c>
      <c r="N37" s="16">
        <v>-17.533814523947299</v>
      </c>
      <c r="O37" s="16">
        <v>3.7176134851809699E-3</v>
      </c>
      <c r="P37" s="16">
        <v>-33.696011625018102</v>
      </c>
      <c r="Q37" s="16">
        <v>2.00561295385096E-3</v>
      </c>
      <c r="R37" s="16">
        <v>-45.020947922125998</v>
      </c>
      <c r="S37" s="16">
        <v>0.106678099547003</v>
      </c>
      <c r="T37" s="16">
        <v>833.02359842237399</v>
      </c>
      <c r="U37" s="16">
        <v>0.15831261239796501</v>
      </c>
      <c r="V37" s="47">
        <v>43654.654050925928</v>
      </c>
      <c r="W37" s="46">
        <v>2.2000000000000002</v>
      </c>
      <c r="X37" s="16">
        <v>5.36872204288254E-2</v>
      </c>
      <c r="Y37" s="16">
        <v>0.15611370190073501</v>
      </c>
      <c r="Z37" s="17">
        <f>((((N37/1000)+1)/((SMOW!$Z$4/1000)+1))-1)*1000</f>
        <v>-6.9627068839862583</v>
      </c>
      <c r="AA37" s="17">
        <f>((((P37/1000)+1)/((SMOW!$AA$4/1000)+1))-1)*1000</f>
        <v>-13.273062661800839</v>
      </c>
      <c r="AB37" s="17">
        <f>Z37*SMOW!$AN$6</f>
        <v>-7.554253907195891</v>
      </c>
      <c r="AC37" s="17">
        <f>AA37*SMOW!$AN$12</f>
        <v>-14.360352741729761</v>
      </c>
      <c r="AD37" s="17">
        <f t="shared" si="4"/>
        <v>-7.5829318012597193</v>
      </c>
      <c r="AE37" s="17">
        <f t="shared" si="5"/>
        <v>-14.464460491785928</v>
      </c>
      <c r="AF37" s="16">
        <f>(AD37-SMOW!AN$14*AE37)</f>
        <v>5.4303338403251189E-2</v>
      </c>
      <c r="AG37" s="2">
        <f t="shared" si="6"/>
        <v>54.303338403251189</v>
      </c>
      <c r="AH37" s="2">
        <f>AVERAGE(AG37:AG38)</f>
        <v>49.91119211757011</v>
      </c>
      <c r="AI37" s="2">
        <f>STDEV(AG37:AG38)</f>
        <v>6.2114328451367911</v>
      </c>
      <c r="AK37" s="166" t="str">
        <f t="shared" si="3"/>
        <v>10</v>
      </c>
      <c r="AL37" s="46">
        <v>1</v>
      </c>
      <c r="AN37" s="166" t="str">
        <f t="shared" si="7"/>
        <v>0</v>
      </c>
    </row>
    <row r="38" spans="1:40" x14ac:dyDescent="0.3">
      <c r="A38" s="46">
        <v>1356</v>
      </c>
      <c r="B38" s="99" t="s">
        <v>144</v>
      </c>
      <c r="C38" s="57" t="s">
        <v>63</v>
      </c>
      <c r="D38" s="57" t="s">
        <v>99</v>
      </c>
      <c r="E38" s="46" t="s">
        <v>143</v>
      </c>
      <c r="F38" s="16">
        <v>-7.3631982361264097</v>
      </c>
      <c r="G38" s="16">
        <v>-7.3904407230252298</v>
      </c>
      <c r="H38" s="16">
        <v>4.40079594351841E-3</v>
      </c>
      <c r="I38" s="16">
        <v>-13.952908076216501</v>
      </c>
      <c r="J38" s="16">
        <v>-14.051165739371299</v>
      </c>
      <c r="K38" s="16">
        <v>6.7267494613145896E-3</v>
      </c>
      <c r="L38" s="16">
        <v>2.85747873628295E-2</v>
      </c>
      <c r="M38" s="16">
        <v>4.90709930244168E-3</v>
      </c>
      <c r="N38" s="16">
        <v>-17.4785947368512</v>
      </c>
      <c r="O38" s="16">
        <v>6.5875863362185004E-3</v>
      </c>
      <c r="P38" s="16">
        <v>-33.578064772214098</v>
      </c>
      <c r="Q38" s="16">
        <v>9.2389324636770395E-3</v>
      </c>
      <c r="R38" s="16">
        <v>-45.4475917806257</v>
      </c>
      <c r="S38" s="16">
        <v>0.14923734615402601</v>
      </c>
      <c r="T38" s="16">
        <v>967.65043953981206</v>
      </c>
      <c r="U38" s="16">
        <v>0.23148546075167001</v>
      </c>
      <c r="V38" s="47">
        <v>43654.730208333334</v>
      </c>
      <c r="W38" s="46">
        <v>2.2000000000000002</v>
      </c>
      <c r="X38" s="16">
        <v>0.83372151129621597</v>
      </c>
      <c r="Y38" s="16">
        <v>0.83197649917209304</v>
      </c>
      <c r="Z38" s="17">
        <f>((((N38/1000)+1)/((SMOW!$Z$4/1000)+1))-1)*1000</f>
        <v>-6.9068929448248273</v>
      </c>
      <c r="AA38" s="17">
        <f>((((P38/1000)+1)/((SMOW!$AA$4/1000)+1))-1)*1000</f>
        <v>-13.152622988327423</v>
      </c>
      <c r="AB38" s="17">
        <f>Z38*SMOW!$AN$6</f>
        <v>-7.4936980522659695</v>
      </c>
      <c r="AC38" s="17">
        <f>AA38*SMOW!$AN$12</f>
        <v>-14.230047006026833</v>
      </c>
      <c r="AD38" s="17">
        <f t="shared" si="4"/>
        <v>-7.5219168714446774</v>
      </c>
      <c r="AE38" s="17">
        <f t="shared" si="5"/>
        <v>-14.332264994841982</v>
      </c>
      <c r="AF38" s="16">
        <f>(AD38-SMOW!AN$14*AE38)</f>
        <v>4.5519045831889038E-2</v>
      </c>
      <c r="AG38" s="2">
        <f t="shared" si="6"/>
        <v>45.519045831889038</v>
      </c>
      <c r="AH38" s="46"/>
      <c r="AI38" s="46"/>
      <c r="AJ38" s="48" t="s">
        <v>149</v>
      </c>
      <c r="AK38" s="166" t="str">
        <f t="shared" si="3"/>
        <v>10</v>
      </c>
      <c r="AN38" s="166" t="str">
        <f t="shared" si="7"/>
        <v>0</v>
      </c>
    </row>
    <row r="39" spans="1:40" x14ac:dyDescent="0.3">
      <c r="A39" s="46">
        <v>1357</v>
      </c>
      <c r="B39" s="99" t="s">
        <v>98</v>
      </c>
      <c r="C39" s="57" t="s">
        <v>63</v>
      </c>
      <c r="D39" s="57" t="s">
        <v>99</v>
      </c>
      <c r="E39" s="46" t="s">
        <v>145</v>
      </c>
      <c r="F39" s="16">
        <v>-5.5326877436944102</v>
      </c>
      <c r="G39" s="16">
        <v>-5.5480500111982796</v>
      </c>
      <c r="H39" s="16">
        <v>3.6476460056304402E-3</v>
      </c>
      <c r="I39" s="16">
        <v>-10.475746446265999</v>
      </c>
      <c r="J39" s="16">
        <v>-10.5310034577839</v>
      </c>
      <c r="K39" s="16">
        <v>2.6156767406938599E-3</v>
      </c>
      <c r="L39" s="16">
        <v>1.23198145116228E-2</v>
      </c>
      <c r="M39" s="16">
        <v>3.7955169225959398E-3</v>
      </c>
      <c r="N39" s="16">
        <v>-15.6712736253532</v>
      </c>
      <c r="O39" s="16">
        <v>3.6104582852915599E-3</v>
      </c>
      <c r="P39" s="16">
        <v>-30.163428840797799</v>
      </c>
      <c r="Q39" s="16">
        <v>2.5636349511866398E-3</v>
      </c>
      <c r="R39" s="16">
        <v>-41.028836085980501</v>
      </c>
      <c r="S39" s="16">
        <v>0.152650398071662</v>
      </c>
      <c r="T39" s="16">
        <v>887.71359565976297</v>
      </c>
      <c r="U39" s="16">
        <v>0.14710708678242199</v>
      </c>
      <c r="V39" s="47">
        <v>43654.807974537034</v>
      </c>
      <c r="W39" s="46">
        <v>2.2000000000000002</v>
      </c>
      <c r="X39" s="16">
        <v>3.2239604049365697E-2</v>
      </c>
      <c r="Y39" s="16">
        <v>3.0330064907154099E-2</v>
      </c>
      <c r="Z39" s="17">
        <f>((((N39/1000)+1)/((SMOW!$Z$4/1000)+1))-1)*1000</f>
        <v>-5.0801254785391992</v>
      </c>
      <c r="AA39" s="17">
        <f>((((P39/1000)+1)/((SMOW!$AA$4/1000)+1))-1)*1000</f>
        <v>-9.6658183230610142</v>
      </c>
      <c r="AB39" s="17">
        <f>Z39*SMOW!$AN$6</f>
        <v>-5.5117296167620609</v>
      </c>
      <c r="AC39" s="17">
        <f>AA39*SMOW!$AN$12</f>
        <v>-10.457613603837119</v>
      </c>
      <c r="AD39" s="17">
        <f t="shared" si="4"/>
        <v>-5.526975244103121</v>
      </c>
      <c r="AE39" s="17">
        <f t="shared" si="5"/>
        <v>-10.512678680948431</v>
      </c>
      <c r="AF39" s="16">
        <f>(AD39-SMOW!AN$14*AE39)</f>
        <v>2.3719099437650826E-2</v>
      </c>
      <c r="AG39" s="2">
        <f t="shared" si="6"/>
        <v>23.719099437650826</v>
      </c>
      <c r="AH39" s="2">
        <f>AVERAGE(AG39:AG40)</f>
        <v>21.845885075281846</v>
      </c>
      <c r="AI39" s="2">
        <f>STDEV(AG39:AG40)</f>
        <v>2.6491251564942813</v>
      </c>
      <c r="AK39" s="166" t="str">
        <f t="shared" si="3"/>
        <v>10</v>
      </c>
      <c r="AL39" s="46">
        <v>1</v>
      </c>
      <c r="AN39" s="166" t="str">
        <f t="shared" si="7"/>
        <v>0</v>
      </c>
    </row>
    <row r="40" spans="1:40" x14ac:dyDescent="0.3">
      <c r="A40" s="46">
        <v>1358</v>
      </c>
      <c r="B40" s="99" t="s">
        <v>98</v>
      </c>
      <c r="C40" s="57" t="s">
        <v>63</v>
      </c>
      <c r="D40" s="57" t="s">
        <v>99</v>
      </c>
      <c r="E40" s="46" t="s">
        <v>146</v>
      </c>
      <c r="F40" s="16">
        <v>-5.58624623990712</v>
      </c>
      <c r="G40" s="16">
        <v>-5.6019079311895004</v>
      </c>
      <c r="H40" s="16">
        <v>3.7621879624492199E-3</v>
      </c>
      <c r="I40" s="16">
        <v>-10.5704392485704</v>
      </c>
      <c r="J40" s="16">
        <v>-10.626703331331701</v>
      </c>
      <c r="K40" s="16">
        <v>2.80702130550294E-3</v>
      </c>
      <c r="L40" s="16">
        <v>8.9914277536217793E-3</v>
      </c>
      <c r="M40" s="16">
        <v>4.0526620814940696E-3</v>
      </c>
      <c r="N40" s="16">
        <v>-15.7242860931477</v>
      </c>
      <c r="O40" s="16">
        <v>3.7238324878258798E-3</v>
      </c>
      <c r="P40" s="16">
        <v>-30.2562376247872</v>
      </c>
      <c r="Q40" s="16">
        <v>2.7511725036766898E-3</v>
      </c>
      <c r="R40" s="16">
        <v>-40.585917099564597</v>
      </c>
      <c r="S40" s="16">
        <v>0.12332532551480301</v>
      </c>
      <c r="T40" s="16">
        <v>920.37784883479299</v>
      </c>
      <c r="U40" s="16">
        <v>0.11804332105325301</v>
      </c>
      <c r="V40" s="47">
        <v>43654.888888888891</v>
      </c>
      <c r="W40" s="46">
        <v>2.2000000000000002</v>
      </c>
      <c r="X40" s="16">
        <v>1.47862218888061E-2</v>
      </c>
      <c r="Y40" s="16">
        <v>6.3974795800572401E-2</v>
      </c>
      <c r="Z40" s="17">
        <f>((((N40/1000)+1)/((SMOW!$Z$4/1000)+1))-1)*1000</f>
        <v>-5.1337083481567403</v>
      </c>
      <c r="AA40" s="17">
        <f>((((P40/1000)+1)/((SMOW!$AA$4/1000)+1))-1)*1000</f>
        <v>-9.7605886316654011</v>
      </c>
      <c r="AB40" s="17">
        <f>Z40*SMOW!$AN$6</f>
        <v>-5.5698648519387763</v>
      </c>
      <c r="AC40" s="17">
        <f>AA40*SMOW!$AN$12</f>
        <v>-10.560147216137338</v>
      </c>
      <c r="AD40" s="17">
        <f t="shared" si="4"/>
        <v>-5.5854343895679177</v>
      </c>
      <c r="AE40" s="17">
        <f t="shared" si="5"/>
        <v>-10.616301250531876</v>
      </c>
      <c r="AF40" s="16">
        <f>(AD40-SMOW!AN$14*AE40)</f>
        <v>1.9972670712912866E-2</v>
      </c>
      <c r="AG40" s="2">
        <f t="shared" si="6"/>
        <v>19.972670712912866</v>
      </c>
      <c r="AH40" s="46"/>
      <c r="AI40" s="46"/>
      <c r="AK40" s="166" t="str">
        <f t="shared" si="3"/>
        <v>10</v>
      </c>
      <c r="AN40" s="166" t="str">
        <f t="shared" si="7"/>
        <v>0</v>
      </c>
    </row>
    <row r="41" spans="1:40" x14ac:dyDescent="0.3">
      <c r="A41" s="46">
        <v>1359</v>
      </c>
      <c r="B41" s="99" t="s">
        <v>98</v>
      </c>
      <c r="C41" s="57" t="s">
        <v>63</v>
      </c>
      <c r="D41" s="57" t="s">
        <v>99</v>
      </c>
      <c r="E41" s="46" t="s">
        <v>147</v>
      </c>
      <c r="F41" s="16">
        <v>-4.8997073681316596</v>
      </c>
      <c r="G41" s="16">
        <v>-4.9117505286871097</v>
      </c>
      <c r="H41" s="16">
        <v>3.4943094671653799E-3</v>
      </c>
      <c r="I41" s="16">
        <v>-9.2781518443536495</v>
      </c>
      <c r="J41" s="16">
        <v>-9.3214621708884096</v>
      </c>
      <c r="K41" s="16">
        <v>2.9717392685548001E-3</v>
      </c>
      <c r="L41" s="16">
        <v>9.9814975419781505E-3</v>
      </c>
      <c r="M41" s="16">
        <v>3.7446844871408102E-3</v>
      </c>
      <c r="N41" s="16">
        <v>-15.044746479393901</v>
      </c>
      <c r="O41" s="16">
        <v>3.4586850115477501E-3</v>
      </c>
      <c r="P41" s="16">
        <v>-28.989661711608001</v>
      </c>
      <c r="Q41" s="16">
        <v>2.9126132201829202E-3</v>
      </c>
      <c r="R41" s="16">
        <v>-39.025715612280798</v>
      </c>
      <c r="S41" s="16">
        <v>0.114777777533885</v>
      </c>
      <c r="T41" s="16">
        <v>917.97800198742402</v>
      </c>
      <c r="U41" s="16">
        <v>0.19031167475511701</v>
      </c>
      <c r="V41" s="47">
        <v>43654.965138888889</v>
      </c>
      <c r="W41" s="46">
        <v>2.2000000000000002</v>
      </c>
      <c r="X41" s="16">
        <v>2.0707604181034399E-3</v>
      </c>
      <c r="Y41" s="16">
        <v>2.8383901328491098E-3</v>
      </c>
      <c r="Z41" s="17">
        <f>((((N41/1000)+1)/((SMOW!$Z$4/1000)+1))-1)*1000</f>
        <v>-4.4468570462158352</v>
      </c>
      <c r="AA41" s="17">
        <f>((((P41/1000)+1)/((SMOW!$AA$4/1000)+1))-1)*1000</f>
        <v>-8.467243486915077</v>
      </c>
      <c r="AB41" s="17">
        <f>Z41*SMOW!$AN$6</f>
        <v>-4.8246591125900178</v>
      </c>
      <c r="AC41" s="17">
        <f>AA41*SMOW!$AN$12</f>
        <v>-9.1608550581284725</v>
      </c>
      <c r="AD41" s="17">
        <f t="shared" si="4"/>
        <v>-4.8363353514195788</v>
      </c>
      <c r="AE41" s="17">
        <f t="shared" si="5"/>
        <v>-9.2030737280402413</v>
      </c>
      <c r="AF41" s="16">
        <f>(AD41-SMOW!AN$14*AE41)</f>
        <v>2.28875769856689E-2</v>
      </c>
      <c r="AG41" s="2">
        <f t="shared" si="6"/>
        <v>22.8875769856689</v>
      </c>
      <c r="AH41" s="2">
        <f>AVERAGE(AG41:AG42)</f>
        <v>20.440228810651995</v>
      </c>
      <c r="AI41" s="2">
        <f>STDEV(AG41:AG42)</f>
        <v>3.4610729809579377</v>
      </c>
      <c r="AK41" s="166" t="str">
        <f t="shared" si="3"/>
        <v>10</v>
      </c>
      <c r="AL41" s="46">
        <v>1</v>
      </c>
      <c r="AN41" s="166" t="str">
        <f t="shared" si="7"/>
        <v>0</v>
      </c>
    </row>
    <row r="42" spans="1:40" x14ac:dyDescent="0.3">
      <c r="A42" s="46">
        <v>1360</v>
      </c>
      <c r="B42" s="99" t="s">
        <v>98</v>
      </c>
      <c r="C42" s="57" t="s">
        <v>63</v>
      </c>
      <c r="D42" s="57" t="s">
        <v>99</v>
      </c>
      <c r="E42" s="46" t="s">
        <v>148</v>
      </c>
      <c r="F42" s="16">
        <v>-4.8870438298498096</v>
      </c>
      <c r="G42" s="16">
        <v>-4.8990247314389901</v>
      </c>
      <c r="H42" s="16">
        <v>3.5890070589195502E-3</v>
      </c>
      <c r="I42" s="16">
        <v>-9.2457305859782402</v>
      </c>
      <c r="J42" s="16">
        <v>-9.2887377776965891</v>
      </c>
      <c r="K42" s="16">
        <v>2.5741152949058299E-3</v>
      </c>
      <c r="L42" s="16">
        <v>5.4288151848115099E-3</v>
      </c>
      <c r="M42" s="16">
        <v>3.9330068770151699E-3</v>
      </c>
      <c r="N42" s="16">
        <v>-15.0322120457783</v>
      </c>
      <c r="O42" s="16">
        <v>3.5524171621495598E-3</v>
      </c>
      <c r="P42" s="16">
        <v>-28.957885510122701</v>
      </c>
      <c r="Q42" s="16">
        <v>2.5229004164508601E-3</v>
      </c>
      <c r="R42" s="16">
        <v>-39.250238937760301</v>
      </c>
      <c r="S42" s="16">
        <v>0.13996617028850999</v>
      </c>
      <c r="T42" s="16">
        <v>853.27285737089403</v>
      </c>
      <c r="U42" s="16">
        <v>0.196658507411195</v>
      </c>
      <c r="V42" s="47">
        <v>43655.04314814815</v>
      </c>
      <c r="W42" s="46">
        <v>2.2000000000000002</v>
      </c>
      <c r="X42" s="16">
        <v>1.24841651366774E-2</v>
      </c>
      <c r="Y42" s="16">
        <v>1.1099677841535399E-2</v>
      </c>
      <c r="Z42" s="17">
        <f>((((N42/1000)+1)/((SMOW!$Z$4/1000)+1))-1)*1000</f>
        <v>-4.434187745009921</v>
      </c>
      <c r="AA42" s="17">
        <f>((((P42/1000)+1)/((SMOW!$AA$4/1000)+1))-1)*1000</f>
        <v>-8.434795691656948</v>
      </c>
      <c r="AB42" s="17">
        <f>Z42*SMOW!$AN$6</f>
        <v>-4.8109134358394519</v>
      </c>
      <c r="AC42" s="17">
        <f>AA42*SMOW!$AN$12</f>
        <v>-9.1257492353450704</v>
      </c>
      <c r="AD42" s="17">
        <f t="shared" si="4"/>
        <v>-4.8225231303397269</v>
      </c>
      <c r="AE42" s="17">
        <f t="shared" si="5"/>
        <v>-9.1676439601806088</v>
      </c>
      <c r="AF42" s="16">
        <f>(AD42-SMOW!AN$14*AE42)</f>
        <v>1.7992880635635089E-2</v>
      </c>
      <c r="AG42" s="2">
        <f t="shared" si="6"/>
        <v>17.992880635635089</v>
      </c>
      <c r="AH42" s="46"/>
      <c r="AI42" s="46"/>
      <c r="AK42" s="166" t="str">
        <f t="shared" si="3"/>
        <v>10</v>
      </c>
      <c r="AN42" s="166" t="str">
        <f t="shared" si="7"/>
        <v>0</v>
      </c>
    </row>
    <row r="43" spans="1:40" x14ac:dyDescent="0.3">
      <c r="A43" s="46">
        <v>1361</v>
      </c>
      <c r="B43" s="99" t="s">
        <v>98</v>
      </c>
      <c r="C43" s="57" t="s">
        <v>62</v>
      </c>
      <c r="D43" s="57" t="s">
        <v>69</v>
      </c>
      <c r="E43" s="46" t="s">
        <v>150</v>
      </c>
      <c r="F43" s="16">
        <v>-9.9515216113738294</v>
      </c>
      <c r="G43" s="16">
        <v>-10.0013694821998</v>
      </c>
      <c r="H43" s="16">
        <v>5.0743537262083298E-3</v>
      </c>
      <c r="I43" s="16">
        <v>-18.841167706919698</v>
      </c>
      <c r="J43" s="16">
        <v>-19.0209251298525</v>
      </c>
      <c r="K43" s="16">
        <v>7.6759661909062398E-3</v>
      </c>
      <c r="L43" s="16">
        <v>4.1678986362298998E-2</v>
      </c>
      <c r="M43" s="16">
        <v>3.8983780101494499E-3</v>
      </c>
      <c r="N43" s="16">
        <v>-20.046829178091599</v>
      </c>
      <c r="O43" s="16">
        <v>5.2061655046792702E-3</v>
      </c>
      <c r="P43" s="16">
        <v>-38.3671644213482</v>
      </c>
      <c r="Q43" s="16">
        <v>8.7387906535604503E-3</v>
      </c>
      <c r="R43" s="16">
        <v>-48.059042438988101</v>
      </c>
      <c r="S43" s="16">
        <v>0.15635408532478101</v>
      </c>
      <c r="T43" s="16">
        <v>916.52310713118902</v>
      </c>
      <c r="U43" s="16">
        <v>1.01655557535251</v>
      </c>
      <c r="V43" s="47">
        <v>43658.828726851854</v>
      </c>
      <c r="W43" s="46">
        <v>2.2000000000000002</v>
      </c>
      <c r="X43" s="16">
        <v>2.9370199183876899E-2</v>
      </c>
      <c r="Y43" s="16">
        <v>2.96717848159457E-2</v>
      </c>
      <c r="Z43" s="17">
        <f>((((N43/1000)+1)/((SMOW!$Z$4/1000)+1))-1)*1000</f>
        <v>-9.5027609912969879</v>
      </c>
      <c r="AA43" s="17">
        <f>((((P43/1000)+1)/((SMOW!$AA$4/1000)+1))-1)*1000</f>
        <v>-18.042940824378519</v>
      </c>
      <c r="AB43" s="17">
        <f>Z43*SMOW!$AN$6</f>
        <v>-10.310109350252471</v>
      </c>
      <c r="AC43" s="17">
        <f>AA43*SMOW!$AN$12</f>
        <v>-19.52096523147716</v>
      </c>
      <c r="AD43" s="17">
        <f t="shared" si="4"/>
        <v>-10.363626691883342</v>
      </c>
      <c r="AE43" s="17">
        <f t="shared" si="5"/>
        <v>-19.71401575840471</v>
      </c>
      <c r="AF43" s="16">
        <f>(AD43-SMOW!AN$14*AE43)</f>
        <v>4.5373628554346013E-2</v>
      </c>
      <c r="AG43" s="2">
        <f t="shared" si="6"/>
        <v>45.373628554346013</v>
      </c>
      <c r="AH43" s="46"/>
      <c r="AI43" s="46"/>
      <c r="AJ43" s="48" t="s">
        <v>151</v>
      </c>
      <c r="AK43" s="166" t="str">
        <f t="shared" si="3"/>
        <v>10</v>
      </c>
      <c r="AL43" s="46">
        <v>1</v>
      </c>
      <c r="AN43" s="166" t="str">
        <f t="shared" si="7"/>
        <v>0</v>
      </c>
    </row>
    <row r="44" spans="1:40" x14ac:dyDescent="0.3">
      <c r="A44" s="46">
        <v>1362</v>
      </c>
      <c r="B44" s="99" t="s">
        <v>98</v>
      </c>
      <c r="C44" s="57" t="s">
        <v>62</v>
      </c>
      <c r="D44" s="57" t="s">
        <v>69</v>
      </c>
      <c r="E44" s="46" t="s">
        <v>152</v>
      </c>
      <c r="F44" s="16">
        <v>-10.0301592296429</v>
      </c>
      <c r="G44" s="16">
        <v>-10.0808003192197</v>
      </c>
      <c r="H44" s="16">
        <v>2.5888970616993901E-3</v>
      </c>
      <c r="I44" s="16">
        <v>-18.966130406010102</v>
      </c>
      <c r="J44" s="16">
        <v>-19.148294504649002</v>
      </c>
      <c r="K44" s="16">
        <v>1.88365294182001E-3</v>
      </c>
      <c r="L44" s="16">
        <v>2.9499179234998101E-2</v>
      </c>
      <c r="M44" s="16">
        <v>2.9659081649956302E-3</v>
      </c>
      <c r="N44" s="16">
        <v>-20.1228934273412</v>
      </c>
      <c r="O44" s="16">
        <v>2.5625032779366301E-3</v>
      </c>
      <c r="P44" s="16">
        <v>-38.4848871959327</v>
      </c>
      <c r="Q44" s="16">
        <v>1.84617557759426E-3</v>
      </c>
      <c r="R44" s="16">
        <v>-50.724470457790503</v>
      </c>
      <c r="S44" s="16">
        <v>0.12626260542411899</v>
      </c>
      <c r="T44" s="16">
        <v>908.81686177156905</v>
      </c>
      <c r="U44" s="16">
        <v>0.46839836136132901</v>
      </c>
      <c r="V44" s="47">
        <v>43658.907569444447</v>
      </c>
      <c r="W44" s="46">
        <v>2.2000000000000002</v>
      </c>
      <c r="X44" s="16">
        <v>1.6784443569332599E-3</v>
      </c>
      <c r="Y44" s="16">
        <v>1.1360219909999001E-3</v>
      </c>
      <c r="Z44" s="17">
        <f>((((N44/1000)+1)/((SMOW!$Z$4/1000)+1))-1)*1000</f>
        <v>-9.5796436741764079</v>
      </c>
      <c r="AA44" s="17">
        <f>((((P44/1000)+1)/((SMOW!$AA$4/1000)+1))-1)*1000</f>
        <v>-18.163151683712741</v>
      </c>
      <c r="AB44" s="17">
        <f>Z44*SMOW!$AN$6</f>
        <v>-10.393523935587572</v>
      </c>
      <c r="AC44" s="17">
        <f>AA44*SMOW!$AN$12</f>
        <v>-19.65102340926261</v>
      </c>
      <c r="AD44" s="17">
        <f t="shared" si="4"/>
        <v>-10.447913801976892</v>
      </c>
      <c r="AE44" s="17">
        <f t="shared" si="5"/>
        <v>-19.846672143587632</v>
      </c>
      <c r="AF44" s="16">
        <f>(AD44-SMOW!AN$14*AE44)</f>
        <v>3.1129089837378388E-2</v>
      </c>
      <c r="AG44" s="2">
        <f>AF44*1000</f>
        <v>31.129089837378388</v>
      </c>
      <c r="AH44" s="46"/>
      <c r="AI44" s="46"/>
      <c r="AK44" s="166" t="str">
        <f t="shared" si="3"/>
        <v>10</v>
      </c>
      <c r="AN44" s="166" t="str">
        <f t="shared" si="7"/>
        <v>0</v>
      </c>
    </row>
    <row r="45" spans="1:40" x14ac:dyDescent="0.3">
      <c r="A45" s="46" t="s">
        <v>210</v>
      </c>
      <c r="C45" s="57"/>
      <c r="D45" s="57"/>
      <c r="E45" s="46"/>
      <c r="V45" s="47"/>
      <c r="W45" s="46"/>
      <c r="X45" s="16"/>
      <c r="Z45" s="17"/>
      <c r="AA45" s="17"/>
      <c r="AB45" s="17"/>
      <c r="AC45" s="17"/>
      <c r="AD45" s="17"/>
      <c r="AE45" s="17"/>
      <c r="AF45" s="16"/>
      <c r="AG45" s="2"/>
      <c r="AH45" s="46"/>
      <c r="AI45" s="46"/>
      <c r="AK45" s="166" t="str">
        <f t="shared" si="3"/>
        <v>10</v>
      </c>
      <c r="AL45" s="46">
        <v>1</v>
      </c>
      <c r="AN45" s="166" t="str">
        <f t="shared" si="7"/>
        <v>0</v>
      </c>
    </row>
    <row r="46" spans="1:40" x14ac:dyDescent="0.3">
      <c r="A46" s="46">
        <v>1363</v>
      </c>
      <c r="B46" s="99" t="s">
        <v>80</v>
      </c>
      <c r="C46" s="57" t="s">
        <v>62</v>
      </c>
      <c r="D46" s="57" t="s">
        <v>24</v>
      </c>
      <c r="E46" s="46" t="s">
        <v>153</v>
      </c>
      <c r="F46" s="16">
        <v>-28.051954325742798</v>
      </c>
      <c r="G46" s="16">
        <v>-28.452927238139701</v>
      </c>
      <c r="H46" s="16">
        <v>4.0314167029206196E-3</v>
      </c>
      <c r="I46" s="16">
        <v>-52.513713285116999</v>
      </c>
      <c r="J46" s="16">
        <v>-53.942815577938497</v>
      </c>
      <c r="K46" s="16">
        <v>3.8593159387272698E-3</v>
      </c>
      <c r="L46" s="16">
        <v>2.88793870118784E-2</v>
      </c>
      <c r="M46" s="16">
        <v>4.0246927068999499E-3</v>
      </c>
      <c r="N46" s="16">
        <v>-37.960956474059898</v>
      </c>
      <c r="O46" s="16">
        <v>3.9903164435530899E-3</v>
      </c>
      <c r="P46" s="16">
        <v>-71.365003709807894</v>
      </c>
      <c r="Q46" s="16">
        <v>3.78253056819184E-3</v>
      </c>
      <c r="R46" s="16">
        <v>-93.034655394700295</v>
      </c>
      <c r="S46" s="16">
        <v>0.217476970555739</v>
      </c>
      <c r="T46" s="16">
        <v>774.07603807070905</v>
      </c>
      <c r="U46" s="16">
        <v>0.43981444276412701</v>
      </c>
      <c r="V46" s="47">
        <v>43661.360625000001</v>
      </c>
      <c r="W46" s="46">
        <v>2.2000000000000002</v>
      </c>
      <c r="X46" s="16">
        <v>1.2715254080157101E-3</v>
      </c>
      <c r="Y46" s="16">
        <v>5.9919489643549999E-4</v>
      </c>
      <c r="Z46" s="17">
        <f>((((N46/1000)+1)/((SMOW!$Z$4/1000)+1))-1)*1000</f>
        <v>-27.609640130251023</v>
      </c>
      <c r="AA46" s="17">
        <f>((((P46/1000)+1)/((SMOW!$AA$4/1000)+1))-1)*1000</f>
        <v>-51.738193344897823</v>
      </c>
      <c r="AB46" s="17">
        <f>Z46*SMOW!$AN$6</f>
        <v>-29.955337098839863</v>
      </c>
      <c r="AC46" s="17">
        <f>AA46*SMOW!$AN$12</f>
        <v>-55.976433290773251</v>
      </c>
      <c r="AD46" s="17">
        <f t="shared" si="4"/>
        <v>-30.413164316711377</v>
      </c>
      <c r="AE46" s="17">
        <f t="shared" si="5"/>
        <v>-57.604148413899821</v>
      </c>
      <c r="AF46" s="16">
        <f>(AD46-SMOW!AN$14*AE46)</f>
        <v>1.8260458277303826E-3</v>
      </c>
      <c r="AG46" s="2">
        <f t="shared" si="6"/>
        <v>1.8260458277303826</v>
      </c>
      <c r="AH46" s="2">
        <f>AVERAGE(AG46:AG49)</f>
        <v>5.8014849713741157</v>
      </c>
      <c r="AI46" s="2">
        <f>STDEV(AG46:AG49)</f>
        <v>2.7925862367891261</v>
      </c>
      <c r="AK46" s="166" t="str">
        <f t="shared" si="3"/>
        <v>10</v>
      </c>
      <c r="AN46" s="166" t="str">
        <f t="shared" si="7"/>
        <v>0</v>
      </c>
    </row>
    <row r="47" spans="1:40" x14ac:dyDescent="0.3">
      <c r="A47" s="46">
        <v>1364</v>
      </c>
      <c r="B47" s="99" t="s">
        <v>155</v>
      </c>
      <c r="C47" s="57" t="s">
        <v>62</v>
      </c>
      <c r="D47" s="57" t="s">
        <v>24</v>
      </c>
      <c r="E47" s="46" t="s">
        <v>154</v>
      </c>
      <c r="F47" s="16">
        <v>-27.0576685941727</v>
      </c>
      <c r="G47" s="16">
        <v>-27.430467787699801</v>
      </c>
      <c r="H47" s="16">
        <v>4.3056494960258002E-3</v>
      </c>
      <c r="I47" s="16">
        <v>-50.686494984285901</v>
      </c>
      <c r="J47" s="16">
        <v>-52.016182016051701</v>
      </c>
      <c r="K47" s="16">
        <v>2.2445941109329802E-3</v>
      </c>
      <c r="L47" s="16">
        <v>3.4076316775471099E-2</v>
      </c>
      <c r="M47" s="16">
        <v>4.7669070195417397E-3</v>
      </c>
      <c r="N47" s="16">
        <v>-36.976807477157998</v>
      </c>
      <c r="O47" s="16">
        <v>4.2617534356386997E-3</v>
      </c>
      <c r="P47" s="16">
        <v>-69.574139943434105</v>
      </c>
      <c r="Q47" s="16">
        <v>2.1999354218693598E-3</v>
      </c>
      <c r="R47" s="16">
        <v>-92.880812281639905</v>
      </c>
      <c r="S47" s="16">
        <v>0.14638328417239299</v>
      </c>
      <c r="T47" s="16">
        <v>1672.7655504167001</v>
      </c>
      <c r="U47" s="16">
        <v>0.42817765911050398</v>
      </c>
      <c r="V47" s="47">
        <v>43661.478009259263</v>
      </c>
      <c r="W47" s="20">
        <v>2.2000000000000002</v>
      </c>
      <c r="X47" s="16">
        <v>4.0000785200047101E-2</v>
      </c>
      <c r="Y47" s="16">
        <v>4.27591813497765E-2</v>
      </c>
      <c r="Z47" s="17">
        <f>((((N47/1000)+1)/((SMOW!$Z$4/1000)+1))-1)*1000</f>
        <v>-26.614901919049583</v>
      </c>
      <c r="AA47" s="17">
        <f>((((P47/1000)+1)/((SMOW!$AA$4/1000)+1))-1)*1000</f>
        <v>-49.909479461230923</v>
      </c>
      <c r="AB47" s="17">
        <f>Z47*SMOW!$AN$6</f>
        <v>-28.876086579779756</v>
      </c>
      <c r="AC47" s="17">
        <f>AA47*SMOW!$AN$12</f>
        <v>-53.997916568424536</v>
      </c>
      <c r="AD47" s="17">
        <f t="shared" si="4"/>
        <v>-29.301204599839171</v>
      </c>
      <c r="AE47" s="17">
        <f t="shared" si="5"/>
        <v>-55.51050757372473</v>
      </c>
      <c r="AF47" s="16">
        <f>(AD47-SMOW!AN$14*AE47)</f>
        <v>8.3433990874901554E-3</v>
      </c>
      <c r="AG47" s="2">
        <f t="shared" si="6"/>
        <v>8.3433990874901554</v>
      </c>
      <c r="AH47" s="46"/>
      <c r="AI47" s="46"/>
      <c r="AK47" s="166" t="str">
        <f t="shared" si="3"/>
        <v>10</v>
      </c>
      <c r="AN47" s="166" t="str">
        <f t="shared" si="7"/>
        <v>0</v>
      </c>
    </row>
    <row r="48" spans="1:40" x14ac:dyDescent="0.3">
      <c r="A48" s="46">
        <v>1365</v>
      </c>
      <c r="B48" s="99" t="s">
        <v>155</v>
      </c>
      <c r="C48" s="57" t="s">
        <v>62</v>
      </c>
      <c r="D48" s="57" t="s">
        <v>24</v>
      </c>
      <c r="E48" s="46" t="s">
        <v>156</v>
      </c>
      <c r="F48" s="16">
        <v>-28.028647983152698</v>
      </c>
      <c r="G48" s="16">
        <v>-28.428948449438799</v>
      </c>
      <c r="H48" s="16">
        <v>3.54708168411653E-3</v>
      </c>
      <c r="I48" s="16">
        <v>-52.478024867955</v>
      </c>
      <c r="J48" s="16">
        <v>-53.905149837287297</v>
      </c>
      <c r="K48" s="16">
        <v>3.6809337817480599E-3</v>
      </c>
      <c r="L48" s="16">
        <v>3.2970664648894102E-2</v>
      </c>
      <c r="M48" s="16">
        <v>3.9805326204853404E-3</v>
      </c>
      <c r="N48" s="16">
        <v>-37.937887739436498</v>
      </c>
      <c r="O48" s="16">
        <v>3.5109192161887899E-3</v>
      </c>
      <c r="P48" s="16">
        <v>-71.330025353283304</v>
      </c>
      <c r="Q48" s="16">
        <v>3.60769752204897E-3</v>
      </c>
      <c r="R48" s="16">
        <v>-96.787967579158106</v>
      </c>
      <c r="S48" s="16">
        <v>0.14335334460141599</v>
      </c>
      <c r="T48" s="16">
        <v>982.49997373341296</v>
      </c>
      <c r="U48" s="16">
        <v>0.15717258499131601</v>
      </c>
      <c r="V48" s="47">
        <v>43661.563888888886</v>
      </c>
      <c r="W48" s="46">
        <v>2.2000000000000002</v>
      </c>
      <c r="X48" s="16">
        <v>0.118235251905948</v>
      </c>
      <c r="Y48" s="16">
        <v>0.11065325316973799</v>
      </c>
      <c r="Z48" s="17">
        <f>((((N48/1000)+1)/((SMOW!$Z$4/1000)+1))-1)*1000</f>
        <v>-27.586323181408634</v>
      </c>
      <c r="AA48" s="17">
        <f>((((P48/1000)+1)/((SMOW!$AA$4/1000)+1))-1)*1000</f>
        <v>-51.702475716675409</v>
      </c>
      <c r="AB48" s="17">
        <f>Z48*SMOW!$AN$6</f>
        <v>-29.930039157273253</v>
      </c>
      <c r="AC48" s="17">
        <f>AA48*SMOW!$AN$12</f>
        <v>-55.937789779969371</v>
      </c>
      <c r="AD48" s="17">
        <f t="shared" si="4"/>
        <v>-30.387085505430314</v>
      </c>
      <c r="AE48" s="17">
        <f t="shared" si="5"/>
        <v>-57.563214351177095</v>
      </c>
      <c r="AF48" s="16">
        <f>(AD48-SMOW!AN$14*AE48)</f>
        <v>6.2916719911925156E-3</v>
      </c>
      <c r="AG48" s="2">
        <f t="shared" si="6"/>
        <v>6.2916719911925156</v>
      </c>
      <c r="AH48" s="46"/>
      <c r="AI48" s="46"/>
      <c r="AK48" s="166" t="str">
        <f t="shared" si="3"/>
        <v>10</v>
      </c>
      <c r="AN48" s="166" t="str">
        <f t="shared" si="7"/>
        <v>0</v>
      </c>
    </row>
    <row r="49" spans="1:40" x14ac:dyDescent="0.3">
      <c r="A49" s="46">
        <v>1366</v>
      </c>
      <c r="B49" s="99" t="s">
        <v>155</v>
      </c>
      <c r="C49" s="57" t="s">
        <v>62</v>
      </c>
      <c r="D49" s="57" t="s">
        <v>24</v>
      </c>
      <c r="E49" s="46" t="s">
        <v>157</v>
      </c>
      <c r="F49" s="16">
        <v>-28.151395363918098</v>
      </c>
      <c r="G49" s="16">
        <v>-28.55524349793</v>
      </c>
      <c r="H49" s="16">
        <v>3.7971394302490202E-3</v>
      </c>
      <c r="I49" s="16">
        <v>-52.705556197174602</v>
      </c>
      <c r="J49" s="16">
        <v>-54.145311548348097</v>
      </c>
      <c r="K49" s="16">
        <v>2.4655418428084501E-3</v>
      </c>
      <c r="L49" s="16">
        <v>3.3480999597769102E-2</v>
      </c>
      <c r="M49" s="16">
        <v>3.9580994615266603E-3</v>
      </c>
      <c r="N49" s="16">
        <v>-38.059383711687701</v>
      </c>
      <c r="O49" s="16">
        <v>3.75842762570497E-3</v>
      </c>
      <c r="P49" s="16">
        <v>-71.553029694378694</v>
      </c>
      <c r="Q49" s="16">
        <v>2.4164871535908299E-3</v>
      </c>
      <c r="R49" s="16">
        <v>-98.001324432333703</v>
      </c>
      <c r="S49" s="16">
        <v>0.114959319458196</v>
      </c>
      <c r="T49" s="16">
        <v>913.41045448242801</v>
      </c>
      <c r="U49" s="16">
        <v>0.116705558383511</v>
      </c>
      <c r="V49" s="47">
        <v>43661.64570601852</v>
      </c>
      <c r="W49" s="46">
        <v>2.2000000000000002</v>
      </c>
      <c r="X49" s="16">
        <v>2.4940585775883598E-4</v>
      </c>
      <c r="Y49" s="16">
        <v>1.00678743965156E-3</v>
      </c>
      <c r="Z49" s="17">
        <f>((((N49/1000)+1)/((SMOW!$Z$4/1000)+1))-1)*1000</f>
        <v>-27.709126422062024</v>
      </c>
      <c r="AA49" s="17">
        <f>((((P49/1000)+1)/((SMOW!$AA$4/1000)+1))-1)*1000</f>
        <v>-51.930193280867783</v>
      </c>
      <c r="AB49" s="17">
        <f>Z49*SMOW!$AN$6</f>
        <v>-30.063275680938467</v>
      </c>
      <c r="AC49" s="17">
        <f>AA49*SMOW!$AN$12</f>
        <v>-56.18416129426209</v>
      </c>
      <c r="AD49" s="17">
        <f t="shared" ref="AD49" si="8">LN((AB49/1000)+1)*1000</f>
        <v>-30.524442273212408</v>
      </c>
      <c r="AE49" s="17">
        <f t="shared" ref="AE49" si="9">LN((AC49/1000)+1)*1000</f>
        <v>-57.824217985211156</v>
      </c>
      <c r="AF49" s="16">
        <f>(AD49-SMOW!AN$14*AE49)</f>
        <v>6.7448229790834091E-3</v>
      </c>
      <c r="AG49" s="2">
        <f t="shared" si="6"/>
        <v>6.7448229790834091</v>
      </c>
      <c r="AH49" s="46"/>
      <c r="AI49" s="46"/>
      <c r="AK49" s="166" t="str">
        <f t="shared" si="3"/>
        <v>10</v>
      </c>
      <c r="AL49" s="46">
        <v>1</v>
      </c>
      <c r="AN49" s="166" t="str">
        <f t="shared" si="7"/>
        <v>0</v>
      </c>
    </row>
    <row r="50" spans="1:40" x14ac:dyDescent="0.3">
      <c r="A50" s="46">
        <v>1367</v>
      </c>
      <c r="B50" s="99" t="s">
        <v>155</v>
      </c>
      <c r="C50" s="57" t="s">
        <v>62</v>
      </c>
      <c r="D50" s="57" t="s">
        <v>22</v>
      </c>
      <c r="E50" s="46" t="s">
        <v>158</v>
      </c>
      <c r="F50" s="16">
        <v>-0.67601227454151303</v>
      </c>
      <c r="G50" s="16">
        <v>-0.67624120652838404</v>
      </c>
      <c r="H50" s="16">
        <v>4.1814721054837297E-3</v>
      </c>
      <c r="I50" s="16">
        <v>-1.23462022397403</v>
      </c>
      <c r="J50" s="16">
        <v>-1.23538306246334</v>
      </c>
      <c r="K50" s="16">
        <v>1.8762740072023399E-3</v>
      </c>
      <c r="L50" s="16">
        <v>-2.3958949547741599E-2</v>
      </c>
      <c r="M50" s="16">
        <v>4.4133056200881104E-3</v>
      </c>
      <c r="N50" s="16">
        <v>-10.864111921747501</v>
      </c>
      <c r="O50" s="16">
        <v>4.1388420325493896E-3</v>
      </c>
      <c r="P50" s="16">
        <v>-21.106165072992301</v>
      </c>
      <c r="Q50" s="16">
        <v>1.8389434550649499E-3</v>
      </c>
      <c r="R50" s="16">
        <v>-30.686899123737302</v>
      </c>
      <c r="S50" s="16">
        <v>0.12352019062134501</v>
      </c>
      <c r="T50" s="16">
        <v>862.87000351566905</v>
      </c>
      <c r="U50" s="16">
        <v>0.12988818679137101</v>
      </c>
      <c r="V50" s="47">
        <v>43661.724594907406</v>
      </c>
      <c r="W50" s="46">
        <v>2.2000000000000002</v>
      </c>
      <c r="X50" s="16">
        <v>3.4727884440850502E-2</v>
      </c>
      <c r="Y50" s="16">
        <v>0.118807921536678</v>
      </c>
      <c r="Z50" s="17">
        <f>((((N50/1000)+1)/((SMOW!$Z$4/1000)+1))-1)*1000</f>
        <v>-0.22123983311972406</v>
      </c>
      <c r="AA50" s="17">
        <f>((((P50/1000)+1)/((SMOW!$AA$4/1000)+1))-1)*1000</f>
        <v>-0.41712821540640377</v>
      </c>
      <c r="AB50" s="17">
        <f>Z50*SMOW!$AN$6</f>
        <v>-0.24003622464934155</v>
      </c>
      <c r="AC50" s="17">
        <f>AA50*SMOW!$AN$12</f>
        <v>-0.45129812646808348</v>
      </c>
      <c r="AD50" s="17">
        <f t="shared" ref="AD50" si="10">LN((AB50/1000)+1)*1000</f>
        <v>-0.24006503795478709</v>
      </c>
      <c r="AE50" s="17">
        <f t="shared" ref="AE50" si="11">LN((AC50/1000)+1)*1000</f>
        <v>-0.45139999211652765</v>
      </c>
      <c r="AF50" s="16">
        <f>(AD50-SMOW!AN$14*AE50)</f>
        <v>-1.7258421172604843E-3</v>
      </c>
      <c r="AG50" s="2">
        <f t="shared" si="6"/>
        <v>-1.7258421172604843</v>
      </c>
      <c r="AH50" s="2">
        <f>AVERAGE(AG50:AG53)</f>
        <v>1.8154632474837165</v>
      </c>
      <c r="AI50" s="2">
        <f>STDEV(AG50:AG53)</f>
        <v>6.0215055564252866</v>
      </c>
      <c r="AK50" s="166" t="str">
        <f t="shared" si="3"/>
        <v>10</v>
      </c>
      <c r="AN50" s="166" t="str">
        <f t="shared" si="7"/>
        <v>0</v>
      </c>
    </row>
    <row r="51" spans="1:40" x14ac:dyDescent="0.3">
      <c r="A51" s="46">
        <v>1368</v>
      </c>
      <c r="B51" s="99" t="s">
        <v>155</v>
      </c>
      <c r="C51" s="57" t="s">
        <v>62</v>
      </c>
      <c r="D51" s="57" t="s">
        <v>22</v>
      </c>
      <c r="E51" s="46" t="s">
        <v>159</v>
      </c>
      <c r="F51" s="16">
        <v>-0.48160378975975499</v>
      </c>
      <c r="G51" s="16">
        <v>-0.48172012851711199</v>
      </c>
      <c r="H51" s="16">
        <v>4.1143265308339104E-3</v>
      </c>
      <c r="I51" s="16">
        <v>-0.86382641949844197</v>
      </c>
      <c r="J51" s="16">
        <v>-0.86419979017767701</v>
      </c>
      <c r="K51" s="16">
        <v>1.7177404642612999E-3</v>
      </c>
      <c r="L51" s="16">
        <v>-2.5422639303298401E-2</v>
      </c>
      <c r="M51" s="16">
        <v>4.2653414693002304E-3</v>
      </c>
      <c r="N51" s="16">
        <v>-10.6716854298325</v>
      </c>
      <c r="O51" s="16">
        <v>4.07238100646665E-3</v>
      </c>
      <c r="P51" s="16">
        <v>-20.7427486224624</v>
      </c>
      <c r="Q51" s="16">
        <v>1.68356411277195E-3</v>
      </c>
      <c r="R51" s="16">
        <v>-30.166025367239602</v>
      </c>
      <c r="S51" s="16">
        <v>0.111955630210108</v>
      </c>
      <c r="T51" s="16">
        <v>813.37779057849696</v>
      </c>
      <c r="U51" s="16">
        <v>0.10991844431329301</v>
      </c>
      <c r="V51" s="47">
        <v>43661.80269675926</v>
      </c>
      <c r="W51" s="46">
        <v>2.2000000000000002</v>
      </c>
      <c r="X51" s="16">
        <v>2.2291914592053898E-2</v>
      </c>
      <c r="Y51" s="16">
        <v>1.96175069667942E-2</v>
      </c>
      <c r="Z51" s="17">
        <f>((((N51/1000)+1)/((SMOW!$Z$4/1000)+1))-1)*1000</f>
        <v>-2.6742876909069402E-2</v>
      </c>
      <c r="AA51" s="17">
        <f>((((P51/1000)+1)/((SMOW!$AA$4/1000)+1))-1)*1000</f>
        <v>-4.6030915256789484E-2</v>
      </c>
      <c r="AB51" s="17">
        <f>Z51*SMOW!$AN$6</f>
        <v>-2.9014934241255216E-2</v>
      </c>
      <c r="AC51" s="17">
        <f>AA51*SMOW!$AN$12</f>
        <v>-4.9801631843006941E-2</v>
      </c>
      <c r="AD51" s="17">
        <f t="shared" ref="AD51" si="12">LN((AB51/1000)+1)*1000</f>
        <v>-2.9015355182580724E-2</v>
      </c>
      <c r="AE51" s="17">
        <f t="shared" ref="AE51" si="13">LN((AC51/1000)+1)*1000</f>
        <v>-4.9802871985424171E-2</v>
      </c>
      <c r="AF51" s="16">
        <f>(AD51-SMOW!AN$14*AE51)</f>
        <v>-2.7194387742767619E-3</v>
      </c>
      <c r="AG51" s="2">
        <f t="shared" si="6"/>
        <v>-2.7194387742767621</v>
      </c>
      <c r="AH51" s="46"/>
      <c r="AI51" s="46"/>
      <c r="AK51" s="166" t="str">
        <f t="shared" si="3"/>
        <v>10</v>
      </c>
      <c r="AN51" s="166" t="str">
        <f t="shared" si="7"/>
        <v>0</v>
      </c>
    </row>
    <row r="52" spans="1:40" x14ac:dyDescent="0.3">
      <c r="A52" s="46">
        <v>1369</v>
      </c>
      <c r="B52" s="99" t="s">
        <v>155</v>
      </c>
      <c r="C52" s="57" t="s">
        <v>62</v>
      </c>
      <c r="D52" s="57" t="s">
        <v>22</v>
      </c>
      <c r="E52" s="46" t="s">
        <v>160</v>
      </c>
      <c r="F52" s="16">
        <v>-0.41579040146971202</v>
      </c>
      <c r="G52" s="16">
        <v>-0.41587720233204101</v>
      </c>
      <c r="H52" s="16">
        <v>4.1496467804993404E-3</v>
      </c>
      <c r="I52" s="16">
        <v>-0.74575338651593803</v>
      </c>
      <c r="J52" s="16">
        <v>-0.74603165710545305</v>
      </c>
      <c r="K52" s="16">
        <v>1.7263951016699001E-3</v>
      </c>
      <c r="L52" s="16">
        <v>-2.1972487380361401E-2</v>
      </c>
      <c r="M52" s="16">
        <v>4.2261549159543898E-3</v>
      </c>
      <c r="N52" s="16">
        <v>-10.6065430084823</v>
      </c>
      <c r="O52" s="16">
        <v>4.1073411664840302E-3</v>
      </c>
      <c r="P52" s="16">
        <v>-20.627024783412601</v>
      </c>
      <c r="Q52" s="16">
        <v>1.69204655657108E-3</v>
      </c>
      <c r="R52" s="16">
        <v>-30.068870176804801</v>
      </c>
      <c r="S52" s="16">
        <v>0.16546720751366001</v>
      </c>
      <c r="T52" s="16">
        <v>865.65248245060002</v>
      </c>
      <c r="U52" s="16">
        <v>0.12329263814683</v>
      </c>
      <c r="V52" s="47">
        <v>43661.882754629631</v>
      </c>
      <c r="W52" s="46">
        <v>2.2000000000000002</v>
      </c>
      <c r="X52" s="16">
        <v>4.85631206642375E-2</v>
      </c>
      <c r="Y52" s="16">
        <v>4.6174165179793301E-2</v>
      </c>
      <c r="Z52" s="17">
        <f>((((N52/1000)+1)/((SMOW!$Z$4/1000)+1))-1)*1000</f>
        <v>3.9100461743268866E-2</v>
      </c>
      <c r="AA52" s="17">
        <f>((((P52/1000)+1)/((SMOW!$AA$4/1000)+1))-1)*1000</f>
        <v>7.2138760804030255E-2</v>
      </c>
      <c r="AB52" s="17">
        <f>Z52*SMOW!$AN$6</f>
        <v>4.2422411401030514E-2</v>
      </c>
      <c r="AC52" s="17">
        <f>AA52*SMOW!$AN$12</f>
        <v>7.8048154965659672E-2</v>
      </c>
      <c r="AD52" s="17">
        <f t="shared" ref="AD52" si="14">LN((AB52/1000)+1)*1000</f>
        <v>4.242151159601959E-2</v>
      </c>
      <c r="AE52" s="17">
        <f t="shared" ref="AE52" si="15">LN((AC52/1000)+1)*1000</f>
        <v>7.8045109366814261E-2</v>
      </c>
      <c r="AF52" s="16">
        <f>(AD52-SMOW!AN$14*AE52)</f>
        <v>1.21369385034166E-3</v>
      </c>
      <c r="AG52" s="2">
        <f t="shared" si="6"/>
        <v>1.2136938503416599</v>
      </c>
      <c r="AH52" s="46"/>
      <c r="AI52" s="46"/>
      <c r="AK52" s="166" t="str">
        <f t="shared" si="3"/>
        <v>10</v>
      </c>
      <c r="AN52" s="166" t="str">
        <f t="shared" si="7"/>
        <v>0</v>
      </c>
    </row>
    <row r="53" spans="1:40" x14ac:dyDescent="0.3">
      <c r="A53" s="46">
        <v>1370</v>
      </c>
      <c r="B53" s="99" t="s">
        <v>155</v>
      </c>
      <c r="C53" s="57" t="s">
        <v>62</v>
      </c>
      <c r="D53" s="57" t="s">
        <v>22</v>
      </c>
      <c r="E53" s="46" t="s">
        <v>161</v>
      </c>
      <c r="F53" s="16">
        <v>-0.34242675687285701</v>
      </c>
      <c r="G53" s="16">
        <v>-0.34248563501577201</v>
      </c>
      <c r="H53" s="16">
        <v>3.4829458639782799E-3</v>
      </c>
      <c r="I53" s="16">
        <v>-0.62269191327361795</v>
      </c>
      <c r="J53" s="16">
        <v>-0.62288591318475806</v>
      </c>
      <c r="K53" s="16">
        <v>1.54792203028779E-3</v>
      </c>
      <c r="L53" s="16">
        <v>-1.3601872854219601E-2</v>
      </c>
      <c r="M53" s="16">
        <v>3.6348409016451898E-3</v>
      </c>
      <c r="N53" s="16">
        <v>-10.5339273056249</v>
      </c>
      <c r="O53" s="16">
        <v>3.4474372601989299E-3</v>
      </c>
      <c r="P53" s="16">
        <v>-20.506411754654099</v>
      </c>
      <c r="Q53" s="16">
        <v>1.51712440486864E-3</v>
      </c>
      <c r="R53" s="16">
        <v>-30.600597976500602</v>
      </c>
      <c r="S53" s="16">
        <v>0.13037676406118301</v>
      </c>
      <c r="T53" s="16">
        <v>869.27672656852201</v>
      </c>
      <c r="U53" s="16">
        <v>0.12020407496695799</v>
      </c>
      <c r="V53" s="47">
        <v>43661.96297453704</v>
      </c>
      <c r="W53" s="46">
        <v>2.2000000000000002</v>
      </c>
      <c r="X53" s="16">
        <v>6.9939954133617799E-5</v>
      </c>
      <c r="Y53" s="16">
        <v>1.2122238006187999E-7</v>
      </c>
      <c r="Z53" s="17">
        <f>((((N53/1000)+1)/((SMOW!$Z$4/1000)+1))-1)*1000</f>
        <v>0.11249749267339126</v>
      </c>
      <c r="AA53" s="17">
        <f>((((P53/1000)+1)/((SMOW!$AA$4/1000)+1))-1)*1000</f>
        <v>0.19530096017583709</v>
      </c>
      <c r="AB53" s="17">
        <f>Z53*SMOW!$AN$6</f>
        <v>0.12205520607685894</v>
      </c>
      <c r="AC53" s="17">
        <f>AA53*SMOW!$AN$12</f>
        <v>0.21129943784526822</v>
      </c>
      <c r="AD53" s="17">
        <f t="shared" ref="AD53" si="16">LN((AB53/1000)+1)*1000</f>
        <v>0.12204775794616057</v>
      </c>
      <c r="AE53" s="17">
        <f t="shared" ref="AE53" si="17">LN((AC53/1000)+1)*1000</f>
        <v>0.21127711726331461</v>
      </c>
      <c r="AF53" s="16">
        <f>(AD53-SMOW!AN$14*AE53)</f>
        <v>1.0493440031130452E-2</v>
      </c>
      <c r="AG53" s="2">
        <f t="shared" si="6"/>
        <v>10.493440031130453</v>
      </c>
      <c r="AH53" s="46"/>
      <c r="AI53" s="46"/>
      <c r="AK53" s="166" t="str">
        <f t="shared" si="3"/>
        <v>10</v>
      </c>
      <c r="AN53" s="166" t="str">
        <f t="shared" si="7"/>
        <v>0</v>
      </c>
    </row>
    <row r="54" spans="1:40" x14ac:dyDescent="0.3">
      <c r="A54" s="46">
        <v>1371</v>
      </c>
      <c r="B54" s="99" t="s">
        <v>80</v>
      </c>
      <c r="C54" s="57" t="s">
        <v>64</v>
      </c>
      <c r="D54" s="57" t="s">
        <v>50</v>
      </c>
      <c r="E54" s="48" t="s">
        <v>162</v>
      </c>
      <c r="F54" s="62">
        <v>9.2559243410000001</v>
      </c>
      <c r="G54" s="16">
        <v>9.2133504619999993</v>
      </c>
      <c r="H54" s="16">
        <v>4.0545069999999997E-3</v>
      </c>
      <c r="I54" s="16">
        <v>17.8641328</v>
      </c>
      <c r="J54" s="16">
        <v>17.706444340000001</v>
      </c>
      <c r="K54" s="16">
        <v>1.6302879999999999E-3</v>
      </c>
      <c r="L54" s="16">
        <v>-0.135652149</v>
      </c>
      <c r="M54" s="16">
        <v>4.1806439999999999E-3</v>
      </c>
      <c r="N54" s="16">
        <v>-1.0334313159999999</v>
      </c>
      <c r="O54" s="16">
        <v>4.0131710000000003E-3</v>
      </c>
      <c r="P54" s="16">
        <v>-2.38740292</v>
      </c>
      <c r="Q54" s="16">
        <v>1.597851E-3</v>
      </c>
      <c r="R54" s="16">
        <v>-5.5610824159999996</v>
      </c>
      <c r="S54" s="16">
        <v>0.130497433</v>
      </c>
      <c r="T54" s="16">
        <v>1007.523538</v>
      </c>
      <c r="U54" s="16">
        <v>0.37004811900000001</v>
      </c>
      <c r="V54" s="47">
        <v>43662.382638888892</v>
      </c>
      <c r="W54" s="46">
        <v>2.2000000000000002</v>
      </c>
      <c r="X54" s="16">
        <v>1.8899999999999999E-6</v>
      </c>
      <c r="Y54" s="16">
        <v>1.91E-5</v>
      </c>
      <c r="Z54" s="17">
        <f>((((N54/1000)+1)/((SMOW!$Z$4/1000)+1))-1)*1000</f>
        <v>9.715216609388122</v>
      </c>
      <c r="AA54" s="17">
        <f>((((P54/1000)+1)/((SMOW!$AA$4/1000)+1))-1)*1000</f>
        <v>18.697257187313188</v>
      </c>
      <c r="AB54" s="17">
        <f>Z54*SMOW!$AN$6</f>
        <v>10.540615058709324</v>
      </c>
      <c r="AC54" s="17">
        <f>AA54*SMOW!$AN$12</f>
        <v>20.228881257781271</v>
      </c>
      <c r="AD54" s="17">
        <f t="shared" ref="AD54" si="18">LN((AB54/1000)+1)*1000</f>
        <v>10.485450085694993</v>
      </c>
      <c r="AE54" s="17">
        <f t="shared" ref="AE54" si="19">LN((AC54/1000)+1)*1000</f>
        <v>20.026995513730288</v>
      </c>
      <c r="AF54" s="16">
        <f>(AD54-SMOW!AN$14*AE54)</f>
        <v>-8.8803545554599239E-2</v>
      </c>
      <c r="AG54" s="2">
        <f t="shared" si="6"/>
        <v>-88.803545554599239</v>
      </c>
      <c r="AH54" s="2">
        <f>AVERAGE(AG54:AG57)</f>
        <v>-100.66588249977836</v>
      </c>
      <c r="AI54" s="2">
        <f>STDEV(AG54:AG57)</f>
        <v>10.929996483215703</v>
      </c>
      <c r="AK54" s="166" t="str">
        <f t="shared" si="3"/>
        <v>10</v>
      </c>
      <c r="AN54" s="166" t="str">
        <f t="shared" si="7"/>
        <v>0</v>
      </c>
    </row>
    <row r="55" spans="1:40" x14ac:dyDescent="0.3">
      <c r="A55" s="46">
        <v>1372</v>
      </c>
      <c r="B55" s="99" t="s">
        <v>155</v>
      </c>
      <c r="C55" s="57" t="s">
        <v>64</v>
      </c>
      <c r="D55" s="57" t="s">
        <v>50</v>
      </c>
      <c r="E55" s="46" t="s">
        <v>163</v>
      </c>
      <c r="F55" s="16">
        <v>10.7610855069638</v>
      </c>
      <c r="G55" s="16">
        <v>10.703596675649299</v>
      </c>
      <c r="H55" s="16">
        <v>4.6243162538150704E-3</v>
      </c>
      <c r="I55" s="16">
        <v>20.765816966619301</v>
      </c>
      <c r="J55" s="16">
        <v>20.553146494584301</v>
      </c>
      <c r="K55" s="16">
        <v>1.4477696483373699E-3</v>
      </c>
      <c r="L55" s="16">
        <v>-0.148464673491188</v>
      </c>
      <c r="M55" s="16">
        <v>4.6922314962305704E-3</v>
      </c>
      <c r="N55" s="16">
        <v>0.45638474409962998</v>
      </c>
      <c r="O55" s="16">
        <v>4.5771713885120599E-3</v>
      </c>
      <c r="P55" s="16">
        <v>0.45654902148322102</v>
      </c>
      <c r="Q55" s="16">
        <v>1.41896466562773E-3</v>
      </c>
      <c r="R55" s="16">
        <v>-1.91951086113081</v>
      </c>
      <c r="S55" s="16">
        <v>0.16031744896967201</v>
      </c>
      <c r="T55" s="16">
        <v>586.57302899519698</v>
      </c>
      <c r="U55" s="16">
        <v>9.2102368937868995E-2</v>
      </c>
      <c r="V55" s="47">
        <v>43662.519085648149</v>
      </c>
      <c r="W55" s="46">
        <v>2.2000000000000002</v>
      </c>
      <c r="X55" s="16">
        <v>1.37192199511082E-3</v>
      </c>
      <c r="Y55" s="16">
        <v>3.2133507310604802E-3</v>
      </c>
      <c r="Z55" s="17">
        <f>((((N55/1000)+1)/((SMOW!$Z$4/1000)+1))-1)*1000</f>
        <v>11.221062743772103</v>
      </c>
      <c r="AA55" s="17">
        <f>((((P55/1000)+1)/((SMOW!$AA$4/1000)+1))-1)*1000</f>
        <v>21.601316389092684</v>
      </c>
      <c r="AB55" s="17">
        <f>Z55*SMOW!$AN$6</f>
        <v>12.174396895837781</v>
      </c>
      <c r="AC55" s="17">
        <f>AA55*SMOW!$AN$12</f>
        <v>23.370832409751618</v>
      </c>
      <c r="AD55" s="17">
        <f t="shared" ref="AD55" si="20">LN((AB55/1000)+1)*1000</f>
        <v>12.100884966802646</v>
      </c>
      <c r="AE55" s="17">
        <f t="shared" ref="AE55" si="21">LN((AC55/1000)+1)*1000</f>
        <v>23.101916308236628</v>
      </c>
      <c r="AF55" s="16">
        <f>(AD55-SMOW!AN$14*AE55)</f>
        <v>-9.6926843946294028E-2</v>
      </c>
      <c r="AG55" s="2">
        <f t="shared" si="6"/>
        <v>-96.926843946294028</v>
      </c>
      <c r="AH55" s="2">
        <f>AVERAGE(AG55:AG57)</f>
        <v>-104.61999481483808</v>
      </c>
      <c r="AI55" s="2">
        <f>STDEV(AG55:AG56)</f>
        <v>12.687444024794104</v>
      </c>
      <c r="AK55" s="166" t="str">
        <f t="shared" si="3"/>
        <v>10</v>
      </c>
      <c r="AN55" s="166" t="str">
        <f t="shared" si="7"/>
        <v>0</v>
      </c>
    </row>
    <row r="56" spans="1:40" x14ac:dyDescent="0.3">
      <c r="A56" s="46">
        <v>1373</v>
      </c>
      <c r="B56" s="99" t="s">
        <v>155</v>
      </c>
      <c r="C56" s="57" t="s">
        <v>64</v>
      </c>
      <c r="D56" s="57" t="s">
        <v>50</v>
      </c>
      <c r="E56" s="46" t="s">
        <v>164</v>
      </c>
      <c r="F56" s="16">
        <v>11.042721493680199</v>
      </c>
      <c r="G56" s="16">
        <v>10.982195600026801</v>
      </c>
      <c r="H56" s="16">
        <v>3.4075725960658601E-3</v>
      </c>
      <c r="I56" s="16">
        <v>21.337439892649002</v>
      </c>
      <c r="J56" s="16">
        <v>21.112983930730302</v>
      </c>
      <c r="K56" s="16">
        <v>1.72248135162606E-3</v>
      </c>
      <c r="L56" s="16">
        <v>-0.165459915398773</v>
      </c>
      <c r="M56" s="16">
        <v>3.7011438810865501E-3</v>
      </c>
      <c r="N56" s="16">
        <v>0.73184562533614195</v>
      </c>
      <c r="O56" s="16">
        <v>4.6607386162132803E-3</v>
      </c>
      <c r="P56" s="16">
        <v>1.0117013704722899</v>
      </c>
      <c r="Q56" s="16">
        <v>5.3565016372536297E-3</v>
      </c>
      <c r="R56" s="16">
        <v>-0.93424453292990095</v>
      </c>
      <c r="S56" s="16">
        <v>0.128165170252035</v>
      </c>
      <c r="T56" s="16">
        <v>590.94947010346004</v>
      </c>
      <c r="U56" s="16">
        <v>8.8107620518652494E-2</v>
      </c>
      <c r="V56" s="47">
        <v>43662.648090277777</v>
      </c>
      <c r="W56" s="46">
        <v>2.2000000000000002</v>
      </c>
      <c r="X56" s="16">
        <v>1.9446800580533201E-4</v>
      </c>
      <c r="Y56" s="16">
        <v>2.43129965064025E-4</v>
      </c>
      <c r="Z56" s="17">
        <f>((((N56/1000)+1)/((SMOW!$Z$4/1000)+1))-1)*1000</f>
        <v>11.49948752002028</v>
      </c>
      <c r="AA56" s="17">
        <f>((((P56/1000)+1)/((SMOW!$AA$4/1000)+1))-1)*1000</f>
        <v>22.168201948568942</v>
      </c>
      <c r="AB56" s="17">
        <f>Z56*SMOW!$AN$6</f>
        <v>12.476476458984457</v>
      </c>
      <c r="AC56" s="17">
        <f>AA56*SMOW!$AN$12</f>
        <v>23.98415555947955</v>
      </c>
      <c r="AD56" s="17">
        <f t="shared" ref="AD56" si="22">LN((AB56/1000)+1)*1000</f>
        <v>12.399286601734913</v>
      </c>
      <c r="AE56" s="17">
        <f t="shared" ref="AE56" si="23">LN((AC56/1000)+1)*1000</f>
        <v>23.701053411160832</v>
      </c>
      <c r="AF56" s="16">
        <f>(AD56-SMOW!AN$14*AE56)</f>
        <v>-0.11486959935800733</v>
      </c>
      <c r="AG56" s="2">
        <f t="shared" si="6"/>
        <v>-114.86959935800733</v>
      </c>
      <c r="AH56" s="46"/>
      <c r="AI56" s="46"/>
      <c r="AK56" s="166" t="str">
        <f t="shared" si="3"/>
        <v>10</v>
      </c>
      <c r="AN56" s="166" t="str">
        <f t="shared" si="7"/>
        <v>0</v>
      </c>
    </row>
    <row r="57" spans="1:40" x14ac:dyDescent="0.3">
      <c r="A57" s="46">
        <v>1374</v>
      </c>
      <c r="B57" s="99" t="s">
        <v>155</v>
      </c>
      <c r="C57" s="57" t="s">
        <v>64</v>
      </c>
      <c r="D57" s="57" t="s">
        <v>50</v>
      </c>
      <c r="E57" s="46" t="s">
        <v>165</v>
      </c>
      <c r="F57" s="16">
        <v>10.9287357268796</v>
      </c>
      <c r="G57" s="16">
        <v>10.869448331883</v>
      </c>
      <c r="H57" s="16">
        <v>4.1380111994715196E-3</v>
      </c>
      <c r="I57" s="16">
        <v>21.0968581275643</v>
      </c>
      <c r="J57" s="16">
        <v>20.877400590915499</v>
      </c>
      <c r="K57" s="16">
        <v>1.3658437103808299E-3</v>
      </c>
      <c r="L57" s="16">
        <v>-0.15381918012044801</v>
      </c>
      <c r="M57" s="16">
        <v>4.1830960269655104E-3</v>
      </c>
      <c r="N57" s="16">
        <v>0.62232577143384604</v>
      </c>
      <c r="O57" s="16">
        <v>4.095824210106E-3</v>
      </c>
      <c r="P57" s="16">
        <v>0.78100375141065304</v>
      </c>
      <c r="Q57" s="16">
        <v>1.3386687350592601E-3</v>
      </c>
      <c r="R57" s="16">
        <v>-1.48783368329068</v>
      </c>
      <c r="S57" s="16">
        <v>0.13016021453966201</v>
      </c>
      <c r="T57" s="16">
        <v>621.21390777536703</v>
      </c>
      <c r="U57" s="16">
        <v>6.7365951242758307E-2</v>
      </c>
      <c r="V57" s="47">
        <v>43662.798090277778</v>
      </c>
      <c r="W57" s="46">
        <v>2.2000000000000002</v>
      </c>
      <c r="X57" s="16">
        <v>4.4477049333243E-2</v>
      </c>
      <c r="Y57" s="16">
        <v>4.0399651243287801E-2</v>
      </c>
      <c r="Z57" s="17">
        <f>((((N57/1000)+1)/((SMOW!$Z$4/1000)+1))-1)*1000</f>
        <v>11.388789257963605</v>
      </c>
      <c r="AA57" s="17">
        <f>((((P57/1000)+1)/((SMOW!$AA$4/1000)+1))-1)*1000</f>
        <v>21.932628508071652</v>
      </c>
      <c r="AB57" s="17">
        <f>Z57*SMOW!$AN$6</f>
        <v>12.356373344980804</v>
      </c>
      <c r="AC57" s="17">
        <f>AA57*SMOW!$AN$12</f>
        <v>23.729284638704058</v>
      </c>
      <c r="AD57" s="17">
        <f t="shared" ref="AD57" si="24">LN((AB57/1000)+1)*1000</f>
        <v>12.280656449960993</v>
      </c>
      <c r="AE57" s="17">
        <f t="shared" ref="AE57" si="25">LN((AC57/1000)+1)*1000</f>
        <v>23.452121195267434</v>
      </c>
      <c r="AF57" s="16">
        <f>(AD57-SMOW!AN$14*AE57)</f>
        <v>-0.10206354114021288</v>
      </c>
      <c r="AG57" s="2">
        <f t="shared" si="6"/>
        <v>-102.06354114021288</v>
      </c>
      <c r="AH57" s="46"/>
      <c r="AI57" s="46"/>
      <c r="AK57" s="166" t="str">
        <f t="shared" si="3"/>
        <v>10</v>
      </c>
      <c r="AN57" s="166" t="str">
        <f t="shared" si="7"/>
        <v>0</v>
      </c>
    </row>
    <row r="58" spans="1:40" x14ac:dyDescent="0.3">
      <c r="A58" s="46">
        <v>1375</v>
      </c>
      <c r="B58" s="99" t="s">
        <v>155</v>
      </c>
      <c r="C58" s="57" t="s">
        <v>48</v>
      </c>
      <c r="D58" s="57" t="s">
        <v>167</v>
      </c>
      <c r="E58" s="46" t="s">
        <v>166</v>
      </c>
      <c r="F58" s="16">
        <v>15.8029074365606</v>
      </c>
      <c r="G58" s="16">
        <v>15.679341188183701</v>
      </c>
      <c r="H58" s="16">
        <v>4.6368390279377001E-3</v>
      </c>
      <c r="I58" s="16">
        <v>30.586727904521599</v>
      </c>
      <c r="J58" s="16">
        <v>30.128278747055301</v>
      </c>
      <c r="K58" s="16">
        <v>1.71788811287331E-3</v>
      </c>
      <c r="L58" s="16">
        <v>-0.22838999026151999</v>
      </c>
      <c r="M58" s="16">
        <v>4.6731762315585096E-3</v>
      </c>
      <c r="N58" s="16">
        <v>5.4468053415427198</v>
      </c>
      <c r="O58" s="16">
        <v>4.58956649305835E-3</v>
      </c>
      <c r="P58" s="16">
        <v>10.0820620450079</v>
      </c>
      <c r="Q58" s="16">
        <v>1.6837088237532201E-3</v>
      </c>
      <c r="R58" s="16">
        <v>11.3748616898735</v>
      </c>
      <c r="S58" s="16">
        <v>0.143412776887652</v>
      </c>
      <c r="T58" s="16">
        <v>475.363426749822</v>
      </c>
      <c r="U58" s="16">
        <v>6.7311050635062097E-2</v>
      </c>
      <c r="V58" s="47">
        <v>43662.995185185187</v>
      </c>
      <c r="W58" s="46">
        <v>2.2000000000000002</v>
      </c>
      <c r="X58" s="16">
        <v>2.2376982781356402E-3</v>
      </c>
      <c r="Y58" s="16">
        <v>1.67362887669411E-3</v>
      </c>
      <c r="Z58" s="17">
        <f>((((N58/1000)+1)/((SMOW!$Z$4/1000)+1))-1)*1000</f>
        <v>16.265179106101478</v>
      </c>
      <c r="AA58" s="17">
        <f>((((P58/1000)+1)/((SMOW!$AA$4/1000)+1))-1)*1000</f>
        <v>31.430265767625087</v>
      </c>
      <c r="AB58" s="17">
        <f>Z58*SMOW!$AN$6</f>
        <v>17.647058085427016</v>
      </c>
      <c r="AC58" s="17">
        <f>AA58*SMOW!$AN$12</f>
        <v>34.004940283177454</v>
      </c>
      <c r="AD58" s="17">
        <f t="shared" ref="AD58" si="26">LN((AB58/1000)+1)*1000</f>
        <v>17.493156722214337</v>
      </c>
      <c r="AE58" s="17">
        <f t="shared" ref="AE58" si="27">LN((AC58/1000)+1)*1000</f>
        <v>33.439553911552252</v>
      </c>
      <c r="AF58" s="16">
        <f>(AD58-SMOW!AN$14*AE58)</f>
        <v>-0.16292774308525182</v>
      </c>
      <c r="AG58" s="2">
        <f t="shared" si="6"/>
        <v>-162.92774308525182</v>
      </c>
      <c r="AH58" s="2">
        <f>AVERAGE(AG58:AG60)</f>
        <v>-150.76729324096405</v>
      </c>
      <c r="AI58" s="2">
        <f>STDEV(AG58:AG60)</f>
        <v>11.101312453624674</v>
      </c>
      <c r="AK58" s="166" t="str">
        <f t="shared" si="3"/>
        <v>10</v>
      </c>
      <c r="AN58" s="166" t="str">
        <f t="shared" si="7"/>
        <v>0</v>
      </c>
    </row>
    <row r="59" spans="1:40" x14ac:dyDescent="0.3">
      <c r="A59" s="46">
        <v>1376</v>
      </c>
      <c r="B59" s="99" t="s">
        <v>80</v>
      </c>
      <c r="C59" s="57" t="s">
        <v>48</v>
      </c>
      <c r="D59" s="57" t="s">
        <v>167</v>
      </c>
      <c r="E59" s="46" t="s">
        <v>168</v>
      </c>
      <c r="F59" s="16">
        <v>15.907163055211999</v>
      </c>
      <c r="G59" s="16">
        <v>15.781969844416899</v>
      </c>
      <c r="H59" s="16">
        <v>3.18171141155431E-3</v>
      </c>
      <c r="I59" s="16">
        <v>30.761212788750498</v>
      </c>
      <c r="J59" s="16">
        <v>30.297570746880702</v>
      </c>
      <c r="K59" s="16">
        <v>2.09320018561854E-3</v>
      </c>
      <c r="L59" s="16">
        <v>-0.21514750993610601</v>
      </c>
      <c r="M59" s="16">
        <v>3.0796674196039799E-3</v>
      </c>
      <c r="N59" s="16">
        <v>5.5499980750391504</v>
      </c>
      <c r="O59" s="16">
        <v>3.1492738904829302E-3</v>
      </c>
      <c r="P59" s="16">
        <v>10.253075358963599</v>
      </c>
      <c r="Q59" s="16">
        <v>2.0515536465945199E-3</v>
      </c>
      <c r="R59" s="16">
        <v>13.678691021578</v>
      </c>
      <c r="S59" s="16">
        <v>0.123447551777859</v>
      </c>
      <c r="T59" s="16">
        <v>470.53614705378402</v>
      </c>
      <c r="U59" s="16">
        <v>0.17452065058987101</v>
      </c>
      <c r="V59" s="47">
        <v>43663.380289351851</v>
      </c>
      <c r="W59" s="46">
        <v>2.2000000000000002</v>
      </c>
      <c r="X59" s="16">
        <v>0.113748588426915</v>
      </c>
      <c r="Y59" s="16">
        <v>0.109530528598861</v>
      </c>
      <c r="Z59" s="17">
        <f>((((N59/1000)+1)/((SMOW!$Z$4/1000)+1))-1)*1000</f>
        <v>16.369482169408478</v>
      </c>
      <c r="AA59" s="17">
        <f>((((P59/1000)+1)/((SMOW!$AA$4/1000)+1))-1)*1000</f>
        <v>31.6048934681763</v>
      </c>
      <c r="AB59" s="17">
        <f>Z59*SMOW!$AN$6</f>
        <v>17.760222668777725</v>
      </c>
      <c r="AC59" s="17">
        <f>AA59*SMOW!$AN$12</f>
        <v>34.193872969045778</v>
      </c>
      <c r="AD59" s="17">
        <f t="shared" ref="AD59" si="28">LN((AB59/1000)+1)*1000</f>
        <v>17.604352731521335</v>
      </c>
      <c r="AE59" s="17">
        <f t="shared" ref="AE59" si="29">LN((AC59/1000)+1)*1000</f>
        <v>33.622256546505277</v>
      </c>
      <c r="AF59" s="16">
        <f>(AD59-SMOW!AN$14*AE59)</f>
        <v>-0.14819872503345266</v>
      </c>
      <c r="AG59" s="2">
        <f t="shared" si="6"/>
        <v>-148.19872503345266</v>
      </c>
      <c r="AH59" s="46"/>
      <c r="AI59" s="46"/>
      <c r="AK59" s="166" t="str">
        <f t="shared" si="3"/>
        <v>10</v>
      </c>
      <c r="AN59" s="166" t="str">
        <f t="shared" si="7"/>
        <v>0</v>
      </c>
    </row>
    <row r="60" spans="1:40" x14ac:dyDescent="0.3">
      <c r="A60" s="46">
        <v>1377</v>
      </c>
      <c r="B60" s="99" t="s">
        <v>155</v>
      </c>
      <c r="C60" s="57" t="s">
        <v>48</v>
      </c>
      <c r="D60" s="57" t="s">
        <v>167</v>
      </c>
      <c r="E60" s="46" t="s">
        <v>169</v>
      </c>
      <c r="F60" s="16">
        <v>16.258119940575199</v>
      </c>
      <c r="G60" s="16">
        <v>16.127371707808202</v>
      </c>
      <c r="H60" s="16">
        <v>3.5770049384880702E-3</v>
      </c>
      <c r="I60" s="16">
        <v>31.425689608695901</v>
      </c>
      <c r="J60" s="16">
        <v>30.942009787018701</v>
      </c>
      <c r="K60" s="16">
        <v>1.65671368486173E-3</v>
      </c>
      <c r="L60" s="16">
        <v>-0.21000945973768101</v>
      </c>
      <c r="M60" s="16">
        <v>3.6926054010407998E-3</v>
      </c>
      <c r="N60" s="16">
        <v>5.8973769579087998</v>
      </c>
      <c r="O60" s="16">
        <v>3.5405374032372902E-3</v>
      </c>
      <c r="P60" s="16">
        <v>10.9043316756796</v>
      </c>
      <c r="Q60" s="16">
        <v>1.6237515288260299E-3</v>
      </c>
      <c r="R60" s="16">
        <v>15.3013212130769</v>
      </c>
      <c r="S60" s="16">
        <v>0.144911745389877</v>
      </c>
      <c r="T60" s="16">
        <v>382.59285757694698</v>
      </c>
      <c r="U60" s="16">
        <v>8.0881430668458598E-2</v>
      </c>
      <c r="V60" s="47">
        <v>43663.518101851849</v>
      </c>
      <c r="W60" s="46">
        <v>2.2000000000000002</v>
      </c>
      <c r="X60" s="16">
        <v>1.69402093854794E-3</v>
      </c>
      <c r="Y60" s="16">
        <v>2.2824695981639902E-3</v>
      </c>
      <c r="Z60" s="17">
        <f>((((N60/1000)+1)/((SMOW!$Z$4/1000)+1))-1)*1000</f>
        <v>16.720598768259485</v>
      </c>
      <c r="AA60" s="17">
        <f>((((P60/1000)+1)/((SMOW!$AA$4/1000)+1))-1)*1000</f>
        <v>32.269914164092086</v>
      </c>
      <c r="AB60" s="17">
        <f>Z60*SMOW!$AN$6</f>
        <v>18.141169904234662</v>
      </c>
      <c r="AC60" s="17">
        <f>AA60*SMOW!$AN$12</f>
        <v>34.913370195664427</v>
      </c>
      <c r="AD60" s="17">
        <f t="shared" ref="AD60" si="30">LN((AB60/1000)+1)*1000</f>
        <v>17.978582290273646</v>
      </c>
      <c r="AE60" s="17">
        <f t="shared" ref="AE60" si="31">LN((AC60/1000)+1)*1000</f>
        <v>34.317722920223169</v>
      </c>
      <c r="AF60" s="16">
        <f>(AD60-SMOW!AN$14*AE60)</f>
        <v>-0.14117541160418767</v>
      </c>
      <c r="AG60" s="2">
        <f t="shared" si="6"/>
        <v>-141.17541160418767</v>
      </c>
      <c r="AH60" s="46"/>
      <c r="AI60" s="46"/>
      <c r="AK60" s="166" t="str">
        <f t="shared" si="3"/>
        <v>10</v>
      </c>
      <c r="AN60" s="166" t="str">
        <f t="shared" si="7"/>
        <v>0</v>
      </c>
    </row>
    <row r="61" spans="1:40" x14ac:dyDescent="0.3">
      <c r="A61" s="46">
        <v>1378</v>
      </c>
      <c r="B61" s="99" t="s">
        <v>155</v>
      </c>
      <c r="C61" s="57" t="s">
        <v>48</v>
      </c>
      <c r="D61" s="57" t="s">
        <v>167</v>
      </c>
      <c r="E61" s="46" t="s">
        <v>170</v>
      </c>
      <c r="F61" s="16">
        <v>14.4415912887582</v>
      </c>
      <c r="G61" s="16">
        <v>14.338304389438999</v>
      </c>
      <c r="H61" s="16">
        <v>4.2793916234914698E-3</v>
      </c>
      <c r="I61" s="16">
        <v>27.9141443597319</v>
      </c>
      <c r="J61" s="16">
        <v>27.5316463272741</v>
      </c>
      <c r="K61" s="16">
        <v>1.7751141364071099E-3</v>
      </c>
      <c r="L61" s="16">
        <v>-0.198404871361754</v>
      </c>
      <c r="M61" s="16">
        <v>3.9894945110407302E-3</v>
      </c>
      <c r="N61" s="16">
        <v>4.0993678004139804</v>
      </c>
      <c r="O61" s="16">
        <v>4.2357632618919396E-3</v>
      </c>
      <c r="P61" s="16">
        <v>7.46265251370375</v>
      </c>
      <c r="Q61" s="16">
        <v>1.73979627208338E-3</v>
      </c>
      <c r="R61" s="16">
        <v>10.343870035978499</v>
      </c>
      <c r="S61" s="16">
        <v>0.15257260191400401</v>
      </c>
      <c r="T61" s="16">
        <v>555.39181173112604</v>
      </c>
      <c r="U61" s="16">
        <v>7.2579857741902301E-2</v>
      </c>
      <c r="V61" s="47">
        <v>43663.627488425926</v>
      </c>
      <c r="W61" s="46">
        <v>2.2000000000000002</v>
      </c>
      <c r="X61" s="16">
        <v>2.2208382740060401E-4</v>
      </c>
      <c r="Y61" s="16">
        <v>2.58702151834412E-5</v>
      </c>
      <c r="Z61" s="17">
        <f>((((N61/1000)+1)/((SMOW!$Z$4/1000)+1))-1)*1000</f>
        <v>14.903243450436365</v>
      </c>
      <c r="AA61" s="17">
        <f>((((P61/1000)+1)/((SMOW!$AA$4/1000)+1))-1)*1000</f>
        <v>28.755494706393272</v>
      </c>
      <c r="AB61" s="17">
        <f>Z61*SMOW!$AN$6</f>
        <v>16.169413267171031</v>
      </c>
      <c r="AC61" s="17">
        <f>AA61*SMOW!$AN$12</f>
        <v>31.111059878830119</v>
      </c>
      <c r="AD61" s="17">
        <f t="shared" ref="AD61" si="32">LN((AB61/1000)+1)*1000</f>
        <v>16.040080597534629</v>
      </c>
      <c r="AE61" s="17">
        <f t="shared" ref="AE61" si="33">LN((AC61/1000)+1)*1000</f>
        <v>30.636919775409282</v>
      </c>
      <c r="AF61" s="16">
        <f>(AD61-SMOW!AN$14*AE61)</f>
        <v>-0.13621304388147237</v>
      </c>
      <c r="AG61" s="2">
        <f t="shared" si="6"/>
        <v>-136.21304388147237</v>
      </c>
      <c r="AH61" s="2">
        <f>AVERAGE(AG61:AG62)</f>
        <v>-129.79841006626813</v>
      </c>
      <c r="AI61" s="2">
        <f>STDEV(AG61:AG62)</f>
        <v>9.0716621391189065</v>
      </c>
      <c r="AK61" s="166" t="str">
        <f t="shared" si="3"/>
        <v>10</v>
      </c>
      <c r="AN61" s="166" t="str">
        <f t="shared" si="7"/>
        <v>0</v>
      </c>
    </row>
    <row r="62" spans="1:40" x14ac:dyDescent="0.3">
      <c r="A62" s="46">
        <v>1379</v>
      </c>
      <c r="B62" s="99" t="s">
        <v>155</v>
      </c>
      <c r="C62" s="57" t="s">
        <v>48</v>
      </c>
      <c r="D62" s="57" t="s">
        <v>167</v>
      </c>
      <c r="E62" s="46" t="s">
        <v>171</v>
      </c>
      <c r="F62" s="16">
        <v>14.307677202674</v>
      </c>
      <c r="G62" s="16">
        <v>14.206288220768799</v>
      </c>
      <c r="H62" s="16">
        <v>2.4829714637381799E-3</v>
      </c>
      <c r="I62" s="16">
        <v>27.6330451006746</v>
      </c>
      <c r="J62" s="16">
        <v>27.258143238344601</v>
      </c>
      <c r="K62" s="16">
        <v>1.6527042620469101E-3</v>
      </c>
      <c r="L62" s="16">
        <v>-0.18601140907717501</v>
      </c>
      <c r="M62" s="16">
        <v>2.6484552520340799E-3</v>
      </c>
      <c r="N62" s="16">
        <v>3.9668189673107501</v>
      </c>
      <c r="O62" s="16">
        <v>2.4576575905540399E-3</v>
      </c>
      <c r="P62" s="16">
        <v>7.1871460361409198</v>
      </c>
      <c r="Q62" s="16">
        <v>1.61982187792442E-3</v>
      </c>
      <c r="R62" s="16">
        <v>9.3566815684723696</v>
      </c>
      <c r="S62" s="16">
        <v>0.13820209094685401</v>
      </c>
      <c r="T62" s="16">
        <v>505.70115122962602</v>
      </c>
      <c r="U62" s="16">
        <v>9.0468052596100204E-2</v>
      </c>
      <c r="V62" s="47">
        <v>43663.771331018521</v>
      </c>
      <c r="W62" s="46">
        <v>2.2000000000000002</v>
      </c>
      <c r="X62" s="16">
        <v>3.5121350191071599E-2</v>
      </c>
      <c r="Y62" s="16">
        <v>3.7716409496597998E-2</v>
      </c>
      <c r="Z62" s="17">
        <f>((((N62/1000)+1)/((SMOW!$Z$4/1000)+1))-1)*1000</f>
        <v>14.769268422718973</v>
      </c>
      <c r="AA62" s="17">
        <f>((((P62/1000)+1)/((SMOW!$AA$4/1000)+1))-1)*1000</f>
        <v>28.474165366876079</v>
      </c>
      <c r="AB62" s="17">
        <f>Z62*SMOW!$AN$6</f>
        <v>16.024055808719275</v>
      </c>
      <c r="AC62" s="17">
        <f>AA62*SMOW!$AN$12</f>
        <v>30.806684870966141</v>
      </c>
      <c r="AD62" s="17">
        <f t="shared" ref="AD62" si="34">LN((AB62/1000)+1)*1000</f>
        <v>15.897025853080816</v>
      </c>
      <c r="AE62" s="17">
        <f t="shared" ref="AE62" si="35">LN((AC62/1000)+1)*1000</f>
        <v>30.341684904037653</v>
      </c>
      <c r="AF62" s="16">
        <f>(AD62-SMOW!AN$14*AE62)</f>
        <v>-0.12338377625106389</v>
      </c>
      <c r="AG62" s="2">
        <f t="shared" si="6"/>
        <v>-123.38377625106389</v>
      </c>
      <c r="AH62" s="46"/>
      <c r="AI62" s="46"/>
      <c r="AK62" s="166" t="str">
        <f t="shared" si="3"/>
        <v>10</v>
      </c>
      <c r="AN62" s="166" t="str">
        <f t="shared" si="7"/>
        <v>0</v>
      </c>
    </row>
    <row r="63" spans="1:40" x14ac:dyDescent="0.3">
      <c r="A63" s="46">
        <v>1380</v>
      </c>
      <c r="B63" s="99" t="s">
        <v>155</v>
      </c>
      <c r="C63" s="57" t="s">
        <v>48</v>
      </c>
      <c r="D63" s="57" t="s">
        <v>167</v>
      </c>
      <c r="E63" s="46" t="s">
        <v>172</v>
      </c>
      <c r="F63" s="16">
        <v>15.9858647924195</v>
      </c>
      <c r="G63" s="16">
        <v>15.859436258425999</v>
      </c>
      <c r="H63" s="16">
        <v>3.2144552763736099E-3</v>
      </c>
      <c r="I63" s="16">
        <v>30.912937343209599</v>
      </c>
      <c r="J63" s="16">
        <v>30.444756553122001</v>
      </c>
      <c r="K63" s="16">
        <v>1.65221190573483E-3</v>
      </c>
      <c r="L63" s="16">
        <v>-0.21539520162239401</v>
      </c>
      <c r="M63" s="16">
        <v>3.0943561773568102E-3</v>
      </c>
      <c r="N63" s="16">
        <v>5.6278974486979596</v>
      </c>
      <c r="O63" s="16">
        <v>3.18168393187573E-3</v>
      </c>
      <c r="P63" s="16">
        <v>10.4017811851511</v>
      </c>
      <c r="Q63" s="16">
        <v>1.6193393175889699E-3</v>
      </c>
      <c r="R63" s="16">
        <v>13.961474103694901</v>
      </c>
      <c r="S63" s="16">
        <v>0.153732718304009</v>
      </c>
      <c r="T63" s="16">
        <v>416.44923515551301</v>
      </c>
      <c r="U63" s="16">
        <v>5.9012108136686697E-2</v>
      </c>
      <c r="V63" s="47">
        <v>43663.883703703701</v>
      </c>
      <c r="W63" s="46">
        <v>2.2000000000000002</v>
      </c>
      <c r="X63" s="16">
        <v>2.5446064804477298E-4</v>
      </c>
      <c r="Y63" s="16">
        <v>5.9151387527014998E-4</v>
      </c>
      <c r="Z63" s="17">
        <f>((((N63/1000)+1)/((SMOW!$Z$4/1000)+1))-1)*1000</f>
        <v>16.44821972220889</v>
      </c>
      <c r="AA63" s="17">
        <f>((((P63/1000)+1)/((SMOW!$AA$4/1000)+1))-1)*1000</f>
        <v>31.756742209569921</v>
      </c>
      <c r="AB63" s="17">
        <f>Z63*SMOW!$AN$6</f>
        <v>17.845649712569209</v>
      </c>
      <c r="AC63" s="17">
        <f>AA63*SMOW!$AN$12</f>
        <v>34.358160710719424</v>
      </c>
      <c r="AD63" s="17">
        <f t="shared" ref="AD63" si="36">LN((AB63/1000)+1)*1000</f>
        <v>17.688285525192995</v>
      </c>
      <c r="AE63" s="17">
        <f t="shared" ref="AE63" si="37">LN((AC63/1000)+1)*1000</f>
        <v>33.781099775337985</v>
      </c>
      <c r="AF63" s="16">
        <f>(AD63-SMOW!AN$14*AE63)</f>
        <v>-0.14813515618546091</v>
      </c>
      <c r="AG63" s="2">
        <f t="shared" si="6"/>
        <v>-148.13515618546091</v>
      </c>
      <c r="AH63" s="2">
        <f>AVERAGE(AG63:AG64)</f>
        <v>-146.58789526445659</v>
      </c>
      <c r="AI63" s="2">
        <f>STDEV(AG63:AG64)</f>
        <v>2.1881573790141999</v>
      </c>
      <c r="AK63" s="166" t="str">
        <f t="shared" si="3"/>
        <v>10</v>
      </c>
      <c r="AN63" s="166" t="str">
        <f t="shared" si="7"/>
        <v>0</v>
      </c>
    </row>
    <row r="64" spans="1:40" x14ac:dyDescent="0.3">
      <c r="A64" s="46">
        <v>1381</v>
      </c>
      <c r="B64" s="99" t="s">
        <v>155</v>
      </c>
      <c r="C64" s="57" t="s">
        <v>48</v>
      </c>
      <c r="D64" s="57" t="s">
        <v>167</v>
      </c>
      <c r="E64" s="46" t="s">
        <v>173</v>
      </c>
      <c r="F64" s="16">
        <v>16.1125549554787</v>
      </c>
      <c r="G64" s="16">
        <v>15.984125224696101</v>
      </c>
      <c r="H64" s="16">
        <v>3.5061129374718298E-3</v>
      </c>
      <c r="I64" s="16">
        <v>31.151785021731001</v>
      </c>
      <c r="J64" s="16">
        <v>30.676415299217702</v>
      </c>
      <c r="K64" s="16">
        <v>1.88595331613919E-3</v>
      </c>
      <c r="L64" s="16">
        <v>-0.21302205329089799</v>
      </c>
      <c r="M64" s="16">
        <v>3.4216861644924502E-3</v>
      </c>
      <c r="N64" s="16">
        <v>5.7532960066106398</v>
      </c>
      <c r="O64" s="16">
        <v>3.4703681455769599E-3</v>
      </c>
      <c r="P64" s="16">
        <v>10.635876724229201</v>
      </c>
      <c r="Q64" s="16">
        <v>1.84843018341535E-3</v>
      </c>
      <c r="R64" s="16">
        <v>14.4740772015942</v>
      </c>
      <c r="S64" s="16">
        <v>0.14160666787923501</v>
      </c>
      <c r="T64" s="16">
        <v>480.97235465685702</v>
      </c>
      <c r="U64" s="16">
        <v>6.8330136574333997E-2</v>
      </c>
      <c r="V64" s="47">
        <v>43664.027800925927</v>
      </c>
      <c r="W64" s="46">
        <v>2.2000000000000002</v>
      </c>
      <c r="X64" s="16">
        <v>4.5106584468352903E-2</v>
      </c>
      <c r="Y64" s="16">
        <v>4.1848816592904202E-2</v>
      </c>
      <c r="Z64" s="17">
        <f>((((N64/1000)+1)/((SMOW!$Z$4/1000)+1))-1)*1000</f>
        <v>16.574967539437768</v>
      </c>
      <c r="AA64" s="17">
        <f>((((P64/1000)+1)/((SMOW!$AA$4/1000)+1))-1)*1000</f>
        <v>31.995785385524833</v>
      </c>
      <c r="AB64" s="17">
        <f>Z64*SMOW!$AN$6</f>
        <v>17.983165941455987</v>
      </c>
      <c r="AC64" s="17">
        <f>AA64*SMOW!$AN$12</f>
        <v>34.6167855974304</v>
      </c>
      <c r="AD64" s="17">
        <f t="shared" ref="AD64" si="38">LN((AB64/1000)+1)*1000</f>
        <v>17.823381588318295</v>
      </c>
      <c r="AE64" s="17">
        <f t="shared" ref="AE64" si="39">LN((AC64/1000)+1)*1000</f>
        <v>34.031102694435127</v>
      </c>
      <c r="AF64" s="16">
        <f>(AD64-SMOW!AN$14*AE64)</f>
        <v>-0.14504063434345227</v>
      </c>
      <c r="AG64" s="2">
        <f t="shared" si="6"/>
        <v>-145.04063434345227</v>
      </c>
      <c r="AH64" s="46"/>
      <c r="AI64" s="46"/>
      <c r="AK64" s="166" t="str">
        <f t="shared" si="3"/>
        <v>10</v>
      </c>
      <c r="AN64" s="166" t="str">
        <f t="shared" si="7"/>
        <v>0</v>
      </c>
    </row>
    <row r="65" spans="1:40" x14ac:dyDescent="0.3">
      <c r="A65" s="46">
        <v>1382</v>
      </c>
      <c r="B65" s="99" t="s">
        <v>155</v>
      </c>
      <c r="C65" s="57" t="s">
        <v>48</v>
      </c>
      <c r="D65" s="57" t="s">
        <v>167</v>
      </c>
      <c r="E65" s="46" t="s">
        <v>174</v>
      </c>
      <c r="F65" s="16">
        <v>13.1195425611084</v>
      </c>
      <c r="G65" s="16">
        <v>13.0342265015501</v>
      </c>
      <c r="H65" s="16">
        <v>3.65493068159529E-3</v>
      </c>
      <c r="I65" s="16">
        <v>25.3408002987617</v>
      </c>
      <c r="J65" s="16">
        <v>25.0250453857753</v>
      </c>
      <c r="K65" s="16">
        <v>1.4506281474838899E-3</v>
      </c>
      <c r="L65" s="16">
        <v>-0.17899746213925499</v>
      </c>
      <c r="M65" s="16">
        <v>3.6008701246825498E-3</v>
      </c>
      <c r="N65" s="16">
        <v>2.7907973484197002</v>
      </c>
      <c r="O65" s="16">
        <v>3.6176686940479E-3</v>
      </c>
      <c r="P65" s="16">
        <v>4.9405079866330803</v>
      </c>
      <c r="Q65" s="16">
        <v>1.4217662917599099E-3</v>
      </c>
      <c r="R65" s="16">
        <v>5.9675037976682299</v>
      </c>
      <c r="S65" s="16">
        <v>0.14258145336897399</v>
      </c>
      <c r="T65" s="16">
        <v>173.46880484816899</v>
      </c>
      <c r="U65" s="16">
        <v>8.0617627137778605E-2</v>
      </c>
      <c r="V65" s="47">
        <v>43664.388020833336</v>
      </c>
      <c r="W65" s="46">
        <v>2.2000000000000002</v>
      </c>
      <c r="X65" s="16">
        <v>5.3236754752014503E-2</v>
      </c>
      <c r="Y65" s="16">
        <v>4.9523972519682602E-2</v>
      </c>
      <c r="Z65" s="17">
        <f>((((N65/1000)+1)/((SMOW!$Z$4/1000)+1))-1)*1000</f>
        <v>13.580593084744352</v>
      </c>
      <c r="AA65" s="17">
        <f>((((P65/1000)+1)/((SMOW!$AA$4/1000)+1))-1)*1000</f>
        <v>26.180044356751253</v>
      </c>
      <c r="AB65" s="17">
        <f>Z65*SMOW!$AN$6</f>
        <v>14.734391391431435</v>
      </c>
      <c r="AC65" s="17">
        <f>AA65*SMOW!$AN$12</f>
        <v>28.324636245337476</v>
      </c>
      <c r="AD65" s="17">
        <f t="shared" ref="AD65" si="40">LN((AB65/1000)+1)*1000</f>
        <v>14.626894890490748</v>
      </c>
      <c r="AE65" s="17">
        <f t="shared" ref="AE65" si="41">LN((AC65/1000)+1)*1000</f>
        <v>27.930911193513438</v>
      </c>
      <c r="AF65" s="16">
        <f>(AD65-SMOW!AN$14*AE65)</f>
        <v>-0.12062621968434861</v>
      </c>
      <c r="AG65" s="2">
        <f t="shared" si="6"/>
        <v>-120.62621968434861</v>
      </c>
      <c r="AH65" s="2">
        <f>AVERAGE(AG65:AG67)</f>
        <v>-118.859501598313</v>
      </c>
      <c r="AI65" s="2">
        <f>STDEV(AG65:AG67)</f>
        <v>1.9196717052878802</v>
      </c>
      <c r="AK65" s="166" t="str">
        <f t="shared" si="3"/>
        <v>10</v>
      </c>
      <c r="AN65" s="166" t="str">
        <f t="shared" si="7"/>
        <v>0</v>
      </c>
    </row>
    <row r="66" spans="1:40" x14ac:dyDescent="0.3">
      <c r="A66" s="46">
        <v>1383</v>
      </c>
      <c r="B66" s="99" t="s">
        <v>155</v>
      </c>
      <c r="C66" s="57" t="s">
        <v>48</v>
      </c>
      <c r="D66" s="57" t="s">
        <v>167</v>
      </c>
      <c r="E66" s="46" t="s">
        <v>175</v>
      </c>
      <c r="F66" s="16">
        <v>13.0917378915179</v>
      </c>
      <c r="G66" s="16">
        <v>13.0067815772594</v>
      </c>
      <c r="H66" s="16">
        <v>3.1838520688788402E-3</v>
      </c>
      <c r="I66" s="16">
        <v>25.284623662986601</v>
      </c>
      <c r="J66" s="16">
        <v>24.970255626229299</v>
      </c>
      <c r="K66" s="16">
        <v>1.4714129722543799E-3</v>
      </c>
      <c r="L66" s="16">
        <v>-0.17751339338965999</v>
      </c>
      <c r="M66" s="16">
        <v>3.0833443856353999E-3</v>
      </c>
      <c r="N66" s="16">
        <v>2.7632761472017</v>
      </c>
      <c r="O66" s="16">
        <v>3.1513927238242499E-3</v>
      </c>
      <c r="P66" s="16">
        <v>4.8854490473258902</v>
      </c>
      <c r="Q66" s="16">
        <v>1.4421375793925099E-3</v>
      </c>
      <c r="R66" s="16">
        <v>6.0848073324466103</v>
      </c>
      <c r="S66" s="16">
        <v>0.142112407883415</v>
      </c>
      <c r="T66" s="16">
        <v>560.26159918820395</v>
      </c>
      <c r="U66" s="16">
        <v>8.5799746012021894E-2</v>
      </c>
      <c r="V66" s="47">
        <v>43664.532152777778</v>
      </c>
      <c r="W66" s="46">
        <v>2.2000000000000002</v>
      </c>
      <c r="X66" s="16">
        <v>1.99570926657122E-2</v>
      </c>
      <c r="Y66" s="16">
        <v>1.7495543988133501E-2</v>
      </c>
      <c r="Z66" s="17">
        <f>((((N66/1000)+1)/((SMOW!$Z$4/1000)+1))-1)*1000</f>
        <v>13.55277576180236</v>
      </c>
      <c r="AA66" s="17">
        <f>((((P66/1000)+1)/((SMOW!$AA$4/1000)+1))-1)*1000</f>
        <v>26.123821740256403</v>
      </c>
      <c r="AB66" s="17">
        <f>Z66*SMOW!$AN$6</f>
        <v>14.704210726924995</v>
      </c>
      <c r="AC66" s="17">
        <f>AA66*SMOW!$AN$12</f>
        <v>28.263808038200882</v>
      </c>
      <c r="AD66" s="17">
        <f t="shared" ref="AD66" si="42">LN((AB66/1000)+1)*1000</f>
        <v>14.597152020243614</v>
      </c>
      <c r="AE66" s="17">
        <f t="shared" ref="AE66" si="43">LN((AC66/1000)+1)*1000</f>
        <v>27.871756716278661</v>
      </c>
      <c r="AF66" s="16">
        <f>(AD66-SMOW!AN$14*AE66)</f>
        <v>-0.11913552595151877</v>
      </c>
      <c r="AG66" s="2">
        <f t="shared" si="6"/>
        <v>-119.13552595151877</v>
      </c>
      <c r="AH66" s="46"/>
      <c r="AI66" s="46"/>
      <c r="AK66" s="166" t="str">
        <f t="shared" si="3"/>
        <v>10</v>
      </c>
      <c r="AN66" s="166" t="str">
        <f t="shared" si="7"/>
        <v>0</v>
      </c>
    </row>
    <row r="67" spans="1:40" x14ac:dyDescent="0.3">
      <c r="A67" s="46">
        <v>1384</v>
      </c>
      <c r="B67" s="99" t="s">
        <v>155</v>
      </c>
      <c r="C67" s="57" t="s">
        <v>48</v>
      </c>
      <c r="D67" s="57" t="s">
        <v>167</v>
      </c>
      <c r="E67" s="46" t="s">
        <v>176</v>
      </c>
      <c r="F67" s="16">
        <v>13.047905549155701</v>
      </c>
      <c r="G67" s="16">
        <v>12.9635146099652</v>
      </c>
      <c r="H67" s="16">
        <v>4.0232758940579897E-3</v>
      </c>
      <c r="I67" s="16">
        <v>25.196124332380201</v>
      </c>
      <c r="J67" s="16">
        <v>24.8839350522911</v>
      </c>
      <c r="K67" s="16">
        <v>1.5889123380890401E-3</v>
      </c>
      <c r="L67" s="16">
        <v>-0.17520309764453201</v>
      </c>
      <c r="M67" s="16">
        <v>3.9749449101294798E-3</v>
      </c>
      <c r="N67" s="16">
        <v>2.71989067520119</v>
      </c>
      <c r="O67" s="16">
        <v>3.9822586301641004E-3</v>
      </c>
      <c r="P67" s="16">
        <v>4.79871050904657</v>
      </c>
      <c r="Q67" s="16">
        <v>1.5572991650378001E-3</v>
      </c>
      <c r="R67" s="16">
        <v>5.5170826670340603</v>
      </c>
      <c r="S67" s="16">
        <v>0.105683687606674</v>
      </c>
      <c r="T67" s="16">
        <v>524.14868627550504</v>
      </c>
      <c r="U67" s="16">
        <v>5.7500984319303401E-2</v>
      </c>
      <c r="V67" s="47">
        <v>43664.644583333335</v>
      </c>
      <c r="W67" s="46">
        <v>2.2000000000000002</v>
      </c>
      <c r="X67" s="16">
        <v>4.03970809479662E-2</v>
      </c>
      <c r="Y67" s="16">
        <v>4.4608499155803297E-2</v>
      </c>
      <c r="Z67" s="17">
        <f>((((N67/1000)+1)/((SMOW!$Z$4/1000)+1))-1)*1000</f>
        <v>13.508923472214329</v>
      </c>
      <c r="AA67" s="17">
        <f>((((P67/1000)+1)/((SMOW!$AA$4/1000)+1))-1)*1000</f>
        <v>26.035249972722553</v>
      </c>
      <c r="AB67" s="17">
        <f>Z67*SMOW!$AN$6</f>
        <v>14.656632775493236</v>
      </c>
      <c r="AC67" s="17">
        <f>AA67*SMOW!$AN$12</f>
        <v>28.167980733143015</v>
      </c>
      <c r="AD67" s="17">
        <f t="shared" ref="AD67" si="44">LN((AB67/1000)+1)*1000</f>
        <v>14.550262427796039</v>
      </c>
      <c r="AE67" s="17">
        <f t="shared" ref="AE67" si="45">LN((AC67/1000)+1)*1000</f>
        <v>27.77855906620286</v>
      </c>
      <c r="AF67" s="16">
        <f>(AD67-SMOW!AN$14*AE67)</f>
        <v>-0.11681675915907164</v>
      </c>
      <c r="AG67" s="2">
        <f t="shared" si="6"/>
        <v>-116.81675915907164</v>
      </c>
      <c r="AH67" s="46"/>
      <c r="AI67" s="46"/>
      <c r="AK67" s="166" t="str">
        <f t="shared" ref="AK67:AK130" si="46">"10"</f>
        <v>10</v>
      </c>
      <c r="AN67" s="166" t="str">
        <f t="shared" ref="AN67:AN130" si="47">"0"</f>
        <v>0</v>
      </c>
    </row>
    <row r="68" spans="1:40" x14ac:dyDescent="0.3">
      <c r="A68" s="46">
        <v>1385</v>
      </c>
      <c r="B68" s="99" t="s">
        <v>155</v>
      </c>
      <c r="C68" s="57" t="s">
        <v>48</v>
      </c>
      <c r="D68" s="57" t="s">
        <v>167</v>
      </c>
      <c r="E68" s="46" t="s">
        <v>177</v>
      </c>
      <c r="F68" s="16">
        <v>14.0983055968223</v>
      </c>
      <c r="G68" s="16">
        <v>13.999848568551799</v>
      </c>
      <c r="H68" s="16">
        <v>3.4185298003342802E-3</v>
      </c>
      <c r="I68" s="16">
        <v>27.249110127125999</v>
      </c>
      <c r="J68" s="16">
        <v>26.884462460919501</v>
      </c>
      <c r="K68" s="16">
        <v>1.69341369775133E-3</v>
      </c>
      <c r="L68" s="16">
        <v>-0.19514761081375601</v>
      </c>
      <c r="M68" s="16">
        <v>3.5324781808789298E-3</v>
      </c>
      <c r="N68" s="16">
        <v>3.7595819032191899</v>
      </c>
      <c r="O68" s="16">
        <v>3.3836779177821999E-3</v>
      </c>
      <c r="P68" s="16">
        <v>6.8108498746702004</v>
      </c>
      <c r="Q68" s="16">
        <v>1.6597213542603501E-3</v>
      </c>
      <c r="R68" s="16">
        <v>8.8677061576567393</v>
      </c>
      <c r="S68" s="16">
        <v>0.12398536583714199</v>
      </c>
      <c r="T68" s="16">
        <v>658.85009485423598</v>
      </c>
      <c r="U68" s="16">
        <v>7.8016179380758999E-2</v>
      </c>
      <c r="V68" s="47">
        <v>43664.772650462961</v>
      </c>
      <c r="W68" s="46">
        <v>2.2000000000000002</v>
      </c>
      <c r="X68" s="16">
        <v>2.02911649994767E-2</v>
      </c>
      <c r="Y68" s="16">
        <v>2.30742208424305E-2</v>
      </c>
      <c r="Z68" s="17">
        <f>((((N68/1000)+1)/((SMOW!$Z$4/1000)+1))-1)*1000</f>
        <v>14.559801536019767</v>
      </c>
      <c r="AA68" s="17">
        <f>((((P68/1000)+1)/((SMOW!$AA$4/1000)+1))-1)*1000</f>
        <v>28.089916141573077</v>
      </c>
      <c r="AB68" s="17">
        <f>Z68*SMOW!$AN$6</f>
        <v>15.79679275231876</v>
      </c>
      <c r="AC68" s="17">
        <f>AA68*SMOW!$AN$12</f>
        <v>30.390959084334554</v>
      </c>
      <c r="AD68" s="17">
        <f t="shared" ref="AD68" si="48">LN((AB68/1000)+1)*1000</f>
        <v>15.673322018651598</v>
      </c>
      <c r="AE68" s="17">
        <f t="shared" ref="AE68" si="49">LN((AC68/1000)+1)*1000</f>
        <v>29.938302148882812</v>
      </c>
      <c r="AF68" s="16">
        <f>(AD68-SMOW!AN$14*AE68)</f>
        <v>-0.13410151595852682</v>
      </c>
      <c r="AG68" s="2">
        <f t="shared" si="6"/>
        <v>-134.10151595852682</v>
      </c>
      <c r="AH68" s="2">
        <f>AVERAGE(AG68:AG69)</f>
        <v>-130.78608176306616</v>
      </c>
      <c r="AI68" s="2">
        <f>STDEV(AG68:AG69)</f>
        <v>4.6887320043759875</v>
      </c>
      <c r="AK68" s="166" t="str">
        <f t="shared" si="46"/>
        <v>10</v>
      </c>
      <c r="AN68" s="166" t="str">
        <f t="shared" si="47"/>
        <v>0</v>
      </c>
    </row>
    <row r="69" spans="1:40" x14ac:dyDescent="0.3">
      <c r="A69" s="46">
        <v>1386</v>
      </c>
      <c r="B69" s="99" t="s">
        <v>155</v>
      </c>
      <c r="C69" s="57" t="s">
        <v>48</v>
      </c>
      <c r="D69" s="57" t="s">
        <v>167</v>
      </c>
      <c r="E69" s="46" t="s">
        <v>178</v>
      </c>
      <c r="F69" s="16">
        <v>14.0241738803298</v>
      </c>
      <c r="G69" s="16">
        <v>13.9267446158343</v>
      </c>
      <c r="H69" s="16">
        <v>4.5211887345758001E-3</v>
      </c>
      <c r="I69" s="16">
        <v>27.094399702229801</v>
      </c>
      <c r="J69" s="16">
        <v>26.733844592173298</v>
      </c>
      <c r="K69" s="16">
        <v>1.6195933189128099E-3</v>
      </c>
      <c r="L69" s="16">
        <v>-0.188725328833245</v>
      </c>
      <c r="M69" s="16">
        <v>4.5079662774910002E-3</v>
      </c>
      <c r="N69" s="16">
        <v>3.6862059589526401</v>
      </c>
      <c r="O69" s="16">
        <v>4.4750952534640901E-3</v>
      </c>
      <c r="P69" s="16">
        <v>6.6592175852492703</v>
      </c>
      <c r="Q69" s="16">
        <v>1.5873697137217999E-3</v>
      </c>
      <c r="R69" s="16">
        <v>8.4654981601384804</v>
      </c>
      <c r="S69" s="16">
        <v>0.13803158455048301</v>
      </c>
      <c r="T69" s="16">
        <v>631.37244645197904</v>
      </c>
      <c r="U69" s="16">
        <v>5.9874957190188399E-2</v>
      </c>
      <c r="V69" s="47">
        <v>43664.888773148145</v>
      </c>
      <c r="W69" s="46">
        <v>2.2000000000000002</v>
      </c>
      <c r="X69" s="16">
        <v>3.81764292368442E-4</v>
      </c>
      <c r="Y69" s="16">
        <v>1.0047083113523001E-3</v>
      </c>
      <c r="Z69" s="17">
        <f>((((N69/1000)+1)/((SMOW!$Z$4/1000)+1))-1)*1000</f>
        <v>14.485636083659825</v>
      </c>
      <c r="AA69" s="17">
        <f>((((P69/1000)+1)/((SMOW!$AA$4/1000)+1))-1)*1000</f>
        <v>27.935079085799952</v>
      </c>
      <c r="AB69" s="17">
        <f>Z69*SMOW!$AN$6</f>
        <v>15.716326251630987</v>
      </c>
      <c r="AC69" s="17">
        <f>AA69*SMOW!$AN$12</f>
        <v>30.223438234395967</v>
      </c>
      <c r="AD69" s="17">
        <f t="shared" ref="AD69" si="50">LN((AB69/1000)+1)*1000</f>
        <v>15.59410372566861</v>
      </c>
      <c r="AE69" s="17">
        <f t="shared" ref="AE69" si="51">LN((AC69/1000)+1)*1000</f>
        <v>29.775709040220104</v>
      </c>
      <c r="AF69" s="16">
        <f>(AD69-SMOW!AN$14*AE69)</f>
        <v>-0.12747064756760551</v>
      </c>
      <c r="AG69" s="2">
        <f t="shared" si="6"/>
        <v>-127.47064756760551</v>
      </c>
      <c r="AH69" s="46"/>
      <c r="AI69" s="46"/>
      <c r="AK69" s="166" t="str">
        <f t="shared" si="46"/>
        <v>10</v>
      </c>
      <c r="AN69" s="166" t="str">
        <f t="shared" si="47"/>
        <v>0</v>
      </c>
    </row>
    <row r="70" spans="1:40" x14ac:dyDescent="0.3">
      <c r="A70" s="46">
        <v>1387</v>
      </c>
      <c r="B70" s="99" t="s">
        <v>155</v>
      </c>
      <c r="C70" s="57" t="s">
        <v>48</v>
      </c>
      <c r="D70" s="57" t="s">
        <v>167</v>
      </c>
      <c r="E70" s="46" t="s">
        <v>179</v>
      </c>
      <c r="F70" s="16">
        <v>16.442417936111699</v>
      </c>
      <c r="G70" s="16">
        <v>16.308704730525299</v>
      </c>
      <c r="H70" s="16">
        <v>4.4224000739892999E-3</v>
      </c>
      <c r="I70" s="16">
        <v>31.801629751501601</v>
      </c>
      <c r="J70" s="16">
        <v>31.306429325945899</v>
      </c>
      <c r="K70" s="16">
        <v>1.14228337071763E-3</v>
      </c>
      <c r="L70" s="16">
        <v>-0.22108995357415501</v>
      </c>
      <c r="M70" s="16">
        <v>4.3369025110591899E-3</v>
      </c>
      <c r="N70" s="16">
        <v>6.0797960369313202</v>
      </c>
      <c r="O70" s="16">
        <v>4.37731374243896E-3</v>
      </c>
      <c r="P70" s="16">
        <v>11.272792072431301</v>
      </c>
      <c r="Q70" s="16">
        <v>1.1195563762811799E-3</v>
      </c>
      <c r="R70" s="16">
        <v>14.980782284345</v>
      </c>
      <c r="S70" s="16">
        <v>0.133808081189498</v>
      </c>
      <c r="T70" s="16">
        <v>378.243604804325</v>
      </c>
      <c r="U70" s="16">
        <v>7.51474720493744E-2</v>
      </c>
      <c r="V70" s="47">
        <v>43664.981087962966</v>
      </c>
      <c r="W70" s="46">
        <v>2.2000000000000002</v>
      </c>
      <c r="X70" s="16">
        <v>9.2371919815438797E-3</v>
      </c>
      <c r="Y70" s="16">
        <v>6.1004160916643402E-3</v>
      </c>
      <c r="Z70" s="17">
        <f>((((N70/1000)+1)/((SMOW!$Z$4/1000)+1))-1)*1000</f>
        <v>16.904980634142809</v>
      </c>
      <c r="AA70" s="17">
        <f>((((P70/1000)+1)/((SMOW!$AA$4/1000)+1))-1)*1000</f>
        <v>32.64616201486281</v>
      </c>
      <c r="AB70" s="17">
        <f>Z70*SMOW!$AN$6</f>
        <v>18.341216732856541</v>
      </c>
      <c r="AC70" s="17">
        <f>AA70*SMOW!$AN$12</f>
        <v>35.320439158800944</v>
      </c>
      <c r="AD70" s="17">
        <f t="shared" ref="AD70" si="52">LN((AB70/1000)+1)*1000</f>
        <v>18.175045398010742</v>
      </c>
      <c r="AE70" s="17">
        <f t="shared" ref="AE70" si="53">LN((AC70/1000)+1)*1000</f>
        <v>34.710981852178982</v>
      </c>
      <c r="AF70" s="16">
        <f>(AD70-SMOW!AN$14*AE70)</f>
        <v>-0.15235301993976336</v>
      </c>
      <c r="AG70" s="2">
        <f t="shared" si="6"/>
        <v>-152.35301993976336</v>
      </c>
      <c r="AH70" s="2">
        <f>AVERAGE(AG70:AG71)</f>
        <v>-151.36895200291355</v>
      </c>
      <c r="AI70" s="2">
        <f>STDEV(AG70:AG71)</f>
        <v>1.3916822225894938</v>
      </c>
      <c r="AK70" s="166" t="str">
        <f t="shared" si="46"/>
        <v>10</v>
      </c>
      <c r="AN70" s="166" t="str">
        <f t="shared" si="47"/>
        <v>0</v>
      </c>
    </row>
    <row r="71" spans="1:40" x14ac:dyDescent="0.3">
      <c r="A71" s="46">
        <v>1388</v>
      </c>
      <c r="B71" s="99" t="s">
        <v>155</v>
      </c>
      <c r="C71" s="57" t="s">
        <v>48</v>
      </c>
      <c r="D71" s="57" t="s">
        <v>167</v>
      </c>
      <c r="E71" s="46" t="s">
        <v>180</v>
      </c>
      <c r="F71" s="16">
        <v>16.6698139569957</v>
      </c>
      <c r="G71" s="16">
        <v>16.532397252079299</v>
      </c>
      <c r="H71" s="16">
        <v>4.5452005930997101E-3</v>
      </c>
      <c r="I71" s="16">
        <v>32.237038476574</v>
      </c>
      <c r="J71" s="16">
        <v>31.728329088368799</v>
      </c>
      <c r="K71" s="16">
        <v>1.5318056487256401E-3</v>
      </c>
      <c r="L71" s="16">
        <v>-0.22016050657938599</v>
      </c>
      <c r="M71" s="16">
        <v>4.3824585964599601E-3</v>
      </c>
      <c r="N71" s="16">
        <v>6.3048737572955904</v>
      </c>
      <c r="O71" s="16">
        <v>4.4988623112912299E-3</v>
      </c>
      <c r="P71" s="16">
        <v>11.6995378580554</v>
      </c>
      <c r="Q71" s="16">
        <v>1.5013286765908299E-3</v>
      </c>
      <c r="R71" s="16">
        <v>15.5957337863</v>
      </c>
      <c r="S71" s="16">
        <v>0.13501252367446201</v>
      </c>
      <c r="T71" s="16">
        <v>403.03720254590598</v>
      </c>
      <c r="U71" s="16">
        <v>6.0162444433189598E-2</v>
      </c>
      <c r="V71" s="47">
        <v>43665.076828703706</v>
      </c>
      <c r="W71" s="46">
        <v>2.2000000000000002</v>
      </c>
      <c r="X71" s="16">
        <v>2.1425458593203801E-4</v>
      </c>
      <c r="Y71" s="16">
        <v>4.9054884457926198E-5</v>
      </c>
      <c r="Z71" s="17">
        <f>((((N71/1000)+1)/((SMOW!$Z$4/1000)+1))-1)*1000</f>
        <v>17.132480138426274</v>
      </c>
      <c r="AA71" s="17">
        <f>((((P71/1000)+1)/((SMOW!$AA$4/1000)+1))-1)*1000</f>
        <v>33.081927123085997</v>
      </c>
      <c r="AB71" s="17">
        <f>Z71*SMOW!$AN$6</f>
        <v>18.588044446237831</v>
      </c>
      <c r="AC71" s="17">
        <f>AA71*SMOW!$AN$12</f>
        <v>35.791900857285384</v>
      </c>
      <c r="AD71" s="17">
        <f t="shared" ref="AD71" si="54">LN((AB71/1000)+1)*1000</f>
        <v>18.417398158407138</v>
      </c>
      <c r="AE71" s="17">
        <f t="shared" ref="AE71" si="55">LN((AC71/1000)+1)*1000</f>
        <v>35.166255762259851</v>
      </c>
      <c r="AF71" s="16">
        <f>(AD71-SMOW!AN$14*AE71)</f>
        <v>-0.15038488406606376</v>
      </c>
      <c r="AG71" s="2">
        <f t="shared" si="6"/>
        <v>-150.38488406606376</v>
      </c>
      <c r="AH71" s="46"/>
      <c r="AI71" s="46"/>
      <c r="AK71" s="166" t="str">
        <f t="shared" si="46"/>
        <v>10</v>
      </c>
      <c r="AN71" s="166" t="str">
        <f t="shared" si="47"/>
        <v>0</v>
      </c>
    </row>
    <row r="72" spans="1:40" x14ac:dyDescent="0.3">
      <c r="A72" s="46">
        <v>1389</v>
      </c>
      <c r="B72" s="99" t="s">
        <v>80</v>
      </c>
      <c r="C72" s="57" t="s">
        <v>64</v>
      </c>
      <c r="D72" s="57" t="s">
        <v>52</v>
      </c>
      <c r="E72" s="46" t="s">
        <v>181</v>
      </c>
      <c r="F72" s="16">
        <v>16.830199631079999</v>
      </c>
      <c r="G72" s="16">
        <v>16.690140867485098</v>
      </c>
      <c r="H72" s="16">
        <v>3.6010026763012601E-3</v>
      </c>
      <c r="I72" s="16">
        <v>32.524871780028001</v>
      </c>
      <c r="J72" s="16">
        <v>32.007134408200699</v>
      </c>
      <c r="K72" s="16">
        <v>1.58215586935941E-3</v>
      </c>
      <c r="L72" s="16">
        <v>-0.20962610004486501</v>
      </c>
      <c r="M72" s="16">
        <v>3.6508569644868099E-3</v>
      </c>
      <c r="N72" s="16">
        <v>6.4636243007820102</v>
      </c>
      <c r="O72" s="16">
        <v>3.5642904843144899E-3</v>
      </c>
      <c r="P72" s="16">
        <v>11.9816443987337</v>
      </c>
      <c r="Q72" s="16">
        <v>1.5506771237465799E-3</v>
      </c>
      <c r="R72" s="16">
        <v>14.8671451649352</v>
      </c>
      <c r="S72" s="16">
        <v>0.31832965039136402</v>
      </c>
      <c r="T72" s="16">
        <v>602.51558071923796</v>
      </c>
      <c r="U72" s="16">
        <v>0.212384282480789</v>
      </c>
      <c r="V72" s="47">
        <v>43665.383645833332</v>
      </c>
      <c r="W72" s="20">
        <v>2.2000000000000002</v>
      </c>
      <c r="X72" s="16">
        <v>1.7895310217369599E-2</v>
      </c>
      <c r="Y72" s="16">
        <v>1.92577216140403E-2</v>
      </c>
      <c r="Z72" s="17">
        <f>((((N72/1000)+1)/((SMOW!$Z$4/1000)+1))-1)*1000</f>
        <v>17.292938800836488</v>
      </c>
      <c r="AA72" s="17">
        <f>((((P72/1000)+1)/((SMOW!$AA$4/1000)+1))-1)*1000</f>
        <v>33.369996018832502</v>
      </c>
      <c r="AB72" s="17">
        <f>Z72*SMOW!$AN$6</f>
        <v>18.762135571665446</v>
      </c>
      <c r="AC72" s="17">
        <f>AA72*SMOW!$AN$12</f>
        <v>36.103567505913951</v>
      </c>
      <c r="AD72" s="17">
        <f t="shared" ref="AD72" si="56">LN((AB72/1000)+1)*1000</f>
        <v>18.588297719571177</v>
      </c>
      <c r="AE72" s="17">
        <f t="shared" ref="AE72" si="57">LN((AC72/1000)+1)*1000</f>
        <v>35.467107475812469</v>
      </c>
      <c r="AF72" s="16">
        <f>(AD72-SMOW!AN$14*AE72)</f>
        <v>-0.13833502765780636</v>
      </c>
      <c r="AG72" s="2">
        <f t="shared" si="6"/>
        <v>-138.33502765780636</v>
      </c>
      <c r="AH72" s="2">
        <f>AVERAGE(AG72:AG73)</f>
        <v>-133.80689765916111</v>
      </c>
      <c r="AI72" s="2">
        <f>STDEV(AG72:AG73)</f>
        <v>6.4037428562726051</v>
      </c>
      <c r="AK72" s="166" t="str">
        <f t="shared" si="46"/>
        <v>10</v>
      </c>
      <c r="AN72" s="166" t="str">
        <f t="shared" si="47"/>
        <v>0</v>
      </c>
    </row>
    <row r="73" spans="1:40" x14ac:dyDescent="0.3">
      <c r="A73" s="46">
        <v>1390</v>
      </c>
      <c r="B73" s="99" t="s">
        <v>98</v>
      </c>
      <c r="C73" s="57" t="s">
        <v>64</v>
      </c>
      <c r="D73" s="57" t="s">
        <v>52</v>
      </c>
      <c r="E73" s="46" t="s">
        <v>182</v>
      </c>
      <c r="F73" s="16">
        <v>17.179043230838499</v>
      </c>
      <c r="G73" s="16">
        <v>17.0331517244507</v>
      </c>
      <c r="H73" s="16">
        <v>3.5188066589433801E-3</v>
      </c>
      <c r="I73" s="16">
        <v>33.182139674420398</v>
      </c>
      <c r="J73" s="16">
        <v>32.643495619894303</v>
      </c>
      <c r="K73" s="16">
        <v>1.7601353654626999E-3</v>
      </c>
      <c r="L73" s="16">
        <v>-0.20261396285345201</v>
      </c>
      <c r="M73" s="16">
        <v>3.6666246984645499E-3</v>
      </c>
      <c r="N73" s="16">
        <v>6.8089114429759201</v>
      </c>
      <c r="O73" s="16">
        <v>3.4829324546605E-3</v>
      </c>
      <c r="P73" s="16">
        <v>12.6258352194653</v>
      </c>
      <c r="Q73" s="16">
        <v>1.7251155204002101E-3</v>
      </c>
      <c r="R73" s="16">
        <v>15.8278004513006</v>
      </c>
      <c r="S73" s="16">
        <v>0.15272866782341399</v>
      </c>
      <c r="T73" s="16">
        <v>585.746092244593</v>
      </c>
      <c r="U73" s="16">
        <v>9.7076132936348494E-2</v>
      </c>
      <c r="V73" s="47">
        <v>43665.493541666663</v>
      </c>
      <c r="W73" s="46">
        <v>2.2000000000000002</v>
      </c>
      <c r="X73" s="16">
        <v>1.0354643171018101E-4</v>
      </c>
      <c r="Y73" s="16">
        <v>4.9332504130149496E-3</v>
      </c>
      <c r="Z73" s="17">
        <f>((((N73/1000)+1)/((SMOW!$Z$4/1000)+1))-1)*1000</f>
        <v>17.641941152368503</v>
      </c>
      <c r="AA73" s="17">
        <f>((((P73/1000)+1)/((SMOW!$AA$4/1000)+1))-1)*1000</f>
        <v>34.02780188867149</v>
      </c>
      <c r="AB73" s="17">
        <f>Z73*SMOW!$AN$6</f>
        <v>19.140788934733902</v>
      </c>
      <c r="AC73" s="17">
        <f>AA73*SMOW!$AN$12</f>
        <v>36.815258889218747</v>
      </c>
      <c r="AD73" s="17">
        <f t="shared" ref="AD73" si="58">LN((AB73/1000)+1)*1000</f>
        <v>18.959908518959708</v>
      </c>
      <c r="AE73" s="17">
        <f t="shared" ref="AE73" si="59">LN((AC73/1000)+1)*1000</f>
        <v>36.153763800417089</v>
      </c>
      <c r="AF73" s="16">
        <f>(AD73-SMOW!AN$14*AE73)</f>
        <v>-0.12927876766051583</v>
      </c>
      <c r="AG73" s="2">
        <f t="shared" si="6"/>
        <v>-129.27876766051583</v>
      </c>
      <c r="AH73" s="46"/>
      <c r="AI73" s="46"/>
      <c r="AK73" s="166" t="str">
        <f t="shared" si="46"/>
        <v>10</v>
      </c>
      <c r="AN73" s="166" t="str">
        <f t="shared" si="47"/>
        <v>0</v>
      </c>
    </row>
    <row r="74" spans="1:40" x14ac:dyDescent="0.3">
      <c r="A74" s="46">
        <v>1391</v>
      </c>
      <c r="B74" s="99" t="s">
        <v>98</v>
      </c>
      <c r="C74" s="57" t="s">
        <v>64</v>
      </c>
      <c r="D74" s="57" t="s">
        <v>89</v>
      </c>
      <c r="E74" s="46" t="s">
        <v>183</v>
      </c>
      <c r="F74" s="16">
        <v>15.440797</v>
      </c>
      <c r="G74" s="16">
        <v>15.322800709999999</v>
      </c>
      <c r="H74" s="16">
        <v>3.7849910000000001E-3</v>
      </c>
      <c r="I74" s="16">
        <v>29.830115249999999</v>
      </c>
      <c r="J74" s="16">
        <v>29.393851949999998</v>
      </c>
      <c r="K74" s="16">
        <v>1.4927639999999999E-3</v>
      </c>
      <c r="L74" s="16">
        <v>-0.19715311799999999</v>
      </c>
      <c r="M74" s="16">
        <v>3.6244290000000002E-3</v>
      </c>
      <c r="N74" s="16">
        <v>5.0883866209999997</v>
      </c>
      <c r="O74" s="16">
        <v>3.7464030000000001E-3</v>
      </c>
      <c r="P74" s="16">
        <v>9.3405030399999998</v>
      </c>
      <c r="Q74" s="16">
        <v>1.463064E-3</v>
      </c>
      <c r="R74" s="16">
        <v>12.308761519999999</v>
      </c>
      <c r="S74" s="16">
        <v>0.120066432</v>
      </c>
      <c r="T74" s="16">
        <v>657.4110379</v>
      </c>
      <c r="U74" s="16">
        <v>7.7006187000000004E-2</v>
      </c>
      <c r="V74" s="47">
        <v>43665.588194444441</v>
      </c>
      <c r="W74" s="46">
        <v>2.2000000000000002</v>
      </c>
      <c r="X74" s="16">
        <v>4.2266099999999996E-3</v>
      </c>
      <c r="Y74" s="16">
        <v>3.1160609999999998E-3</v>
      </c>
      <c r="Z74" s="17">
        <f>((((N74/1000)+1)/((SMOW!$Z$4/1000)+1))-1)*1000</f>
        <v>15.902903883491915</v>
      </c>
      <c r="AA74" s="17">
        <f>((((P74/1000)+1)/((SMOW!$AA$4/1000)+1))-1)*1000</f>
        <v>30.673033825430849</v>
      </c>
      <c r="AB74" s="17">
        <f>Z74*SMOW!$AN$6</f>
        <v>17.254004196834806</v>
      </c>
      <c r="AC74" s="17">
        <f>AA74*SMOW!$AN$12</f>
        <v>33.185678137409887</v>
      </c>
      <c r="AD74" s="17">
        <f t="shared" ref="AD74" si="60">LN((AB74/1000)+1)*1000</f>
        <v>17.106844187648448</v>
      </c>
      <c r="AE74" s="17">
        <f t="shared" ref="AE74" si="61">LN((AC74/1000)+1)*1000</f>
        <v>32.64692048785124</v>
      </c>
      <c r="AF74" s="16">
        <f>(AD74-SMOW!AN$14*AE74)</f>
        <v>-0.13072982993700677</v>
      </c>
      <c r="AG74" s="2">
        <f t="shared" si="6"/>
        <v>-130.72982993700677</v>
      </c>
      <c r="AI74" s="61"/>
      <c r="AJ74" s="48" t="s">
        <v>295</v>
      </c>
      <c r="AK74" s="166" t="str">
        <f t="shared" si="46"/>
        <v>10</v>
      </c>
      <c r="AN74" s="166" t="str">
        <f t="shared" si="47"/>
        <v>0</v>
      </c>
    </row>
    <row r="75" spans="1:40" x14ac:dyDescent="0.3">
      <c r="A75" s="46">
        <v>1392</v>
      </c>
      <c r="B75" s="99" t="s">
        <v>193</v>
      </c>
      <c r="C75" s="57" t="s">
        <v>48</v>
      </c>
      <c r="D75" s="57" t="s">
        <v>53</v>
      </c>
      <c r="E75" s="46" t="s">
        <v>184</v>
      </c>
      <c r="F75" s="16">
        <v>17.376387869999999</v>
      </c>
      <c r="G75" s="16">
        <v>17.227144599999999</v>
      </c>
      <c r="H75" s="16">
        <v>3.575679E-3</v>
      </c>
      <c r="I75" s="16">
        <v>33.603658539999998</v>
      </c>
      <c r="J75" s="16">
        <v>33.051393590000004</v>
      </c>
      <c r="K75" s="16">
        <v>1.717358E-3</v>
      </c>
      <c r="L75" s="16">
        <v>-0.22399122099999999</v>
      </c>
      <c r="M75" s="16">
        <v>3.4652020000000001E-3</v>
      </c>
      <c r="N75" s="16">
        <v>7.0042441599999998</v>
      </c>
      <c r="O75" s="16">
        <v>3.539225E-3</v>
      </c>
      <c r="P75" s="16">
        <v>13.0389675</v>
      </c>
      <c r="Q75" s="16">
        <v>1.6831890000000001E-3</v>
      </c>
      <c r="R75" s="16">
        <v>17.94477711</v>
      </c>
      <c r="S75" s="16">
        <v>0.13901603200000001</v>
      </c>
      <c r="T75" s="16">
        <v>565.50580130000003</v>
      </c>
      <c r="U75" s="16">
        <v>7.0579153000000006E-2</v>
      </c>
      <c r="V75" s="47">
        <v>43665.677777777775</v>
      </c>
      <c r="W75" s="20">
        <v>2.2000000000000002</v>
      </c>
      <c r="X75" s="62">
        <v>5.734116E-3</v>
      </c>
      <c r="Y75" s="16">
        <v>4.9204510000000002E-3</v>
      </c>
      <c r="Z75" s="17">
        <f>((((N75/1000)+1)/((SMOW!$Z$4/1000)+1))-1)*1000</f>
        <v>17.839375603994512</v>
      </c>
      <c r="AA75" s="17">
        <f>((((P75/1000)+1)/((SMOW!$AA$4/1000)+1))-1)*1000</f>
        <v>34.449665768766955</v>
      </c>
      <c r="AB75" s="17">
        <f>Z75*SMOW!$AN$6</f>
        <v>19.35499728824669</v>
      </c>
      <c r="AC75" s="17">
        <f>AA75*SMOW!$AN$12</f>
        <v>37.271680612036384</v>
      </c>
      <c r="AD75" s="17">
        <f t="shared" ref="AD75" si="62">LN((AB75/1000)+1)*1000</f>
        <v>19.170071675291911</v>
      </c>
      <c r="AE75" s="17">
        <f t="shared" ref="AE75" si="63">LN((AC75/1000)+1)*1000</f>
        <v>36.593882024482348</v>
      </c>
      <c r="AF75" s="16">
        <f>(AD75-SMOW!AN$14*AE75)</f>
        <v>-0.15149803363476977</v>
      </c>
      <c r="AG75" s="2">
        <f t="shared" si="6"/>
        <v>-151.49803363476977</v>
      </c>
      <c r="AH75" s="2">
        <f>AVERAGE(AG75:AG76)</f>
        <v>-156.07693100108656</v>
      </c>
      <c r="AI75" s="2">
        <f>STDEV(AG75:AG76)</f>
        <v>6.4755387561596374</v>
      </c>
      <c r="AK75" s="166" t="str">
        <f t="shared" si="46"/>
        <v>10</v>
      </c>
      <c r="AN75" s="166" t="str">
        <f t="shared" si="47"/>
        <v>0</v>
      </c>
    </row>
    <row r="76" spans="1:40" x14ac:dyDescent="0.3">
      <c r="A76" s="46">
        <v>1393</v>
      </c>
      <c r="B76" s="99" t="s">
        <v>193</v>
      </c>
      <c r="C76" s="57" t="s">
        <v>48</v>
      </c>
      <c r="D76" s="57" t="s">
        <v>53</v>
      </c>
      <c r="E76" s="46" t="s">
        <v>186</v>
      </c>
      <c r="F76" s="16">
        <v>16.567140970000001</v>
      </c>
      <c r="G76" s="16">
        <v>16.43140271</v>
      </c>
      <c r="H76" s="16">
        <v>4.1111589999999996E-3</v>
      </c>
      <c r="I76" s="16">
        <v>32.057427709999999</v>
      </c>
      <c r="J76" s="16">
        <v>31.554312469999999</v>
      </c>
      <c r="K76" s="16">
        <v>1.542201E-3</v>
      </c>
      <c r="L76" s="16">
        <v>-0.229274269</v>
      </c>
      <c r="M76" s="16">
        <v>3.8417910000000002E-3</v>
      </c>
      <c r="N76" s="16">
        <v>6.2032475229999999</v>
      </c>
      <c r="O76" s="16">
        <v>4.0692460000000003E-3</v>
      </c>
      <c r="P76" s="16">
        <v>11.52350064</v>
      </c>
      <c r="Q76" s="16">
        <v>1.511517E-3</v>
      </c>
      <c r="R76" s="16">
        <v>15.14345756</v>
      </c>
      <c r="S76" s="16">
        <v>0.11250919700000001</v>
      </c>
      <c r="T76" s="16">
        <v>561.20764220000001</v>
      </c>
      <c r="U76" s="16">
        <v>0.35500567100000002</v>
      </c>
      <c r="V76" s="47">
        <v>43666.474999999999</v>
      </c>
      <c r="W76" s="20">
        <v>2.2000000000000002</v>
      </c>
      <c r="X76" s="62">
        <v>2.1622147000000001E-2</v>
      </c>
      <c r="Y76" s="16">
        <v>1.6391966000000001E-2</v>
      </c>
      <c r="Z76" s="17">
        <f>((((N76/1000)+1)/((SMOW!$Z$4/1000)+1))-1)*1000</f>
        <v>17.02976042948756</v>
      </c>
      <c r="AA76" s="17">
        <f>((((P76/1000)+1)/((SMOW!$AA$4/1000)+1))-1)*1000</f>
        <v>32.902169337628351</v>
      </c>
      <c r="AB76" s="17">
        <f>Z76*SMOW!$AN$6</f>
        <v>18.476597738007015</v>
      </c>
      <c r="AC76" s="17">
        <f>AA76*SMOW!$AN$12</f>
        <v>35.597417845111181</v>
      </c>
      <c r="AD76" s="17">
        <f t="shared" ref="AD76" si="64">LN((AB76/1000)+1)*1000</f>
        <v>18.307979236656564</v>
      </c>
      <c r="AE76" s="17">
        <f t="shared" ref="AE76" si="65">LN((AC76/1000)+1)*1000</f>
        <v>34.978475501939329</v>
      </c>
      <c r="AF76" s="16">
        <f>(AD76-SMOW!AN$14*AE76)</f>
        <v>-0.16065582836740333</v>
      </c>
      <c r="AG76" s="2">
        <f t="shared" si="6"/>
        <v>-160.65582836740333</v>
      </c>
      <c r="AI76" s="61"/>
      <c r="AK76" s="166" t="str">
        <f t="shared" si="46"/>
        <v>10</v>
      </c>
      <c r="AN76" s="166" t="str">
        <f t="shared" si="47"/>
        <v>0</v>
      </c>
    </row>
    <row r="77" spans="1:40" x14ac:dyDescent="0.3">
      <c r="A77" s="46">
        <v>1394</v>
      </c>
      <c r="B77" s="99" t="s">
        <v>193</v>
      </c>
      <c r="C77" s="57" t="s">
        <v>48</v>
      </c>
      <c r="D77" s="57" t="s">
        <v>53</v>
      </c>
      <c r="E77" s="46" t="s">
        <v>188</v>
      </c>
      <c r="F77" s="16">
        <v>17.193282838639099</v>
      </c>
      <c r="G77" s="16">
        <v>17.047150581853501</v>
      </c>
      <c r="H77" s="16">
        <v>4.97267425552168E-3</v>
      </c>
      <c r="I77" s="16">
        <v>33.248400454574998</v>
      </c>
      <c r="J77" s="16">
        <v>32.707625722417703</v>
      </c>
      <c r="K77" s="16">
        <v>6.4007225369746602E-3</v>
      </c>
      <c r="L77" s="16">
        <v>-0.22247579958310401</v>
      </c>
      <c r="M77" s="16">
        <v>6.3557106220484402E-3</v>
      </c>
      <c r="N77" s="16">
        <v>6.8124793781245101</v>
      </c>
      <c r="O77" s="16">
        <v>8.6543012957401091E-3</v>
      </c>
      <c r="P77" s="16">
        <v>12.6969082224603</v>
      </c>
      <c r="Q77" s="16">
        <v>8.6385123884478703E-3</v>
      </c>
      <c r="R77" s="16">
        <v>17.399094496697099</v>
      </c>
      <c r="S77" s="16">
        <v>0.17983027938816201</v>
      </c>
      <c r="T77" s="16">
        <v>559.46331688598104</v>
      </c>
      <c r="U77" s="16">
        <v>0.14758709001925999</v>
      </c>
      <c r="V77" s="47">
        <v>43666.556423611109</v>
      </c>
      <c r="W77" s="46">
        <v>2.2000000000000002</v>
      </c>
      <c r="X77" s="16">
        <v>0.91581696524322198</v>
      </c>
      <c r="Y77" s="16">
        <v>0.915818218978247</v>
      </c>
      <c r="Z77" s="17">
        <f>((((N77/1000)+1)/((SMOW!$Z$4/1000)+1))-1)*1000</f>
        <v>17.645547477669552</v>
      </c>
      <c r="AA77" s="17">
        <f>((((P77/1000)+1)/((SMOW!$AA$4/1000)+1))-1)*1000</f>
        <v>34.100377027982191</v>
      </c>
      <c r="AB77" s="17">
        <f>Z77*SMOW!$AN$6</f>
        <v>19.144701651073969</v>
      </c>
      <c r="AC77" s="17">
        <f>AA77*SMOW!$AN$12</f>
        <v>36.893779169529125</v>
      </c>
      <c r="AD77" s="17">
        <f t="shared" ref="AD77" si="66">LN((AB77/1000)+1)*1000</f>
        <v>18.963747742030385</v>
      </c>
      <c r="AE77" s="17">
        <f t="shared" ref="AE77" si="67">LN((AC77/1000)+1)*1000</f>
        <v>36.229493113360078</v>
      </c>
      <c r="AF77" s="16">
        <f>(AD77-SMOW!AN$14*AE77)</f>
        <v>-0.16542462182373541</v>
      </c>
      <c r="AG77" s="2">
        <f t="shared" si="6"/>
        <v>-165.42462182373541</v>
      </c>
      <c r="AH77" s="2">
        <f>AVERAGE(AG77:AG78)</f>
        <v>-161.34934383043031</v>
      </c>
      <c r="AI77" s="2">
        <f>STDEV(AG77:AG78)</f>
        <v>5.7633134085726736</v>
      </c>
      <c r="AJ77" s="48" t="s">
        <v>187</v>
      </c>
      <c r="AK77" s="166" t="str">
        <f t="shared" si="46"/>
        <v>10</v>
      </c>
      <c r="AN77" s="166" t="str">
        <f t="shared" si="47"/>
        <v>0</v>
      </c>
    </row>
    <row r="78" spans="1:40" x14ac:dyDescent="0.3">
      <c r="A78" s="46">
        <v>1395</v>
      </c>
      <c r="B78" s="99" t="s">
        <v>193</v>
      </c>
      <c r="C78" s="57" t="s">
        <v>48</v>
      </c>
      <c r="D78" s="57" t="s">
        <v>53</v>
      </c>
      <c r="E78" s="46" t="s">
        <v>189</v>
      </c>
      <c r="F78" s="16">
        <v>16.38127536</v>
      </c>
      <c r="G78" s="16">
        <v>16.24854947</v>
      </c>
      <c r="H78" s="16">
        <v>4.1302309999999998E-3</v>
      </c>
      <c r="I78" s="16">
        <v>31.692524280000001</v>
      </c>
      <c r="J78" s="16">
        <v>31.200681029999998</v>
      </c>
      <c r="K78" s="16">
        <v>1.6321339999999999E-3</v>
      </c>
      <c r="L78" s="16">
        <v>-0.22541011699999999</v>
      </c>
      <c r="M78" s="16">
        <v>4.1278590000000002E-3</v>
      </c>
      <c r="N78" s="16">
        <v>6.0192768059999997</v>
      </c>
      <c r="O78" s="16">
        <v>4.0881229999999999E-3</v>
      </c>
      <c r="P78" s="16">
        <v>11.16585738</v>
      </c>
      <c r="Q78" s="16">
        <v>1.5996610000000001E-3</v>
      </c>
      <c r="R78" s="16">
        <v>15.15416044</v>
      </c>
      <c r="S78" s="16">
        <v>0.13210366800000001</v>
      </c>
      <c r="T78" s="16">
        <v>1034.238805</v>
      </c>
      <c r="U78" s="16">
        <v>0.10311397999999999</v>
      </c>
      <c r="V78" s="47">
        <v>43666.649305555555</v>
      </c>
      <c r="W78" s="20">
        <v>2.2000000000000002</v>
      </c>
      <c r="X78" s="62">
        <v>1.0348464E-2</v>
      </c>
      <c r="Y78" s="16">
        <v>3.0693536E-2</v>
      </c>
      <c r="Z78" s="17">
        <f>((((N78/1000)+1)/((SMOW!$Z$4/1000)+1))-1)*1000</f>
        <v>16.843810230362966</v>
      </c>
      <c r="AA78" s="17">
        <f>((((P78/1000)+1)/((SMOW!$AA$4/1000)+1))-1)*1000</f>
        <v>32.536967245072603</v>
      </c>
      <c r="AB78" s="17">
        <f>Z78*SMOW!$AN$6</f>
        <v>18.274849331577389</v>
      </c>
      <c r="AC78" s="17">
        <f>AA78*SMOW!$AN$12</f>
        <v>35.202299476069534</v>
      </c>
      <c r="AD78" s="17">
        <f t="shared" ref="AD78" si="68">LN((AB78/1000)+1)*1000</f>
        <v>18.109871207932965</v>
      </c>
      <c r="AE78" s="17">
        <f t="shared" ref="AE78" si="69">LN((AC78/1000)+1)*1000</f>
        <v>34.596866048806987</v>
      </c>
      <c r="AF78" s="16">
        <f>(AD78-SMOW!AN$14*AE78)</f>
        <v>-0.15727406583712522</v>
      </c>
      <c r="AG78" s="2">
        <f t="shared" si="6"/>
        <v>-157.27406583712522</v>
      </c>
      <c r="AH78" s="64"/>
      <c r="AI78" s="68"/>
      <c r="AK78" s="166" t="str">
        <f t="shared" si="46"/>
        <v>10</v>
      </c>
      <c r="AN78" s="166" t="str">
        <f t="shared" si="47"/>
        <v>0</v>
      </c>
    </row>
    <row r="79" spans="1:40" x14ac:dyDescent="0.3">
      <c r="A79" s="46">
        <v>1396</v>
      </c>
      <c r="B79" s="99" t="s">
        <v>193</v>
      </c>
      <c r="C79" s="57" t="s">
        <v>48</v>
      </c>
      <c r="D79" s="57" t="s">
        <v>53</v>
      </c>
      <c r="E79" s="46" t="s">
        <v>190</v>
      </c>
      <c r="F79" s="16">
        <v>17.80503161</v>
      </c>
      <c r="G79" s="16">
        <v>17.648378510000001</v>
      </c>
      <c r="H79" s="16">
        <v>3.7138639999999999E-3</v>
      </c>
      <c r="I79" s="16">
        <v>34.433427700000003</v>
      </c>
      <c r="J79" s="16">
        <v>33.853863949999997</v>
      </c>
      <c r="K79" s="16">
        <v>1.322429E-3</v>
      </c>
      <c r="L79" s="16">
        <v>-0.22646165300000001</v>
      </c>
      <c r="M79" s="16">
        <v>3.7718970000000002E-3</v>
      </c>
      <c r="N79" s="16">
        <v>7.4285178719999996</v>
      </c>
      <c r="O79" s="16">
        <v>3.6760019999999998E-3</v>
      </c>
      <c r="P79" s="16">
        <v>13.85222748</v>
      </c>
      <c r="Q79" s="16">
        <v>1.296118E-3</v>
      </c>
      <c r="R79" s="16">
        <v>18.841445350000001</v>
      </c>
      <c r="S79" s="16">
        <v>0.13976877700000001</v>
      </c>
      <c r="T79" s="16">
        <v>768.08553240000003</v>
      </c>
      <c r="U79" s="16">
        <v>8.7814956E-2</v>
      </c>
      <c r="V79" s="47">
        <v>43666.731944444444</v>
      </c>
      <c r="W79" s="20">
        <v>2.2000000000000002</v>
      </c>
      <c r="X79" s="62">
        <v>3.1760177000000001E-2</v>
      </c>
      <c r="Y79" s="16">
        <v>3.8145617E-2</v>
      </c>
      <c r="Z79" s="17">
        <f>((((N79/1000)+1)/((SMOW!$Z$4/1000)+1))-1)*1000</f>
        <v>18.268214402452188</v>
      </c>
      <c r="AA79" s="17">
        <f>((((P79/1000)+1)/((SMOW!$AA$4/1000)+1))-1)*1000</f>
        <v>35.280114094530916</v>
      </c>
      <c r="AB79" s="17">
        <f>Z79*SMOW!$AN$6</f>
        <v>19.820269950558075</v>
      </c>
      <c r="AC79" s="17">
        <f>AA79*SMOW!$AN$12</f>
        <v>38.170156811208592</v>
      </c>
      <c r="AD79" s="17">
        <f t="shared" ref="AD79:AD80" si="70">LN((AB79/1000)+1)*1000</f>
        <v>19.626405839265384</v>
      </c>
      <c r="AE79" s="17">
        <f t="shared" ref="AE79:AE80" si="71">LN((AC79/1000)+1)*1000</f>
        <v>37.459698872826678</v>
      </c>
      <c r="AF79" s="16">
        <f>(AD79-SMOW!AN$14*AE79)</f>
        <v>-0.15231516558710112</v>
      </c>
      <c r="AG79" s="2">
        <f t="shared" si="6"/>
        <v>-152.31516558710112</v>
      </c>
      <c r="AH79" s="2">
        <f>AVERAGE(AG79:AG80)</f>
        <v>-152.25657578806207</v>
      </c>
      <c r="AI79" s="2">
        <f>STDEV(AG79:AG80)</f>
        <v>8.2858488417745596E-2</v>
      </c>
      <c r="AK79" s="166" t="str">
        <f t="shared" si="46"/>
        <v>10</v>
      </c>
      <c r="AN79" s="166" t="str">
        <f t="shared" si="47"/>
        <v>0</v>
      </c>
    </row>
    <row r="80" spans="1:40" x14ac:dyDescent="0.3">
      <c r="A80" s="46">
        <v>1397</v>
      </c>
      <c r="B80" s="99" t="s">
        <v>193</v>
      </c>
      <c r="C80" s="57" t="s">
        <v>48</v>
      </c>
      <c r="D80" s="57" t="s">
        <v>53</v>
      </c>
      <c r="E80" s="46" t="s">
        <v>191</v>
      </c>
      <c r="F80" s="16">
        <v>17.662037120000001</v>
      </c>
      <c r="G80" s="16">
        <v>17.507875729999999</v>
      </c>
      <c r="H80" s="16">
        <v>2.9603450000000001E-3</v>
      </c>
      <c r="I80" s="16">
        <v>34.156863059999999</v>
      </c>
      <c r="J80" s="16">
        <v>33.586469620000003</v>
      </c>
      <c r="K80" s="16">
        <v>1.477601E-3</v>
      </c>
      <c r="L80" s="16">
        <v>-0.225780227</v>
      </c>
      <c r="M80" s="16">
        <v>3.1319540000000002E-3</v>
      </c>
      <c r="N80" s="16">
        <v>7.2869812170000001</v>
      </c>
      <c r="O80" s="16">
        <v>2.9301639999999999E-3</v>
      </c>
      <c r="P80" s="16">
        <v>13.5811654</v>
      </c>
      <c r="Q80" s="16">
        <v>1.448202E-3</v>
      </c>
      <c r="R80" s="16">
        <v>18.383574169999999</v>
      </c>
      <c r="S80" s="16">
        <v>0.12715631999999999</v>
      </c>
      <c r="T80" s="16">
        <v>611.27863290000005</v>
      </c>
      <c r="U80" s="16">
        <v>9.2232237999999994E-2</v>
      </c>
      <c r="V80" s="47">
        <v>43666.825694444444</v>
      </c>
      <c r="W80" s="20">
        <v>2.2000000000000002</v>
      </c>
      <c r="X80" s="62">
        <v>3.1642526999999997E-2</v>
      </c>
      <c r="Y80" s="16">
        <v>3.5453231000000002E-2</v>
      </c>
      <c r="Z80" s="17">
        <f>((((N80/1000)+1)/((SMOW!$Z$4/1000)+1))-1)*1000</f>
        <v>18.125154845964886</v>
      </c>
      <c r="AA80" s="17">
        <f>((((P80/1000)+1)/((SMOW!$AA$4/1000)+1))-1)*1000</f>
        <v>35.003323085444293</v>
      </c>
      <c r="AB80" s="17">
        <f>Z80*SMOW!$AN$6</f>
        <v>19.665056147713457</v>
      </c>
      <c r="AC80" s="17">
        <f>AA80*SMOW!$AN$12</f>
        <v>37.870691900396224</v>
      </c>
      <c r="AD80" s="17">
        <f t="shared" si="70"/>
        <v>19.474197043096929</v>
      </c>
      <c r="AE80" s="17">
        <f t="shared" si="71"/>
        <v>37.17120270660218</v>
      </c>
      <c r="AF80" s="16">
        <f>(AD80-SMOW!AN$14*AE80)</f>
        <v>-0.15219798598902301</v>
      </c>
      <c r="AG80" s="2">
        <f t="shared" si="6"/>
        <v>-152.19798598902301</v>
      </c>
      <c r="AI80" s="61"/>
      <c r="AK80" s="166" t="str">
        <f t="shared" si="46"/>
        <v>10</v>
      </c>
      <c r="AN80" s="166" t="str">
        <f t="shared" si="47"/>
        <v>0</v>
      </c>
    </row>
    <row r="81" spans="1:40" x14ac:dyDescent="0.3">
      <c r="A81" s="46">
        <v>1398</v>
      </c>
      <c r="B81" s="99" t="s">
        <v>193</v>
      </c>
      <c r="C81" s="57" t="s">
        <v>48</v>
      </c>
      <c r="D81" s="57" t="s">
        <v>53</v>
      </c>
      <c r="E81" s="46" t="s">
        <v>192</v>
      </c>
      <c r="F81" s="16">
        <v>13.32033693</v>
      </c>
      <c r="G81" s="16">
        <v>13.232398249999999</v>
      </c>
      <c r="H81" s="16">
        <v>1.2775284E-2</v>
      </c>
      <c r="I81" s="16">
        <v>25.84907948</v>
      </c>
      <c r="J81" s="16">
        <v>25.5206397</v>
      </c>
      <c r="K81" s="16">
        <v>3.34227E-3</v>
      </c>
      <c r="L81" s="16">
        <v>-0.242499517</v>
      </c>
      <c r="M81" s="16">
        <v>1.2589467999999999E-2</v>
      </c>
      <c r="N81" s="16">
        <v>2.9847394719999998</v>
      </c>
      <c r="O81" s="16">
        <v>1.3228439E-2</v>
      </c>
      <c r="P81" s="16">
        <v>5.4394054430000001</v>
      </c>
      <c r="Q81" s="16">
        <v>3.2754519999999999E-3</v>
      </c>
      <c r="R81" s="16">
        <v>4.829305905</v>
      </c>
      <c r="S81" s="16">
        <v>0.35150310699999998</v>
      </c>
      <c r="T81" s="16">
        <v>2684.2138199999999</v>
      </c>
      <c r="U81" s="16">
        <v>0.73257585000000003</v>
      </c>
      <c r="V81" s="47">
        <v>43667.463194444441</v>
      </c>
      <c r="W81" s="20">
        <v>2.2000000000000002</v>
      </c>
      <c r="X81" s="62">
        <v>9.4669320000000008E-3</v>
      </c>
      <c r="Y81" s="16">
        <v>1.6831121000000001E-2</v>
      </c>
      <c r="Z81" s="17">
        <f>((((N81/1000)+1)/((SMOW!$Z$4/1000)+1))-1)*1000</f>
        <v>13.776621980464476</v>
      </c>
      <c r="AA81" s="17">
        <f>((((P81/1000)+1)/((SMOW!$AA$4/1000)+1))-1)*1000</f>
        <v>26.689486069803259</v>
      </c>
      <c r="AB81" s="17">
        <f>Z81*SMOW!$AN$6</f>
        <v>14.947074773927818</v>
      </c>
      <c r="AC81" s="17">
        <f>AA81*SMOW!$AN$12</f>
        <v>28.875809918451541</v>
      </c>
      <c r="AD81" s="17">
        <f t="shared" ref="AD81" si="72">LN((AB81/1000)+1)*1000</f>
        <v>14.836468054378878</v>
      </c>
      <c r="AE81" s="17">
        <f t="shared" ref="AE81" si="73">LN((AC81/1000)+1)*1000</f>
        <v>28.466759498748115</v>
      </c>
      <c r="AF81" s="16">
        <f>(AD81-SMOW!AN$14*AE81)</f>
        <v>-0.19398096096012729</v>
      </c>
      <c r="AG81" s="2">
        <f t="shared" si="6"/>
        <v>-193.98096096012728</v>
      </c>
      <c r="AH81" s="2">
        <f>AVERAGE(AG81:AG82)</f>
        <v>-192.87194492289305</v>
      </c>
      <c r="AI81" s="2">
        <f>STDEV(AG81:AG82)</f>
        <v>1.568385520745909</v>
      </c>
      <c r="AK81" s="166" t="str">
        <f t="shared" si="46"/>
        <v>10</v>
      </c>
      <c r="AN81" s="166" t="str">
        <f t="shared" si="47"/>
        <v>0</v>
      </c>
    </row>
    <row r="82" spans="1:40" x14ac:dyDescent="0.3">
      <c r="A82" s="46">
        <v>1399</v>
      </c>
      <c r="B82" s="99" t="s">
        <v>193</v>
      </c>
      <c r="C82" s="57" t="s">
        <v>48</v>
      </c>
      <c r="D82" s="57" t="s">
        <v>53</v>
      </c>
      <c r="E82" s="46" t="s">
        <v>194</v>
      </c>
      <c r="F82" s="16">
        <v>14.7373537786443</v>
      </c>
      <c r="G82" s="16">
        <v>14.629812007068701</v>
      </c>
      <c r="H82" s="16">
        <v>1.11937000381147E-2</v>
      </c>
      <c r="I82" s="16">
        <v>28.563063861146901</v>
      </c>
      <c r="J82" s="16">
        <v>28.162744384481201</v>
      </c>
      <c r="K82" s="16">
        <v>3.3129622868992899E-3</v>
      </c>
      <c r="L82" s="16">
        <v>-0.23570511385752899</v>
      </c>
      <c r="M82" s="16">
        <v>1.04627596641829E-2</v>
      </c>
      <c r="N82" s="16">
        <v>4.3808823253485301</v>
      </c>
      <c r="O82" s="16">
        <v>1.3120862134467901E-2</v>
      </c>
      <c r="P82" s="16">
        <v>8.0979994137232598</v>
      </c>
      <c r="Q82" s="16">
        <v>3.1320951866353102E-3</v>
      </c>
      <c r="R82" s="16">
        <v>8.9578258606059702</v>
      </c>
      <c r="S82" s="16">
        <v>0.36391575746599802</v>
      </c>
      <c r="T82" s="16">
        <v>3601.2000810020299</v>
      </c>
      <c r="U82" s="16">
        <v>0.73495105635549596</v>
      </c>
      <c r="V82" s="47">
        <v>43667.55636574074</v>
      </c>
      <c r="W82" s="46">
        <v>2.2000000000000002</v>
      </c>
      <c r="X82" s="16">
        <v>6.7948181734768598E-3</v>
      </c>
      <c r="Y82" s="16">
        <v>1.29645703001452E-2</v>
      </c>
      <c r="Z82" s="17">
        <f>((((N82/1000)+1)/((SMOW!$Z$4/1000)+1))-1)*1000</f>
        <v>15.187787006180509</v>
      </c>
      <c r="AA82" s="17">
        <f>((((P82/1000)+1)/((SMOW!$AA$4/1000)+1))-1)*1000</f>
        <v>29.404269738211084</v>
      </c>
      <c r="AB82" s="17">
        <f>Z82*SMOW!$AN$6</f>
        <v>16.478131457317932</v>
      </c>
      <c r="AC82" s="17">
        <f>AA82*SMOW!$AN$12</f>
        <v>31.812980644543337</v>
      </c>
      <c r="AD82" s="17">
        <f t="shared" ref="AD82" si="74">LN((AB82/1000)+1)*1000</f>
        <v>16.343840286047193</v>
      </c>
      <c r="AE82" s="17">
        <f t="shared" ref="AE82" si="75">LN((AC82/1000)+1)*1000</f>
        <v>31.31743033131222</v>
      </c>
      <c r="AF82" s="16">
        <f>(AD82-SMOW!AN$14*AE82)</f>
        <v>-0.19176292888565882</v>
      </c>
      <c r="AG82" s="2">
        <f t="shared" si="6"/>
        <v>-191.76292888565882</v>
      </c>
      <c r="AI82" s="61"/>
      <c r="AK82" s="166" t="str">
        <f t="shared" si="46"/>
        <v>10</v>
      </c>
      <c r="AN82" s="166" t="str">
        <f t="shared" si="47"/>
        <v>0</v>
      </c>
    </row>
    <row r="83" spans="1:40" x14ac:dyDescent="0.3">
      <c r="A83" s="46">
        <v>1400</v>
      </c>
      <c r="B83" s="99" t="s">
        <v>193</v>
      </c>
      <c r="C83" s="57" t="s">
        <v>48</v>
      </c>
      <c r="D83" s="57" t="s">
        <v>53</v>
      </c>
      <c r="E83" s="46" t="s">
        <v>195</v>
      </c>
      <c r="F83" s="16">
        <v>14.029108989999999</v>
      </c>
      <c r="G83" s="16">
        <v>13.931611589999999</v>
      </c>
      <c r="H83" s="16">
        <v>3.7203990000000001E-3</v>
      </c>
      <c r="I83" s="16">
        <v>27.02993562</v>
      </c>
      <c r="J83" s="16">
        <v>26.671079079999998</v>
      </c>
      <c r="K83" s="16">
        <v>1.5596760000000001E-3</v>
      </c>
      <c r="L83" s="16">
        <v>-0.15071816800000001</v>
      </c>
      <c r="M83" s="16">
        <v>3.9222809999999997E-3</v>
      </c>
      <c r="N83" s="16">
        <v>3.691090757</v>
      </c>
      <c r="O83" s="16">
        <v>3.6824689999999998E-3</v>
      </c>
      <c r="P83" s="16">
        <v>6.5960360839999996</v>
      </c>
      <c r="Q83" s="16">
        <v>1.528644E-3</v>
      </c>
      <c r="R83" s="16">
        <v>9.3541610049999999</v>
      </c>
      <c r="S83" s="16">
        <v>0.12777498000000001</v>
      </c>
      <c r="T83" s="16">
        <v>592.86939640000003</v>
      </c>
      <c r="U83" s="16">
        <v>8.5526717000000002E-2</v>
      </c>
      <c r="V83" s="47">
        <v>43667.650694444441</v>
      </c>
      <c r="W83" s="20">
        <v>2.2000000000000002</v>
      </c>
      <c r="X83" s="62">
        <v>4.4838098E-2</v>
      </c>
      <c r="Y83" s="16">
        <v>4.7616166000000001E-2</v>
      </c>
      <c r="Z83" s="17">
        <f>((((N83/1000)+1)/((SMOW!$Z$4/1000)+1))-1)*1000</f>
        <v>14.490573440997911</v>
      </c>
      <c r="AA83" s="17">
        <f>((((P83/1000)+1)/((SMOW!$AA$4/1000)+1))-1)*1000</f>
        <v>27.870562236056884</v>
      </c>
      <c r="AB83" s="17">
        <f>Z83*SMOW!$AN$6</f>
        <v>15.721683083619453</v>
      </c>
      <c r="AC83" s="17">
        <f>AA83*SMOW!$AN$12</f>
        <v>30.153636354927563</v>
      </c>
      <c r="AD83" s="17">
        <f t="shared" ref="AD83" si="76">LN((AB83/1000)+1)*1000</f>
        <v>15.599377656710612</v>
      </c>
      <c r="AE83" s="17">
        <f t="shared" ref="AE83" si="77">LN((AC83/1000)+1)*1000</f>
        <v>29.707952627710903</v>
      </c>
      <c r="AF83" s="16">
        <f>(AD83-SMOW!AN$14*AE83)</f>
        <v>-8.6421330720746425E-2</v>
      </c>
      <c r="AG83" s="2">
        <f t="shared" si="6"/>
        <v>-86.421330720746425</v>
      </c>
      <c r="AH83" s="2">
        <f>AVERAGE(AG83:AG84)</f>
        <v>-96.123620584180003</v>
      </c>
      <c r="AI83" s="2">
        <f>STDEV(AG83:AG84)</f>
        <v>13.721109910942831</v>
      </c>
      <c r="AK83" s="166" t="str">
        <f t="shared" si="46"/>
        <v>10</v>
      </c>
      <c r="AN83" s="166" t="str">
        <f t="shared" si="47"/>
        <v>0</v>
      </c>
    </row>
    <row r="84" spans="1:40" x14ac:dyDescent="0.3">
      <c r="A84" s="46">
        <v>1401</v>
      </c>
      <c r="B84" s="99" t="s">
        <v>193</v>
      </c>
      <c r="C84" s="57" t="s">
        <v>48</v>
      </c>
      <c r="D84" s="57" t="s">
        <v>53</v>
      </c>
      <c r="E84" s="46" t="s">
        <v>196</v>
      </c>
      <c r="F84" s="16">
        <v>14.66744373</v>
      </c>
      <c r="G84" s="16">
        <v>14.56091694</v>
      </c>
      <c r="H84" s="16">
        <v>3.3767810000000001E-3</v>
      </c>
      <c r="I84" s="16">
        <v>28.29446673</v>
      </c>
      <c r="J84" s="16">
        <v>27.901572210000001</v>
      </c>
      <c r="K84" s="16">
        <v>1.422445E-3</v>
      </c>
      <c r="L84" s="16">
        <v>-0.171113184</v>
      </c>
      <c r="M84" s="16">
        <v>3.463645E-3</v>
      </c>
      <c r="N84" s="16">
        <v>4.3229176740000002</v>
      </c>
      <c r="O84" s="16">
        <v>3.342355E-3</v>
      </c>
      <c r="P84" s="16">
        <v>7.835407945</v>
      </c>
      <c r="Q84" s="16">
        <v>1.3941439999999999E-3</v>
      </c>
      <c r="R84" s="16">
        <v>10.8274682</v>
      </c>
      <c r="S84" s="16">
        <v>0.135209897</v>
      </c>
      <c r="T84" s="16">
        <v>441.11327870000002</v>
      </c>
      <c r="U84" s="16">
        <v>7.0771268999999998E-2</v>
      </c>
      <c r="V84" s="47">
        <v>43667.730555555558</v>
      </c>
      <c r="W84" s="20">
        <v>2.2000000000000002</v>
      </c>
      <c r="X84" s="62">
        <v>3.2964399999999998E-4</v>
      </c>
      <c r="Y84" s="16">
        <v>6.1720799999999995E-4</v>
      </c>
      <c r="Z84" s="17">
        <f>((((N84/1000)+1)/((SMOW!$Z$4/1000)+1))-1)*1000</f>
        <v>15.129198668665689</v>
      </c>
      <c r="AA84" s="17">
        <f>((((P84/1000)+1)/((SMOW!$AA$4/1000)+1))-1)*1000</f>
        <v>29.136128367770908</v>
      </c>
      <c r="AB84" s="17">
        <f>Z84*SMOW!$AN$6</f>
        <v>16.414565492964993</v>
      </c>
      <c r="AC84" s="17">
        <f>AA84*SMOW!$AN$12</f>
        <v>31.522873925221234</v>
      </c>
      <c r="AD84" s="17">
        <f t="shared" ref="AD84" si="78">LN((AB84/1000)+1)*1000</f>
        <v>16.281302834396215</v>
      </c>
      <c r="AE84" s="17">
        <f t="shared" ref="AE84" si="79">LN((AC84/1000)+1)*1000</f>
        <v>31.03622868341634</v>
      </c>
      <c r="AF84" s="16">
        <f>(AD84-SMOW!AN$14*AE84)</f>
        <v>-0.10582591044761358</v>
      </c>
      <c r="AG84" s="2">
        <f t="shared" si="6"/>
        <v>-105.82591044761358</v>
      </c>
      <c r="AI84" s="61"/>
      <c r="AK84" s="166" t="str">
        <f t="shared" si="46"/>
        <v>10</v>
      </c>
      <c r="AN84" s="166" t="str">
        <f t="shared" si="47"/>
        <v>0</v>
      </c>
    </row>
    <row r="85" spans="1:40" x14ac:dyDescent="0.3">
      <c r="A85" s="46">
        <v>1402</v>
      </c>
      <c r="B85" s="99" t="s">
        <v>193</v>
      </c>
      <c r="C85" s="57" t="s">
        <v>48</v>
      </c>
      <c r="D85" s="57" t="s">
        <v>53</v>
      </c>
      <c r="E85" s="46" t="s">
        <v>197</v>
      </c>
      <c r="F85" s="16">
        <v>14.8215121229603</v>
      </c>
      <c r="G85" s="16">
        <v>14.712746575058301</v>
      </c>
      <c r="H85" s="16">
        <v>4.1752537118727598E-3</v>
      </c>
      <c r="I85" s="16">
        <v>28.594888986436199</v>
      </c>
      <c r="J85" s="16">
        <v>28.193685407877101</v>
      </c>
      <c r="K85" s="16">
        <v>1.3881775501961801E-3</v>
      </c>
      <c r="L85" s="16">
        <v>-0.17351932030074099</v>
      </c>
      <c r="M85" s="16">
        <v>4.0403433469054402E-3</v>
      </c>
      <c r="N85" s="16">
        <v>4.4754153449077601</v>
      </c>
      <c r="O85" s="16">
        <v>4.1326870354060899E-3</v>
      </c>
      <c r="P85" s="16">
        <v>8.1298529711224408</v>
      </c>
      <c r="Q85" s="16">
        <v>1.36055821836563E-3</v>
      </c>
      <c r="R85" s="16">
        <v>11.487971651071</v>
      </c>
      <c r="S85" s="16">
        <v>0.12882778982559001</v>
      </c>
      <c r="T85" s="16">
        <v>559.25190536935497</v>
      </c>
      <c r="U85" s="16">
        <v>9.3360291032704906E-2</v>
      </c>
      <c r="V85" s="47">
        <v>43667.812430555554</v>
      </c>
      <c r="W85" s="46">
        <v>2.2000000000000002</v>
      </c>
      <c r="X85" s="16">
        <v>2.00396285377908E-4</v>
      </c>
      <c r="Y85" s="16">
        <v>4.7295994527045597E-5</v>
      </c>
      <c r="Z85" s="17">
        <f>((((N85/1000)+1)/((SMOW!$Z$4/1000)+1))-1)*1000</f>
        <v>15.2833371790424</v>
      </c>
      <c r="AA85" s="17">
        <f>((((P85/1000)+1)/((SMOW!$AA$4/1000)+1))-1)*1000</f>
        <v>29.436796524309194</v>
      </c>
      <c r="AB85" s="17">
        <f>Z85*SMOW!$AN$6</f>
        <v>16.58179951037576</v>
      </c>
      <c r="AC85" s="17">
        <f>AA85*SMOW!$AN$12</f>
        <v>31.848171928862964</v>
      </c>
      <c r="AD85" s="17">
        <f t="shared" ref="AD85:AD86" si="80">LN((AB85/1000)+1)*1000</f>
        <v>16.445822575470853</v>
      </c>
      <c r="AE85" s="17">
        <f t="shared" ref="AE85:AE86" si="81">LN((AC85/1000)+1)*1000</f>
        <v>31.351536012159343</v>
      </c>
      <c r="AF85" s="16">
        <f>(AD85-SMOW!AN$14*AE85)</f>
        <v>-0.10778843894928158</v>
      </c>
      <c r="AG85" s="2">
        <f t="shared" si="6"/>
        <v>-107.78843894928158</v>
      </c>
      <c r="AH85" s="2">
        <f>AVERAGE(AG85:AG86)</f>
        <v>-99.38340382699451</v>
      </c>
      <c r="AI85" s="2">
        <f>STDEV(AG85:AG86)</f>
        <v>11.886514662160586</v>
      </c>
      <c r="AK85" s="166" t="str">
        <f t="shared" si="46"/>
        <v>10</v>
      </c>
      <c r="AN85" s="166" t="str">
        <f t="shared" si="47"/>
        <v>0</v>
      </c>
    </row>
    <row r="86" spans="1:40" x14ac:dyDescent="0.3">
      <c r="A86" s="46">
        <v>1403</v>
      </c>
      <c r="B86" s="99" t="s">
        <v>193</v>
      </c>
      <c r="C86" s="57" t="s">
        <v>48</v>
      </c>
      <c r="D86" s="57" t="s">
        <v>53</v>
      </c>
      <c r="E86" s="46" t="s">
        <v>198</v>
      </c>
      <c r="F86" s="16">
        <v>15.0204229006131</v>
      </c>
      <c r="G86" s="16">
        <v>14.908733145886099</v>
      </c>
      <c r="H86" s="16">
        <v>3.48433592038271E-3</v>
      </c>
      <c r="I86" s="16">
        <v>28.9478929626056</v>
      </c>
      <c r="J86" s="16">
        <v>28.5368170140706</v>
      </c>
      <c r="K86" s="16">
        <v>1.3856486635680299E-3</v>
      </c>
      <c r="L86" s="16">
        <v>-0.15870623754315799</v>
      </c>
      <c r="M86" s="16">
        <v>3.6810743982148698E-3</v>
      </c>
      <c r="N86" s="16">
        <v>4.6722982288559001</v>
      </c>
      <c r="O86" s="16">
        <v>3.44881314498857E-3</v>
      </c>
      <c r="P86" s="16">
        <v>8.4758335417089299</v>
      </c>
      <c r="Q86" s="16">
        <v>1.358079646741E-3</v>
      </c>
      <c r="R86" s="16">
        <v>11.801000652523101</v>
      </c>
      <c r="S86" s="16">
        <v>0.154170536255514</v>
      </c>
      <c r="T86" s="16">
        <v>601.27299779469695</v>
      </c>
      <c r="U86" s="16">
        <v>6.0378133508076297E-2</v>
      </c>
      <c r="V86" s="47">
        <v>43667.898842592593</v>
      </c>
      <c r="W86" s="46">
        <v>2.2000000000000002</v>
      </c>
      <c r="X86" s="16">
        <v>3.5547662872029803E-2</v>
      </c>
      <c r="Y86" s="16">
        <v>3.9214433661133301E-2</v>
      </c>
      <c r="Z86" s="17">
        <f>((((N86/1000)+1)/((SMOW!$Z$4/1000)+1))-1)*1000</f>
        <v>15.482338477027957</v>
      </c>
      <c r="AA86" s="17">
        <f>((((P86/1000)+1)/((SMOW!$AA$4/1000)+1))-1)*1000</f>
        <v>29.790089435132838</v>
      </c>
      <c r="AB86" s="17">
        <f>Z86*SMOW!$AN$6</f>
        <v>16.797707828490076</v>
      </c>
      <c r="AC86" s="17">
        <f>AA86*SMOW!$AN$12</f>
        <v>32.230405551188952</v>
      </c>
      <c r="AD86" s="17">
        <f t="shared" si="80"/>
        <v>16.658186591284238</v>
      </c>
      <c r="AE86" s="17">
        <f t="shared" si="81"/>
        <v>31.721903333312394</v>
      </c>
      <c r="AF86" s="16">
        <f>(AD86-SMOW!AN$14*AE86)</f>
        <v>-9.0978368704707435E-2</v>
      </c>
      <c r="AG86" s="2">
        <f t="shared" ref="AG86:AG146" si="82">AF86*1000</f>
        <v>-90.978368704707435</v>
      </c>
      <c r="AH86" s="46"/>
      <c r="AI86" s="46"/>
      <c r="AK86" s="166" t="str">
        <f t="shared" si="46"/>
        <v>10</v>
      </c>
      <c r="AN86" s="166" t="str">
        <f t="shared" si="47"/>
        <v>0</v>
      </c>
    </row>
    <row r="87" spans="1:40" x14ac:dyDescent="0.3">
      <c r="A87" s="46">
        <v>1404</v>
      </c>
      <c r="B87" s="99" t="s">
        <v>193</v>
      </c>
      <c r="C87" s="57" t="s">
        <v>48</v>
      </c>
      <c r="D87" s="57" t="s">
        <v>53</v>
      </c>
      <c r="E87" s="46" t="s">
        <v>199</v>
      </c>
      <c r="F87" s="16">
        <v>16.37348819</v>
      </c>
      <c r="G87" s="16">
        <v>16.240887799999999</v>
      </c>
      <c r="H87" s="16">
        <v>3.9075849999999999E-3</v>
      </c>
      <c r="I87" s="16">
        <v>31.66212385</v>
      </c>
      <c r="J87" s="16">
        <v>31.171214030000002</v>
      </c>
      <c r="K87" s="16">
        <v>1.616517E-3</v>
      </c>
      <c r="L87" s="16">
        <v>-0.21751320599999999</v>
      </c>
      <c r="M87" s="16">
        <v>4.0825619999999996E-3</v>
      </c>
      <c r="N87" s="16">
        <v>6.0115690270000002</v>
      </c>
      <c r="O87" s="16">
        <v>3.8677469999999999E-3</v>
      </c>
      <c r="P87" s="16">
        <v>11.136061789999999</v>
      </c>
      <c r="Q87" s="16">
        <v>1.584355E-3</v>
      </c>
      <c r="R87" s="16">
        <v>15.205916670000001</v>
      </c>
      <c r="S87" s="16">
        <v>0.13316366499999999</v>
      </c>
      <c r="T87" s="16">
        <v>856.02257120000002</v>
      </c>
      <c r="U87" s="16">
        <v>0.30602581800000001</v>
      </c>
      <c r="V87" s="47">
        <v>43668.378472222219</v>
      </c>
      <c r="W87" s="20">
        <v>2.2000000000000002</v>
      </c>
      <c r="X87" s="62">
        <v>6.6297190000000001E-3</v>
      </c>
      <c r="Y87" s="16">
        <v>8.0410559999999996E-3</v>
      </c>
      <c r="Z87" s="17">
        <f>((((N87/1000)+1)/((SMOW!$Z$4/1000)+1))-1)*1000</f>
        <v>16.836019517453728</v>
      </c>
      <c r="AA87" s="17">
        <f>((((P87/1000)+1)/((SMOW!$AA$4/1000)+1))-1)*1000</f>
        <v>32.506541921757616</v>
      </c>
      <c r="AB87" s="17">
        <f>Z87*SMOW!$AN$6</f>
        <v>18.266396724794557</v>
      </c>
      <c r="AC87" s="17">
        <f>AA87*SMOW!$AN$12</f>
        <v>35.169381800155755</v>
      </c>
      <c r="AD87" s="17">
        <f t="shared" ref="AD87" si="83">LN((AB87/1000)+1)*1000</f>
        <v>18.101570264557164</v>
      </c>
      <c r="AE87" s="17">
        <f t="shared" ref="AE87" si="84">LN((AC87/1000)+1)*1000</f>
        <v>34.565067240685522</v>
      </c>
      <c r="AF87" s="16">
        <f>(AD87-SMOW!AN$14*AE87)</f>
        <v>-0.1487852385247912</v>
      </c>
      <c r="AG87" s="2">
        <f t="shared" si="82"/>
        <v>-148.7852385247912</v>
      </c>
      <c r="AH87" s="2">
        <f>AVERAGE(AG87:AG88)</f>
        <v>-139.14049775063475</v>
      </c>
      <c r="AI87" s="2">
        <f>STDEV(AG87:AG88)</f>
        <v>13.639723208384831</v>
      </c>
      <c r="AK87" s="166" t="str">
        <f t="shared" si="46"/>
        <v>10</v>
      </c>
      <c r="AN87" s="166" t="str">
        <f t="shared" si="47"/>
        <v>0</v>
      </c>
    </row>
    <row r="88" spans="1:40" x14ac:dyDescent="0.3">
      <c r="A88" s="46">
        <v>1405</v>
      </c>
      <c r="B88" s="99" t="s">
        <v>193</v>
      </c>
      <c r="C88" s="57" t="s">
        <v>48</v>
      </c>
      <c r="D88" s="57" t="s">
        <v>53</v>
      </c>
      <c r="E88" s="46" t="s">
        <v>200</v>
      </c>
      <c r="F88" s="16">
        <v>15.087374690000001</v>
      </c>
      <c r="G88" s="16">
        <v>14.97469197</v>
      </c>
      <c r="H88" s="16">
        <v>3.725169E-3</v>
      </c>
      <c r="I88" s="16">
        <v>29.146493830000001</v>
      </c>
      <c r="J88" s="16">
        <v>28.729811860000002</v>
      </c>
      <c r="K88" s="16">
        <v>2.2561600000000001E-3</v>
      </c>
      <c r="L88" s="16">
        <v>-0.19464869800000001</v>
      </c>
      <c r="M88" s="16">
        <v>3.7193669999999999E-3</v>
      </c>
      <c r="N88" s="16">
        <v>4.7385674399999997</v>
      </c>
      <c r="O88" s="16">
        <v>3.6871909999999998E-3</v>
      </c>
      <c r="P88" s="16">
        <v>8.6704830239999993</v>
      </c>
      <c r="Q88" s="16">
        <v>2.2112709999999999E-3</v>
      </c>
      <c r="R88" s="16">
        <v>11.68735833</v>
      </c>
      <c r="S88" s="16">
        <v>0.12928768900000001</v>
      </c>
      <c r="T88" s="16">
        <v>710.28847670000005</v>
      </c>
      <c r="U88" s="16">
        <v>0.104682283</v>
      </c>
      <c r="V88" s="47">
        <v>43668.474305555559</v>
      </c>
      <c r="W88" s="20">
        <v>2.2000000000000002</v>
      </c>
      <c r="X88" s="62">
        <v>1.7767449999999999E-3</v>
      </c>
      <c r="Y88" s="16">
        <v>5.4686960000000003E-3</v>
      </c>
      <c r="Z88" s="17">
        <f>((((N88/1000)+1)/((SMOW!$Z$4/1000)+1))-1)*1000</f>
        <v>15.549320729470129</v>
      </c>
      <c r="AA88" s="17">
        <f>((((P88/1000)+1)/((SMOW!$AA$4/1000)+1))-1)*1000</f>
        <v>29.988852857229851</v>
      </c>
      <c r="AB88" s="17">
        <f>Z88*SMOW!$AN$6</f>
        <v>16.870380849292925</v>
      </c>
      <c r="AC88" s="17">
        <f>AA88*SMOW!$AN$12</f>
        <v>32.445451085606642</v>
      </c>
      <c r="AD88" s="17">
        <f t="shared" ref="AD88" si="85">LN((AB88/1000)+1)*1000</f>
        <v>16.729656484762401</v>
      </c>
      <c r="AE88" s="17">
        <f t="shared" ref="AE88" si="86">LN((AC88/1000)+1)*1000</f>
        <v>31.930212579050909</v>
      </c>
      <c r="AF88" s="16">
        <f>(AD88-SMOW!AN$14*AE88)</f>
        <v>-0.1294957569764783</v>
      </c>
      <c r="AG88" s="2">
        <f t="shared" si="82"/>
        <v>-129.4957569764783</v>
      </c>
      <c r="AI88" s="61"/>
      <c r="AK88" s="166" t="str">
        <f t="shared" si="46"/>
        <v>10</v>
      </c>
      <c r="AN88" s="166" t="str">
        <f t="shared" si="47"/>
        <v>0</v>
      </c>
    </row>
    <row r="89" spans="1:40" x14ac:dyDescent="0.3">
      <c r="A89" s="46">
        <v>1406</v>
      </c>
      <c r="B89" s="99" t="s">
        <v>193</v>
      </c>
      <c r="C89" s="57" t="s">
        <v>48</v>
      </c>
      <c r="D89" s="57" t="s">
        <v>53</v>
      </c>
      <c r="E89" s="46" t="s">
        <v>201</v>
      </c>
      <c r="F89" s="16">
        <v>16.46996145</v>
      </c>
      <c r="G89" s="16">
        <v>16.335802470000001</v>
      </c>
      <c r="H89" s="16">
        <v>3.3887940000000001E-3</v>
      </c>
      <c r="I89" s="16">
        <v>31.87832624</v>
      </c>
      <c r="J89" s="16">
        <v>31.38075912</v>
      </c>
      <c r="K89" s="16">
        <v>1.744989E-3</v>
      </c>
      <c r="L89" s="16">
        <v>-0.23323834299999999</v>
      </c>
      <c r="M89" s="16">
        <v>3.313557E-3</v>
      </c>
      <c r="N89" s="16">
        <v>6.1070587439999997</v>
      </c>
      <c r="O89" s="16">
        <v>3.3542450000000001E-3</v>
      </c>
      <c r="P89" s="16">
        <v>11.347962600000001</v>
      </c>
      <c r="Q89" s="16">
        <v>1.7102700000000001E-3</v>
      </c>
      <c r="R89" s="16">
        <v>15.74488571</v>
      </c>
      <c r="S89" s="16">
        <v>0.13883864100000001</v>
      </c>
      <c r="T89" s="16">
        <v>838.7727261</v>
      </c>
      <c r="U89" s="16">
        <v>7.9375999000000003E-2</v>
      </c>
      <c r="V89" s="47">
        <v>43668.550694444442</v>
      </c>
      <c r="W89" s="20">
        <v>2.2000000000000002</v>
      </c>
      <c r="X89" s="62">
        <v>3.0829614000000002E-2</v>
      </c>
      <c r="Y89" s="16">
        <v>2.8293570000000001E-2</v>
      </c>
      <c r="Z89" s="17">
        <f>((((N89/1000)+1)/((SMOW!$Z$4/1000)+1))-1)*1000</f>
        <v>16.932536681598442</v>
      </c>
      <c r="AA89" s="17">
        <f>((((P89/1000)+1)/((SMOW!$AA$4/1000)+1))-1)*1000</f>
        <v>32.72292128041299</v>
      </c>
      <c r="AB89" s="17">
        <f>Z89*SMOW!$AN$6</f>
        <v>18.371113924082177</v>
      </c>
      <c r="AC89" s="17">
        <f>AA89*SMOW!$AN$12</f>
        <v>35.403486316610952</v>
      </c>
      <c r="AD89" s="17">
        <f t="shared" ref="AD89" si="87">LN((AB89/1000)+1)*1000</f>
        <v>18.204403683692743</v>
      </c>
      <c r="AE89" s="17">
        <f t="shared" ref="AE89" si="88">LN((AC89/1000)+1)*1000</f>
        <v>34.791192600538992</v>
      </c>
      <c r="AF89" s="16">
        <f>(AD89-SMOW!AN$14*AE89)</f>
        <v>-0.16534600939184685</v>
      </c>
      <c r="AG89" s="2">
        <f t="shared" si="82"/>
        <v>-165.34600939184685</v>
      </c>
      <c r="AH89" s="2">
        <f>AVERAGE(AG89:AG90)</f>
        <v>-158.19559838783982</v>
      </c>
      <c r="AI89" s="2">
        <f>STDEV(AG89:AG90)</f>
        <v>10.112208218408576</v>
      </c>
      <c r="AK89" s="166" t="str">
        <f t="shared" si="46"/>
        <v>10</v>
      </c>
      <c r="AN89" s="166" t="str">
        <f t="shared" si="47"/>
        <v>0</v>
      </c>
    </row>
    <row r="90" spans="1:40" x14ac:dyDescent="0.3">
      <c r="A90" s="46">
        <v>1407</v>
      </c>
      <c r="B90" s="99" t="s">
        <v>193</v>
      </c>
      <c r="C90" s="57" t="s">
        <v>48</v>
      </c>
      <c r="D90" s="57" t="s">
        <v>53</v>
      </c>
      <c r="E90" s="46" t="s">
        <v>202</v>
      </c>
      <c r="F90" s="16">
        <v>16.473713799999999</v>
      </c>
      <c r="G90" s="16">
        <v>16.339493839999999</v>
      </c>
      <c r="H90" s="16">
        <v>4.5601519999999996E-3</v>
      </c>
      <c r="I90" s="16">
        <v>31.85967041</v>
      </c>
      <c r="J90" s="16">
        <v>31.362679499999999</v>
      </c>
      <c r="K90" s="16">
        <v>1.3796850000000001E-3</v>
      </c>
      <c r="L90" s="16">
        <v>-0.22000093600000001</v>
      </c>
      <c r="M90" s="16">
        <v>4.2576970000000004E-3</v>
      </c>
      <c r="N90" s="16">
        <v>6.1107728369999998</v>
      </c>
      <c r="O90" s="16">
        <v>4.5136610000000004E-3</v>
      </c>
      <c r="P90" s="16">
        <v>11.329677950000001</v>
      </c>
      <c r="Q90" s="16">
        <v>1.352235E-3</v>
      </c>
      <c r="R90" s="16">
        <v>15.567404010000001</v>
      </c>
      <c r="S90" s="16">
        <v>0.14696516100000001</v>
      </c>
      <c r="T90" s="16">
        <v>1726.684119</v>
      </c>
      <c r="U90" s="16">
        <v>0.16688305</v>
      </c>
      <c r="V90" s="47">
        <v>43668.631944444445</v>
      </c>
      <c r="W90" s="20">
        <v>2.2000000000000002</v>
      </c>
      <c r="X90" s="62">
        <v>0.122407063</v>
      </c>
      <c r="Y90" s="16">
        <v>0.116630013</v>
      </c>
      <c r="Z90" s="17">
        <f>((((N90/1000)+1)/((SMOW!$Z$4/1000)+1))-1)*1000</f>
        <v>16.936290737375124</v>
      </c>
      <c r="AA90" s="17">
        <f>((((P90/1000)+1)/((SMOW!$AA$4/1000)+1))-1)*1000</f>
        <v>32.704250182175045</v>
      </c>
      <c r="AB90" s="17">
        <f>Z90*SMOW!$AN$6</f>
        <v>18.375186921982468</v>
      </c>
      <c r="AC90" s="17">
        <f>AA90*SMOW!$AN$12</f>
        <v>35.383285737166389</v>
      </c>
      <c r="AD90" s="17">
        <f t="shared" ref="AD90" si="89">LN((AB90/1000)+1)*1000</f>
        <v>18.208403197916581</v>
      </c>
      <c r="AE90" s="17">
        <f t="shared" ref="AE90" si="90">LN((AC90/1000)+1)*1000</f>
        <v>34.77168254791745</v>
      </c>
      <c r="AF90" s="16">
        <f>(AD90-SMOW!AN$14*AE90)</f>
        <v>-0.15104518738383277</v>
      </c>
      <c r="AG90" s="2">
        <f t="shared" si="82"/>
        <v>-151.04518738383277</v>
      </c>
      <c r="AH90" s="64"/>
      <c r="AI90" s="64"/>
      <c r="AK90" s="166" t="str">
        <f t="shared" si="46"/>
        <v>10</v>
      </c>
      <c r="AN90" s="166" t="str">
        <f t="shared" si="47"/>
        <v>0</v>
      </c>
    </row>
    <row r="91" spans="1:40" x14ac:dyDescent="0.3">
      <c r="A91" s="46">
        <v>1408</v>
      </c>
      <c r="B91" s="99" t="s">
        <v>193</v>
      </c>
      <c r="C91" s="58" t="s">
        <v>64</v>
      </c>
      <c r="D91" s="58" t="s">
        <v>60</v>
      </c>
      <c r="E91" s="46" t="s">
        <v>203</v>
      </c>
      <c r="F91" s="16">
        <v>6.8806949862551301</v>
      </c>
      <c r="G91" s="16">
        <v>6.8571308149830799</v>
      </c>
      <c r="H91" s="16">
        <v>3.3718767924671698E-3</v>
      </c>
      <c r="I91" s="16">
        <v>13.325861103844501</v>
      </c>
      <c r="J91" s="16">
        <v>13.2378527455392</v>
      </c>
      <c r="K91" s="16">
        <v>1.8729089408795101E-3</v>
      </c>
      <c r="L91" s="16">
        <v>-0.13245543466159701</v>
      </c>
      <c r="M91" s="16">
        <v>3.3992699392481102E-3</v>
      </c>
      <c r="N91" s="16">
        <v>-3.3844452278974999</v>
      </c>
      <c r="O91" s="16">
        <v>3.33750053693454E-3</v>
      </c>
      <c r="P91" s="16">
        <v>-6.8353806685832703</v>
      </c>
      <c r="Q91" s="16">
        <v>1.8356453404671201E-3</v>
      </c>
      <c r="R91" s="16">
        <v>-10.608112647051801</v>
      </c>
      <c r="S91" s="16">
        <v>0.12883454431593799</v>
      </c>
      <c r="T91" s="16">
        <v>685.45962904041198</v>
      </c>
      <c r="U91" s="16">
        <v>6.8413550793335498E-2</v>
      </c>
      <c r="V91" s="47">
        <v>43668.713854166665</v>
      </c>
      <c r="W91" s="46">
        <v>2.2000000000000002</v>
      </c>
      <c r="X91" s="16">
        <v>5.4313488568159601E-4</v>
      </c>
      <c r="Y91" s="16">
        <v>3.6089481990098299E-4</v>
      </c>
      <c r="Z91" s="17">
        <f>((((N91/1000)+1)/((SMOW!$Z$4/1000)+1))-1)*1000</f>
        <v>7.3389063346303018</v>
      </c>
      <c r="AA91" s="17">
        <f>((((P91/1000)+1)/((SMOW!$AA$4/1000)+1))-1)*1000</f>
        <v>14.155270903484451</v>
      </c>
      <c r="AB91" s="17">
        <f>Z91*SMOW!$AN$6</f>
        <v>7.9624150171298593</v>
      </c>
      <c r="AC91" s="17">
        <f>AA91*SMOW!$AN$12</f>
        <v>15.314828876216644</v>
      </c>
      <c r="AD91" s="17">
        <f t="shared" ref="AD91" si="91">LN((AB91/1000)+1)*1000</f>
        <v>7.930882264655633</v>
      </c>
      <c r="AE91" s="17">
        <f t="shared" ref="AE91" si="92">LN((AC91/1000)+1)*1000</f>
        <v>15.198740631773662</v>
      </c>
      <c r="AF91" s="16">
        <f>(AD91-SMOW!AN$14*AE91)</f>
        <v>-9.4052788920860664E-2</v>
      </c>
      <c r="AG91" s="2">
        <f t="shared" si="82"/>
        <v>-94.052788920860664</v>
      </c>
      <c r="AH91" s="46"/>
      <c r="AI91" s="46"/>
      <c r="AJ91" s="48" t="s">
        <v>216</v>
      </c>
      <c r="AK91" s="166" t="str">
        <f t="shared" si="46"/>
        <v>10</v>
      </c>
      <c r="AN91" s="166" t="str">
        <f t="shared" si="47"/>
        <v>0</v>
      </c>
    </row>
    <row r="92" spans="1:40" x14ac:dyDescent="0.3">
      <c r="A92" s="46">
        <v>1409</v>
      </c>
      <c r="B92" s="99" t="s">
        <v>98</v>
      </c>
      <c r="C92" s="58" t="s">
        <v>48</v>
      </c>
      <c r="D92" s="58" t="s">
        <v>47</v>
      </c>
      <c r="E92" s="46" t="s">
        <v>204</v>
      </c>
      <c r="F92" s="16">
        <v>14.2634752320104</v>
      </c>
      <c r="G92" s="16">
        <v>14.162708674288799</v>
      </c>
      <c r="H92" s="16">
        <v>3.6294574967778402E-3</v>
      </c>
      <c r="I92" s="16">
        <v>27.628024547610298</v>
      </c>
      <c r="J92" s="16">
        <v>27.253257682498699</v>
      </c>
      <c r="K92" s="16">
        <v>1.54222388549216E-3</v>
      </c>
      <c r="L92" s="16">
        <v>-0.227011382070477</v>
      </c>
      <c r="M92" s="16">
        <v>3.6021240536966599E-3</v>
      </c>
      <c r="N92" s="16">
        <v>3.9230676353662002</v>
      </c>
      <c r="O92" s="16">
        <v>3.59245520813317E-3</v>
      </c>
      <c r="P92" s="16">
        <v>7.1822253725475997</v>
      </c>
      <c r="Q92" s="16">
        <v>1.5115396309834999E-3</v>
      </c>
      <c r="R92" s="16">
        <v>9.0461426400599496</v>
      </c>
      <c r="S92" s="16">
        <v>0.14290142723855501</v>
      </c>
      <c r="T92" s="16">
        <v>883.07883580257703</v>
      </c>
      <c r="U92" s="16">
        <v>0.42333978322141702</v>
      </c>
      <c r="V92" s="47">
        <v>43669.385405092595</v>
      </c>
      <c r="W92" s="46">
        <v>2.2000000000000002</v>
      </c>
      <c r="X92" s="16">
        <v>8.3642907099755498E-2</v>
      </c>
      <c r="Y92" s="16">
        <v>8.9562095731446995E-2</v>
      </c>
      <c r="Z92" s="17">
        <f>((((N92/1000)+1)/((SMOW!$Z$4/1000)+1))-1)*1000</f>
        <v>14.725046336618863</v>
      </c>
      <c r="AA92" s="17">
        <f>((((P92/1000)+1)/((SMOW!$AA$4/1000)+1))-1)*1000</f>
        <v>28.469140704476146</v>
      </c>
      <c r="AB92" s="17">
        <f>Z92*SMOW!$AN$6</f>
        <v>15.976076643105621</v>
      </c>
      <c r="AC92" s="17">
        <f>AA92*SMOW!$AN$12</f>
        <v>30.801248603067037</v>
      </c>
      <c r="AD92" s="17">
        <f t="shared" ref="AD92" si="93">LN((AB92/1000)+1)*1000</f>
        <v>15.849802267947844</v>
      </c>
      <c r="AE92" s="17">
        <f t="shared" ref="AE92" si="94">LN((AC92/1000)+1)*1000</f>
        <v>30.336411090515018</v>
      </c>
      <c r="AF92" s="16">
        <f>(AD92-SMOW!AN$14*AE92)</f>
        <v>-0.16782278784408788</v>
      </c>
      <c r="AG92" s="2">
        <f t="shared" si="82"/>
        <v>-167.82278784408788</v>
      </c>
      <c r="AH92" s="46"/>
      <c r="AI92" s="46"/>
      <c r="AK92" s="166" t="str">
        <f t="shared" si="46"/>
        <v>10</v>
      </c>
      <c r="AN92" s="166" t="str">
        <f t="shared" si="47"/>
        <v>0</v>
      </c>
    </row>
    <row r="93" spans="1:40" x14ac:dyDescent="0.3">
      <c r="A93" s="46">
        <v>1410</v>
      </c>
      <c r="B93" s="99" t="s">
        <v>98</v>
      </c>
      <c r="C93" s="58" t="s">
        <v>48</v>
      </c>
      <c r="D93" s="58" t="s">
        <v>47</v>
      </c>
      <c r="E93" s="46" t="s">
        <v>205</v>
      </c>
      <c r="F93" s="16">
        <v>15.9815786452904</v>
      </c>
      <c r="G93" s="16">
        <v>15.8552174883189</v>
      </c>
      <c r="H93" s="16">
        <v>3.7270748105095301E-3</v>
      </c>
      <c r="I93" s="16">
        <v>30.915253069801999</v>
      </c>
      <c r="J93" s="16">
        <v>30.447002821115799</v>
      </c>
      <c r="K93" s="16">
        <v>1.9593277405206299E-3</v>
      </c>
      <c r="L93" s="16">
        <v>-0.22080000123024299</v>
      </c>
      <c r="M93" s="16">
        <v>3.7657599342307202E-3</v>
      </c>
      <c r="N93" s="16">
        <v>5.6236549988027802</v>
      </c>
      <c r="O93" s="16">
        <v>3.6890773141706498E-3</v>
      </c>
      <c r="P93" s="16">
        <v>10.4040508377948</v>
      </c>
      <c r="Q93" s="16">
        <v>1.92034474225241E-3</v>
      </c>
      <c r="R93" s="16">
        <v>14.1195385911071</v>
      </c>
      <c r="S93" s="16">
        <v>0.13602994788824599</v>
      </c>
      <c r="T93" s="16">
        <v>979.79277246888705</v>
      </c>
      <c r="U93" s="16">
        <v>0.119396128021958</v>
      </c>
      <c r="V93" s="47">
        <v>43669.480115740742</v>
      </c>
      <c r="W93" s="46">
        <v>2.2000000000000002</v>
      </c>
      <c r="X93" s="16">
        <v>1.6105021110213499E-2</v>
      </c>
      <c r="Y93" s="16">
        <v>2.36836921692395E-2</v>
      </c>
      <c r="Z93" s="17">
        <f>((((N93/1000)+1)/((SMOW!$Z$4/1000)+1))-1)*1000</f>
        <v>16.443931624539498</v>
      </c>
      <c r="AA93" s="17">
        <f>((((P93/1000)+1)/((SMOW!$AA$4/1000)+1))-1)*1000</f>
        <v>31.759059831590221</v>
      </c>
      <c r="AB93" s="17">
        <f>Z93*SMOW!$AN$6</f>
        <v>17.840997300926269</v>
      </c>
      <c r="AC93" s="17">
        <f>AA93*SMOW!$AN$12</f>
        <v>34.360668185488557</v>
      </c>
      <c r="AD93" s="17">
        <f t="shared" ref="AD93" si="95">LN((AB93/1000)+1)*1000</f>
        <v>17.683714672749019</v>
      </c>
      <c r="AE93" s="17">
        <f t="shared" ref="AE93" si="96">LN((AC93/1000)+1)*1000</f>
        <v>33.783523956656516</v>
      </c>
      <c r="AF93" s="16">
        <f>(AD93-SMOW!AN$14*AE93)</f>
        <v>-0.15398597636562172</v>
      </c>
      <c r="AG93" s="2">
        <f t="shared" si="82"/>
        <v>-153.98597636562172</v>
      </c>
      <c r="AH93" s="46"/>
      <c r="AI93" s="46"/>
      <c r="AK93" s="166" t="str">
        <f t="shared" si="46"/>
        <v>10</v>
      </c>
      <c r="AN93" s="166" t="str">
        <f t="shared" si="47"/>
        <v>0</v>
      </c>
    </row>
    <row r="94" spans="1:40" x14ac:dyDescent="0.3">
      <c r="A94" s="46">
        <v>1411</v>
      </c>
      <c r="B94" s="99" t="s">
        <v>98</v>
      </c>
      <c r="C94" s="58" t="s">
        <v>48</v>
      </c>
      <c r="D94" s="58" t="s">
        <v>47</v>
      </c>
      <c r="E94" s="46" t="s">
        <v>206</v>
      </c>
      <c r="F94" s="16">
        <v>14.9582013583681</v>
      </c>
      <c r="G94" s="16">
        <v>14.847430357354099</v>
      </c>
      <c r="H94" s="16">
        <v>4.3653460207152203E-3</v>
      </c>
      <c r="I94" s="16">
        <v>28.939928934377399</v>
      </c>
      <c r="J94" s="16">
        <v>28.529076996705601</v>
      </c>
      <c r="K94" s="16">
        <v>1.65480657249874E-3</v>
      </c>
      <c r="L94" s="16">
        <v>-0.21592229690645101</v>
      </c>
      <c r="M94" s="16">
        <v>4.1739338643519202E-3</v>
      </c>
      <c r="N94" s="16">
        <v>4.6107110347106204</v>
      </c>
      <c r="O94" s="16">
        <v>4.3208413547620502E-3</v>
      </c>
      <c r="P94" s="16">
        <v>8.4680279666543008</v>
      </c>
      <c r="Q94" s="16">
        <v>1.6218823605809399E-3</v>
      </c>
      <c r="R94" s="16">
        <v>10.911649172263299</v>
      </c>
      <c r="S94" s="16">
        <v>0.123760658031686</v>
      </c>
      <c r="T94" s="16">
        <v>1159.1362105211499</v>
      </c>
      <c r="U94" s="16">
        <v>0.13365631253343199</v>
      </c>
      <c r="V94" s="105">
        <v>43669.571817129632</v>
      </c>
      <c r="W94" s="16">
        <v>2.2000000000000002</v>
      </c>
      <c r="X94" s="16">
        <v>8.1692662139269193E-3</v>
      </c>
      <c r="Y94" s="16">
        <v>6.85212112892249E-3</v>
      </c>
      <c r="Z94" s="17">
        <f>((((N94/1000)+1)/((SMOW!$Z$4/1000)+1))-1)*1000</f>
        <v>15.420088618998573</v>
      </c>
      <c r="AA94" s="17">
        <f>((((P94/1000)+1)/((SMOW!$AA$4/1000)+1))-1)*1000</f>
        <v>29.782118888326934</v>
      </c>
      <c r="AB94" s="17">
        <f>Z94*SMOW!$AN$6</f>
        <v>16.730169263234313</v>
      </c>
      <c r="AC94" s="17">
        <f>AA94*SMOW!$AN$12</f>
        <v>32.221782080736531</v>
      </c>
      <c r="AD94" s="17">
        <f t="shared" ref="AD94" si="97">LN((AB94/1000)+1)*1000</f>
        <v>16.591761570962227</v>
      </c>
      <c r="AE94" s="17">
        <f t="shared" ref="AE94" si="98">LN((AC94/1000)+1)*1000</f>
        <v>31.713549087566893</v>
      </c>
      <c r="AF94" s="16">
        <f>(AD94-SMOW!AN$14*AE94)</f>
        <v>-0.15299234727309496</v>
      </c>
      <c r="AG94" s="2">
        <f t="shared" si="82"/>
        <v>-152.99234727309496</v>
      </c>
      <c r="AH94" s="46"/>
      <c r="AI94" s="46"/>
      <c r="AK94" s="166" t="str">
        <f t="shared" si="46"/>
        <v>10</v>
      </c>
      <c r="AN94" s="166" t="str">
        <f t="shared" si="47"/>
        <v>0</v>
      </c>
    </row>
    <row r="95" spans="1:40" x14ac:dyDescent="0.3">
      <c r="A95" s="46">
        <v>1412</v>
      </c>
      <c r="B95" s="99" t="s">
        <v>208</v>
      </c>
      <c r="C95" s="58" t="s">
        <v>48</v>
      </c>
      <c r="D95" s="58" t="s">
        <v>47</v>
      </c>
      <c r="E95" s="46" t="s">
        <v>207</v>
      </c>
      <c r="F95" s="16">
        <v>17.2198622019</v>
      </c>
      <c r="G95" s="16">
        <v>17.073280409849701</v>
      </c>
      <c r="H95" s="16">
        <v>4.1355574240944902E-3</v>
      </c>
      <c r="I95" s="16">
        <v>33.313437801835903</v>
      </c>
      <c r="J95" s="16">
        <v>32.770568839889201</v>
      </c>
      <c r="K95" s="16">
        <v>1.7989493021116499E-3</v>
      </c>
      <c r="L95" s="16">
        <v>-0.22957993761173201</v>
      </c>
      <c r="M95" s="16">
        <v>4.1743329668994704E-3</v>
      </c>
      <c r="N95" s="16">
        <v>6.8493142649708698</v>
      </c>
      <c r="O95" s="16">
        <v>4.0933954509512803E-3</v>
      </c>
      <c r="P95" s="16">
        <v>12.7545210250279</v>
      </c>
      <c r="Q95" s="16">
        <v>1.7631572107365101E-3</v>
      </c>
      <c r="R95" s="16">
        <v>17.4693012453817</v>
      </c>
      <c r="S95" s="16">
        <v>0.13445493039925299</v>
      </c>
      <c r="T95" s="16">
        <v>975.80916143252296</v>
      </c>
      <c r="U95" s="16">
        <v>0.12828015543635801</v>
      </c>
      <c r="V95" s="105">
        <v>43669.689166666663</v>
      </c>
      <c r="W95" s="16">
        <v>2.2000000000000002</v>
      </c>
      <c r="X95" s="16">
        <v>9.2001110786933803E-3</v>
      </c>
      <c r="Y95" s="16">
        <v>3.2697083059681602E-2</v>
      </c>
      <c r="Z95" s="17">
        <f>((((N95/1000)+1)/((SMOW!$Z$4/1000)+1))-1)*1000</f>
        <v>17.682778699330548</v>
      </c>
      <c r="AA95" s="17">
        <f>((((P95/1000)+1)/((SMOW!$AA$4/1000)+1))-1)*1000</f>
        <v>34.159207483938971</v>
      </c>
      <c r="AB95" s="17">
        <f>Z95*SMOW!$AN$6</f>
        <v>19.18509601297783</v>
      </c>
      <c r="AC95" s="17">
        <f>AA95*SMOW!$AN$12</f>
        <v>36.957428842631892</v>
      </c>
      <c r="AD95" s="17">
        <f t="shared" ref="AD95" si="99">LN((AB95/1000)+1)*1000</f>
        <v>19.003382507665876</v>
      </c>
      <c r="AE95" s="17">
        <f t="shared" ref="AE95" si="100">LN((AC95/1000)+1)*1000</f>
        <v>36.290876179683139</v>
      </c>
      <c r="AF95" s="16">
        <f>(AD95-SMOW!AN$14*AE95)</f>
        <v>-0.15820011520682087</v>
      </c>
      <c r="AG95" s="2">
        <f t="shared" si="82"/>
        <v>-158.20011520682087</v>
      </c>
      <c r="AH95" s="46"/>
      <c r="AI95" s="46"/>
      <c r="AK95" s="166" t="str">
        <f t="shared" si="46"/>
        <v>10</v>
      </c>
      <c r="AN95" s="166" t="str">
        <f t="shared" si="47"/>
        <v>0</v>
      </c>
    </row>
    <row r="96" spans="1:40" x14ac:dyDescent="0.3">
      <c r="A96" s="46">
        <v>1413</v>
      </c>
      <c r="B96" s="99" t="s">
        <v>98</v>
      </c>
      <c r="C96" s="58" t="s">
        <v>48</v>
      </c>
      <c r="D96" s="58" t="s">
        <v>99</v>
      </c>
      <c r="E96" s="46" t="s">
        <v>209</v>
      </c>
      <c r="F96" s="16">
        <v>12.906430128744301</v>
      </c>
      <c r="G96" s="16">
        <v>12.8238516267709</v>
      </c>
      <c r="H96" s="16">
        <v>3.9741786043977698E-3</v>
      </c>
      <c r="I96" s="16">
        <v>24.947262389118801</v>
      </c>
      <c r="J96" s="16">
        <v>24.6411598781329</v>
      </c>
      <c r="K96" s="16">
        <v>1.81107470267301E-3</v>
      </c>
      <c r="L96" s="16">
        <v>-0.18668078888327799</v>
      </c>
      <c r="M96" s="16">
        <v>4.1249735343339301E-3</v>
      </c>
      <c r="N96" s="16">
        <v>2.57985759551058</v>
      </c>
      <c r="O96" s="16">
        <v>3.9336618869616003E-3</v>
      </c>
      <c r="P96" s="16">
        <v>4.5547999501311702</v>
      </c>
      <c r="Q96" s="16">
        <v>1.77504136300438E-3</v>
      </c>
      <c r="R96" s="16">
        <v>5.4784747659159203</v>
      </c>
      <c r="S96" s="16">
        <v>0.17299480639402401</v>
      </c>
      <c r="T96" s="16">
        <v>1003.06708889283</v>
      </c>
      <c r="U96" s="16">
        <v>0.13691534095051799</v>
      </c>
      <c r="V96" s="105">
        <v>43669.787673611114</v>
      </c>
      <c r="W96" s="16">
        <v>2.2000000000000002</v>
      </c>
      <c r="X96" s="16">
        <v>2.7820689784348498E-2</v>
      </c>
      <c r="Y96" s="16">
        <v>2.4839190994129699E-2</v>
      </c>
      <c r="Z96" s="17">
        <f>((((N96/1000)+1)/((SMOW!$Z$4/1000)+1))-1)*1000</f>
        <v>13.367383669157018</v>
      </c>
      <c r="AA96" s="17">
        <f>((((P96/1000)+1)/((SMOW!$AA$4/1000)+1))-1)*1000</f>
        <v>25.786184335326425</v>
      </c>
      <c r="AB96" s="17">
        <f>Z96*SMOW!$AN$6</f>
        <v>14.503067843336092</v>
      </c>
      <c r="AC96" s="17">
        <f>AA96*SMOW!$AN$12</f>
        <v>27.898512374559459</v>
      </c>
      <c r="AD96" s="17">
        <f t="shared" ref="AD96" si="101">LN((AB96/1000)+1)*1000</f>
        <v>14.398904274562771</v>
      </c>
      <c r="AE96" s="17">
        <f t="shared" ref="AE96" si="102">LN((AC96/1000)+1)*1000</f>
        <v>27.516438788449474</v>
      </c>
      <c r="AF96" s="16">
        <f>(AD96-SMOW!AN$14*AE96)</f>
        <v>-0.12977540573855251</v>
      </c>
      <c r="AG96" s="2">
        <f t="shared" si="82"/>
        <v>-129.77540573855251</v>
      </c>
      <c r="AH96" s="2">
        <f>AVERAGE(AG96:AG97)</f>
        <v>-125.52503443354723</v>
      </c>
      <c r="AI96" s="2">
        <f>STDEV(AG96:AG97)</f>
        <v>6.0109327446598888</v>
      </c>
      <c r="AK96" s="166" t="str">
        <f t="shared" si="46"/>
        <v>10</v>
      </c>
      <c r="AN96" s="166" t="str">
        <f t="shared" si="47"/>
        <v>0</v>
      </c>
    </row>
    <row r="97" spans="1:40" x14ac:dyDescent="0.3">
      <c r="A97" s="46">
        <v>1414</v>
      </c>
      <c r="B97" s="99" t="s">
        <v>98</v>
      </c>
      <c r="C97" s="58" t="s">
        <v>48</v>
      </c>
      <c r="D97" s="58" t="s">
        <v>99</v>
      </c>
      <c r="E97" s="46" t="s">
        <v>219</v>
      </c>
      <c r="F97" s="16">
        <v>12.8264797870459</v>
      </c>
      <c r="G97" s="16">
        <v>12.744916737343701</v>
      </c>
      <c r="H97" s="16">
        <v>4.9087200205624702E-3</v>
      </c>
      <c r="I97" s="16">
        <v>24.778191329215201</v>
      </c>
      <c r="J97" s="16">
        <v>24.476190417263801</v>
      </c>
      <c r="K97" s="16">
        <v>1.67867652100262E-3</v>
      </c>
      <c r="L97" s="16">
        <v>-0.178511802971595</v>
      </c>
      <c r="M97" s="16">
        <v>4.9744980315718796E-3</v>
      </c>
      <c r="N97" s="16">
        <v>2.5007223468731499</v>
      </c>
      <c r="O97" s="16">
        <v>4.8586756612524398E-3</v>
      </c>
      <c r="P97" s="16">
        <v>4.3890927464620804</v>
      </c>
      <c r="Q97" s="16">
        <v>1.64527738998547E-3</v>
      </c>
      <c r="R97" s="16">
        <v>5.1721759596615504</v>
      </c>
      <c r="S97" s="16">
        <v>0.13871698302450899</v>
      </c>
      <c r="T97" s="16">
        <v>708.16832534793105</v>
      </c>
      <c r="U97" s="16">
        <v>8.86306620681728E-2</v>
      </c>
      <c r="V97" s="105">
        <v>43669.874814814815</v>
      </c>
      <c r="W97" s="16">
        <v>2.2000000000000002</v>
      </c>
      <c r="X97" s="16">
        <v>6.1579676108919498E-2</v>
      </c>
      <c r="Y97" s="16">
        <v>6.6994686677903703E-2</v>
      </c>
      <c r="Z97" s="17">
        <f>((((N97/1000)+1)/((SMOW!$Z$4/1000)+1))-1)*1000</f>
        <v>13.287396943650664</v>
      </c>
      <c r="AA97" s="17">
        <f>((((P97/1000)+1)/((SMOW!$AA$4/1000)+1))-1)*1000</f>
        <v>25.616974890329438</v>
      </c>
      <c r="AB97" s="17">
        <f>Z97*SMOW!$AN$6</f>
        <v>14.416285497942537</v>
      </c>
      <c r="AC97" s="17">
        <f>AA97*SMOW!$AN$12</f>
        <v>27.715441791732918</v>
      </c>
      <c r="AD97" s="17">
        <f t="shared" ref="AD97:AD128" si="103">LN((AB97/1000)+1)*1000</f>
        <v>14.313358887750431</v>
      </c>
      <c r="AE97" s="17">
        <f t="shared" ref="AE97:AE128" si="104">LN((AC97/1000)+1)*1000</f>
        <v>27.338321119088963</v>
      </c>
      <c r="AF97" s="16">
        <f>(AD97-SMOW!AN$14*AE97)</f>
        <v>-0.12127466312854196</v>
      </c>
      <c r="AG97" s="2">
        <f t="shared" si="82"/>
        <v>-121.27466312854196</v>
      </c>
      <c r="AH97" s="46"/>
      <c r="AI97" s="46"/>
      <c r="AK97" s="166" t="str">
        <f t="shared" si="46"/>
        <v>10</v>
      </c>
      <c r="AN97" s="166" t="str">
        <f t="shared" si="47"/>
        <v>0</v>
      </c>
    </row>
    <row r="98" spans="1:40" x14ac:dyDescent="0.3">
      <c r="A98" s="46">
        <v>1415</v>
      </c>
      <c r="B98" s="99" t="s">
        <v>98</v>
      </c>
      <c r="C98" s="58" t="s">
        <v>48</v>
      </c>
      <c r="D98" s="58" t="s">
        <v>99</v>
      </c>
      <c r="E98" s="46" t="s">
        <v>211</v>
      </c>
      <c r="F98" s="16">
        <v>11.447734049948499</v>
      </c>
      <c r="G98" s="16">
        <v>11.382704198815601</v>
      </c>
      <c r="H98" s="16">
        <v>4.38554164983216E-3</v>
      </c>
      <c r="I98" s="16">
        <v>22.113224816668499</v>
      </c>
      <c r="J98" s="16">
        <v>21.872273102807402</v>
      </c>
      <c r="K98" s="16">
        <v>1.35107981932166E-3</v>
      </c>
      <c r="L98" s="16">
        <v>-0.16585599946674301</v>
      </c>
      <c r="M98" s="16">
        <v>4.3396157155857797E-3</v>
      </c>
      <c r="N98" s="16">
        <v>1.13603291096555</v>
      </c>
      <c r="O98" s="16">
        <v>4.3408310896066596E-3</v>
      </c>
      <c r="P98" s="16">
        <v>1.7771486980971201</v>
      </c>
      <c r="Q98" s="16">
        <v>1.3241985879859201E-3</v>
      </c>
      <c r="R98" s="16">
        <v>1.05779796027872</v>
      </c>
      <c r="S98" s="16">
        <v>0.13318134629665601</v>
      </c>
      <c r="T98" s="16">
        <v>1120.13127757601</v>
      </c>
      <c r="U98" s="16">
        <v>0.48675652834079902</v>
      </c>
      <c r="V98" s="105">
        <v>43670.396284722221</v>
      </c>
      <c r="W98" s="16">
        <v>2.2000000000000002</v>
      </c>
      <c r="X98" s="16">
        <v>7.7082996382445298E-4</v>
      </c>
      <c r="Y98" s="16">
        <v>2.5083960699718601E-4</v>
      </c>
      <c r="Z98" s="17">
        <f>((((N98/1000)+1)/((SMOW!$Z$4/1000)+1))-1)*1000</f>
        <v>11.908023766831421</v>
      </c>
      <c r="AA98" s="17">
        <f>((((P98/1000)+1)/((SMOW!$AA$4/1000)+1))-1)*1000</f>
        <v>22.949827095900766</v>
      </c>
      <c r="AB98" s="17">
        <f>Z98*SMOW!$AN$6</f>
        <v>12.919721678139414</v>
      </c>
      <c r="AC98" s="17">
        <f>AA98*SMOW!$AN$12</f>
        <v>24.829809129683412</v>
      </c>
      <c r="AD98" s="17">
        <f t="shared" si="103"/>
        <v>12.836974029645246</v>
      </c>
      <c r="AE98" s="17">
        <f t="shared" si="104"/>
        <v>24.526558930746109</v>
      </c>
      <c r="AF98" s="16">
        <f>(AD98-SMOW!AN$14*AE98)</f>
        <v>-0.11304908578870076</v>
      </c>
      <c r="AG98" s="2">
        <f t="shared" si="82"/>
        <v>-113.04908578870076</v>
      </c>
      <c r="AH98" s="2">
        <f>AVERAGE(AG98:AG99)</f>
        <v>-116.02612185047789</v>
      </c>
      <c r="AI98" s="2">
        <f>STDEV(AG98:AG99)</f>
        <v>4.2101647742390007</v>
      </c>
      <c r="AK98" s="166" t="str">
        <f t="shared" si="46"/>
        <v>10</v>
      </c>
      <c r="AN98" s="166" t="str">
        <f t="shared" si="47"/>
        <v>0</v>
      </c>
    </row>
    <row r="99" spans="1:40" x14ac:dyDescent="0.3">
      <c r="A99" s="46">
        <v>1416</v>
      </c>
      <c r="B99" s="99" t="s">
        <v>98</v>
      </c>
      <c r="C99" s="58" t="s">
        <v>48</v>
      </c>
      <c r="D99" s="58" t="s">
        <v>99</v>
      </c>
      <c r="E99" s="46" t="s">
        <v>212</v>
      </c>
      <c r="F99" s="16">
        <v>12.007655168988901</v>
      </c>
      <c r="G99" s="16">
        <v>11.936134960142001</v>
      </c>
      <c r="H99" s="16">
        <v>3.7848870064002998E-3</v>
      </c>
      <c r="I99" s="16">
        <v>23.199750373665701</v>
      </c>
      <c r="J99" s="16">
        <v>22.934727257373101</v>
      </c>
      <c r="K99" s="16">
        <v>1.7764274681537199E-3</v>
      </c>
      <c r="L99" s="16">
        <v>-0.17340103175104399</v>
      </c>
      <c r="M99" s="16">
        <v>3.8345996268779898E-3</v>
      </c>
      <c r="N99" s="16">
        <v>1.69024563890812</v>
      </c>
      <c r="O99" s="16">
        <v>3.7463001152110301E-3</v>
      </c>
      <c r="P99" s="16">
        <v>2.8420566241945702</v>
      </c>
      <c r="Q99" s="16">
        <v>1.74108347363668E-3</v>
      </c>
      <c r="R99" s="16">
        <v>2.90205137147117</v>
      </c>
      <c r="S99" s="16">
        <v>0.12953738934735401</v>
      </c>
      <c r="T99" s="16">
        <v>872.73935100669598</v>
      </c>
      <c r="U99" s="16">
        <v>0.105086471142554</v>
      </c>
      <c r="V99" s="105">
        <v>43670.472141203703</v>
      </c>
      <c r="W99" s="16">
        <v>2.2000000000000002</v>
      </c>
      <c r="X99" s="16">
        <v>2.38792066559891E-2</v>
      </c>
      <c r="Y99" s="16">
        <v>2.1486484271781198E-2</v>
      </c>
      <c r="Z99" s="17">
        <f>((((N99/1000)+1)/((SMOW!$Z$4/1000)+1))-1)*1000</f>
        <v>12.468199694819937</v>
      </c>
      <c r="AA99" s="17">
        <f>((((P99/1000)+1)/((SMOW!$AA$4/1000)+1))-1)*1000</f>
        <v>24.037241976835546</v>
      </c>
      <c r="AB99" s="17">
        <f>Z99*SMOW!$AN$6</f>
        <v>13.527489786611275</v>
      </c>
      <c r="AC99" s="17">
        <f>AA99*SMOW!$AN$12</f>
        <v>26.006301825055864</v>
      </c>
      <c r="AD99" s="17">
        <f t="shared" si="103"/>
        <v>13.436810159850427</v>
      </c>
      <c r="AE99" s="17">
        <f t="shared" si="104"/>
        <v>25.673888859399018</v>
      </c>
      <c r="AF99" s="16">
        <f>(AD99-SMOW!AN$14*AE99)</f>
        <v>-0.11900315791225502</v>
      </c>
      <c r="AG99" s="2">
        <f t="shared" si="82"/>
        <v>-119.00315791225502</v>
      </c>
      <c r="AH99" s="46"/>
      <c r="AI99" s="46"/>
      <c r="AK99" s="166" t="str">
        <f t="shared" si="46"/>
        <v>10</v>
      </c>
      <c r="AN99" s="166" t="str">
        <f t="shared" si="47"/>
        <v>0</v>
      </c>
    </row>
    <row r="100" spans="1:40" x14ac:dyDescent="0.3">
      <c r="A100" s="46">
        <v>1417</v>
      </c>
      <c r="B100" s="99" t="s">
        <v>98</v>
      </c>
      <c r="C100" s="58" t="s">
        <v>48</v>
      </c>
      <c r="D100" s="58" t="s">
        <v>99</v>
      </c>
      <c r="E100" s="46" t="s">
        <v>213</v>
      </c>
      <c r="F100" s="16">
        <v>11.569127197796499</v>
      </c>
      <c r="G100" s="16">
        <v>11.502716150520399</v>
      </c>
      <c r="H100" s="16">
        <v>4.65615897860913E-3</v>
      </c>
      <c r="I100" s="16">
        <v>22.3195853930773</v>
      </c>
      <c r="J100" s="16">
        <v>22.074148724528399</v>
      </c>
      <c r="K100" s="16">
        <v>1.4413897260652699E-3</v>
      </c>
      <c r="L100" s="16">
        <v>-0.152434376030639</v>
      </c>
      <c r="M100" s="16">
        <v>4.4374092848637496E-3</v>
      </c>
      <c r="N100" s="16">
        <v>1.25618845669261</v>
      </c>
      <c r="O100" s="16">
        <v>4.6086894769947102E-3</v>
      </c>
      <c r="P100" s="16">
        <v>1.979403501987</v>
      </c>
      <c r="Q100" s="16">
        <v>1.4127116789839E-3</v>
      </c>
      <c r="R100" s="16">
        <v>1.50636456054635</v>
      </c>
      <c r="S100" s="16">
        <v>0.12198120151457501</v>
      </c>
      <c r="T100" s="16">
        <v>678.205512063519</v>
      </c>
      <c r="U100" s="16">
        <v>9.67163198722166E-2</v>
      </c>
      <c r="V100" s="47">
        <v>43670.558912037035</v>
      </c>
      <c r="W100" s="46">
        <v>2.2000000000000002</v>
      </c>
      <c r="X100" s="16">
        <v>3.2484574558916998E-2</v>
      </c>
      <c r="Y100" s="16">
        <v>2.8994482201056101E-2</v>
      </c>
      <c r="Z100" s="17">
        <f>((((N100/1000)+1)/((SMOW!$Z$4/1000)+1))-1)*1000</f>
        <v>12.029472158282983</v>
      </c>
      <c r="AA100" s="17">
        <f>((((P100/1000)+1)/((SMOW!$AA$4/1000)+1))-1)*1000</f>
        <v>23.156356578967419</v>
      </c>
      <c r="AB100" s="17">
        <f>Z100*SMOW!$AN$6</f>
        <v>13.051488245500694</v>
      </c>
      <c r="AC100" s="17">
        <f>AA100*SMOW!$AN$12</f>
        <v>25.053256897841681</v>
      </c>
      <c r="AD100" s="17">
        <f t="shared" si="103"/>
        <v>12.96705146302793</v>
      </c>
      <c r="AE100" s="17">
        <f t="shared" si="104"/>
        <v>24.744569189717829</v>
      </c>
      <c r="AF100" s="16">
        <f>(AD100-SMOW!AN$14*AE100)</f>
        <v>-9.8081069143084676E-2</v>
      </c>
      <c r="AG100" s="2">
        <f t="shared" si="82"/>
        <v>-98.081069143084676</v>
      </c>
      <c r="AH100" s="2">
        <f>AVERAGE(AG100:AG101)</f>
        <v>-102.09477927915245</v>
      </c>
      <c r="AI100" s="2">
        <f>STDEV(AG100:AG101)</f>
        <v>5.6762433098614036</v>
      </c>
      <c r="AK100" s="166" t="str">
        <f t="shared" si="46"/>
        <v>10</v>
      </c>
      <c r="AN100" s="166" t="str">
        <f t="shared" si="47"/>
        <v>0</v>
      </c>
    </row>
    <row r="101" spans="1:40" x14ac:dyDescent="0.3">
      <c r="A101" s="46">
        <v>1418</v>
      </c>
      <c r="B101" s="99" t="s">
        <v>98</v>
      </c>
      <c r="C101" s="58" t="s">
        <v>48</v>
      </c>
      <c r="D101" s="58" t="s">
        <v>99</v>
      </c>
      <c r="E101" s="46" t="s">
        <v>214</v>
      </c>
      <c r="F101" s="16">
        <v>11.6210623786986</v>
      </c>
      <c r="G101" s="16">
        <v>11.554056131332301</v>
      </c>
      <c r="H101" s="16">
        <v>4.11303290100764E-3</v>
      </c>
      <c r="I101" s="16">
        <v>22.433753118607701</v>
      </c>
      <c r="J101" s="16">
        <v>22.185817649535899</v>
      </c>
      <c r="K101" s="16">
        <v>1.7982693246724999E-3</v>
      </c>
      <c r="L101" s="16">
        <v>-0.16005558762262401</v>
      </c>
      <c r="M101" s="16">
        <v>3.8714109954890298E-3</v>
      </c>
      <c r="N101" s="16">
        <v>1.3075941588623401</v>
      </c>
      <c r="O101" s="16">
        <v>4.0711005651849199E-3</v>
      </c>
      <c r="P101" s="16">
        <v>2.0912997340073498</v>
      </c>
      <c r="Q101" s="16">
        <v>1.76249076219887E-3</v>
      </c>
      <c r="R101" s="16">
        <v>1.4266214918712401</v>
      </c>
      <c r="S101" s="16">
        <v>0.135485707836382</v>
      </c>
      <c r="T101" s="16">
        <v>588.297457607306</v>
      </c>
      <c r="U101" s="16">
        <v>7.8606444662296895E-2</v>
      </c>
      <c r="V101" s="47">
        <v>43670.647222222222</v>
      </c>
      <c r="W101" s="46">
        <v>2.2000000000000002</v>
      </c>
      <c r="X101" s="16">
        <v>3.4489513114500199E-3</v>
      </c>
      <c r="Y101" s="16">
        <v>2.3398791796014999E-3</v>
      </c>
      <c r="Z101" s="17">
        <f>((((N101/1000)+1)/((SMOW!$Z$4/1000)+1))-1)*1000</f>
        <v>12.081430973851282</v>
      </c>
      <c r="AA101" s="17">
        <f>((((P101/1000)+1)/((SMOW!$AA$4/1000)+1))-1)*1000</f>
        <v>23.270617751072198</v>
      </c>
      <c r="AB101" s="17">
        <f>Z101*SMOW!$AN$6</f>
        <v>13.107861448058284</v>
      </c>
      <c r="AC101" s="17">
        <f>AA101*SMOW!$AN$12</f>
        <v>25.176878007597331</v>
      </c>
      <c r="AD101" s="17">
        <f t="shared" si="103"/>
        <v>13.022696842134616</v>
      </c>
      <c r="AE101" s="17">
        <f t="shared" si="104"/>
        <v>24.86516161278378</v>
      </c>
      <c r="AF101" s="16">
        <f>(AD101-SMOW!AN$14*AE101)</f>
        <v>-0.10610848941522022</v>
      </c>
      <c r="AG101" s="2">
        <f t="shared" si="82"/>
        <v>-106.10848941522022</v>
      </c>
      <c r="AH101" s="46"/>
      <c r="AI101" s="46"/>
      <c r="AK101" s="166" t="str">
        <f t="shared" si="46"/>
        <v>10</v>
      </c>
      <c r="AN101" s="166" t="str">
        <f t="shared" si="47"/>
        <v>0</v>
      </c>
    </row>
    <row r="102" spans="1:40" x14ac:dyDescent="0.3">
      <c r="A102" s="46">
        <v>1419</v>
      </c>
      <c r="B102" s="99" t="s">
        <v>98</v>
      </c>
      <c r="C102" s="58" t="s">
        <v>48</v>
      </c>
      <c r="D102" s="58" t="s">
        <v>99</v>
      </c>
      <c r="E102" s="46" t="s">
        <v>215</v>
      </c>
      <c r="F102" s="16">
        <v>13.4820312587233</v>
      </c>
      <c r="G102" s="16">
        <v>13.3919569338517</v>
      </c>
      <c r="H102" s="16">
        <v>4.7283629225286297E-3</v>
      </c>
      <c r="I102" s="16">
        <v>26.0506059858564</v>
      </c>
      <c r="J102" s="16">
        <v>25.717069076847402</v>
      </c>
      <c r="K102" s="16">
        <v>1.2365627302254199E-3</v>
      </c>
      <c r="L102" s="16">
        <v>-0.18665553872378601</v>
      </c>
      <c r="M102" s="16">
        <v>4.5676058597367902E-3</v>
      </c>
      <c r="N102" s="16">
        <v>3.1495904768121101</v>
      </c>
      <c r="O102" s="16">
        <v>4.6801573023135604E-3</v>
      </c>
      <c r="P102" s="16">
        <v>5.63619130241739</v>
      </c>
      <c r="Q102" s="16">
        <v>1.2119599433749199E-3</v>
      </c>
      <c r="R102" s="16">
        <v>7.0916705600582404</v>
      </c>
      <c r="S102" s="16">
        <v>0.11697142211815</v>
      </c>
      <c r="T102" s="16">
        <v>694.53123750618704</v>
      </c>
      <c r="U102" s="16">
        <v>6.1207431627461402E-2</v>
      </c>
      <c r="V102" s="47">
        <v>43670.736678240741</v>
      </c>
      <c r="W102" s="46">
        <v>2.2000000000000002</v>
      </c>
      <c r="X102" s="16">
        <v>3.4307240351268802E-2</v>
      </c>
      <c r="Y102" s="16">
        <v>2.9671004539327701E-2</v>
      </c>
      <c r="Z102" s="17">
        <f>((((N102/1000)+1)/((SMOW!$Z$4/1000)+1))-1)*1000</f>
        <v>13.94324674374503</v>
      </c>
      <c r="AA102" s="17">
        <f>((((P102/1000)+1)/((SMOW!$AA$4/1000)+1))-1)*1000</f>
        <v>26.890431021609817</v>
      </c>
      <c r="AB102" s="17">
        <f>Z102*SMOW!$AN$6</f>
        <v>15.127855868123051</v>
      </c>
      <c r="AC102" s="17">
        <f>AA102*SMOW!$AN$12</f>
        <v>29.093215687047568</v>
      </c>
      <c r="AD102" s="17">
        <f t="shared" si="103"/>
        <v>15.014570933188471</v>
      </c>
      <c r="AE102" s="17">
        <f t="shared" si="104"/>
        <v>28.678041366161793</v>
      </c>
      <c r="AF102" s="16">
        <f>(AD102-SMOW!AN$14*AE102)</f>
        <v>-0.12743490814495573</v>
      </c>
      <c r="AG102" s="2">
        <f t="shared" si="82"/>
        <v>-127.43490814495573</v>
      </c>
      <c r="AH102" s="2">
        <f>AVERAGE(AG102:AG103)</f>
        <v>-124.66975469300846</v>
      </c>
      <c r="AI102" s="2">
        <f>STDEV(AG102:AG103)</f>
        <v>3.9105175137866204</v>
      </c>
      <c r="AK102" s="166" t="str">
        <f t="shared" si="46"/>
        <v>10</v>
      </c>
      <c r="AN102" s="166" t="str">
        <f t="shared" si="47"/>
        <v>0</v>
      </c>
    </row>
    <row r="103" spans="1:40" x14ac:dyDescent="0.3">
      <c r="A103" s="46">
        <v>1420</v>
      </c>
      <c r="B103" s="99" t="s">
        <v>98</v>
      </c>
      <c r="C103" s="58" t="s">
        <v>48</v>
      </c>
      <c r="D103" s="58" t="s">
        <v>99</v>
      </c>
      <c r="E103" s="46" t="s">
        <v>218</v>
      </c>
      <c r="F103" s="16">
        <v>13.1978261418387</v>
      </c>
      <c r="G103" s="16">
        <v>13.1114933613097</v>
      </c>
      <c r="H103" s="16">
        <v>3.58916532473423E-3</v>
      </c>
      <c r="I103" s="16">
        <v>25.493723498160499</v>
      </c>
      <c r="J103" s="16">
        <v>25.1741780418674</v>
      </c>
      <c r="K103" s="16">
        <v>1.44743899730626E-3</v>
      </c>
      <c r="L103" s="16">
        <v>-0.18047264479627201</v>
      </c>
      <c r="M103" s="16">
        <v>3.4811391825390501E-3</v>
      </c>
      <c r="N103" s="16">
        <v>2.8682828287030402</v>
      </c>
      <c r="O103" s="16">
        <v>3.5525738144472998E-3</v>
      </c>
      <c r="P103" s="16">
        <v>5.0903886093899198</v>
      </c>
      <c r="Q103" s="16">
        <v>1.41864059326233E-3</v>
      </c>
      <c r="R103" s="16">
        <v>5.8589876894605402</v>
      </c>
      <c r="S103" s="16">
        <v>0.15103278133850201</v>
      </c>
      <c r="T103" s="16">
        <v>946.33654249418203</v>
      </c>
      <c r="U103" s="16">
        <v>9.15889978909111E-2</v>
      </c>
      <c r="V103" s="47">
        <v>43670.817789351851</v>
      </c>
      <c r="W103" s="46">
        <v>2.2000000000000002</v>
      </c>
      <c r="X103" s="16">
        <v>7.87405913981296E-5</v>
      </c>
      <c r="Y103" s="16">
        <v>2.7214497894342701E-4</v>
      </c>
      <c r="Z103" s="17">
        <f>((((N103/1000)+1)/((SMOW!$Z$4/1000)+1))-1)*1000</f>
        <v>13.658912290772651</v>
      </c>
      <c r="AA103" s="17">
        <f>((((P103/1000)+1)/((SMOW!$AA$4/1000)+1))-1)*1000</f>
        <v>26.333092724178275</v>
      </c>
      <c r="AB103" s="17">
        <f>Z103*SMOW!$AN$6</f>
        <v>14.819364545982648</v>
      </c>
      <c r="AC103" s="17">
        <f>AA103*SMOW!$AN$12</f>
        <v>28.490221882865065</v>
      </c>
      <c r="AD103" s="17">
        <f t="shared" si="103"/>
        <v>14.710630691380183</v>
      </c>
      <c r="AE103" s="17">
        <f t="shared" si="104"/>
        <v>28.091922902691749</v>
      </c>
      <c r="AF103" s="16">
        <f>(AD103-SMOW!AN$14*AE103)</f>
        <v>-0.12190460124106117</v>
      </c>
      <c r="AG103" s="2">
        <f t="shared" si="82"/>
        <v>-121.90460124106117</v>
      </c>
      <c r="AH103" s="46"/>
      <c r="AI103" s="46"/>
      <c r="AK103" s="166" t="str">
        <f t="shared" si="46"/>
        <v>10</v>
      </c>
      <c r="AN103" s="166" t="str">
        <f t="shared" si="47"/>
        <v>0</v>
      </c>
    </row>
    <row r="104" spans="1:40" x14ac:dyDescent="0.3">
      <c r="A104" s="46">
        <v>1421</v>
      </c>
      <c r="B104" s="99" t="s">
        <v>98</v>
      </c>
      <c r="C104" s="58" t="s">
        <v>48</v>
      </c>
      <c r="D104" s="58" t="s">
        <v>99</v>
      </c>
      <c r="E104" s="46" t="s">
        <v>217</v>
      </c>
      <c r="F104" s="16">
        <v>11.827267457141501</v>
      </c>
      <c r="G104" s="16">
        <v>11.757871730851299</v>
      </c>
      <c r="H104" s="16">
        <v>3.5148677166818398E-3</v>
      </c>
      <c r="I104" s="16">
        <v>22.857410251800701</v>
      </c>
      <c r="J104" s="16">
        <v>22.600093294560299</v>
      </c>
      <c r="K104" s="16">
        <v>1.5012287386611399E-3</v>
      </c>
      <c r="L104" s="16">
        <v>-0.17497752867651001</v>
      </c>
      <c r="M104" s="16">
        <v>3.5503411429071599E-3</v>
      </c>
      <c r="N104" s="16">
        <v>1.51169697826539</v>
      </c>
      <c r="O104" s="16">
        <v>3.4790336698834099E-3</v>
      </c>
      <c r="P104" s="16">
        <v>2.5065277387049498</v>
      </c>
      <c r="Q104" s="16">
        <v>1.4713601280602899E-3</v>
      </c>
      <c r="R104" s="16">
        <v>0.36964095585613699</v>
      </c>
      <c r="S104" s="16">
        <v>0.184415932834572</v>
      </c>
      <c r="T104" s="16">
        <v>1314.1277801809499</v>
      </c>
      <c r="U104" s="16">
        <v>0.60980111681804305</v>
      </c>
      <c r="V104" s="47">
        <v>43671.396655092591</v>
      </c>
      <c r="W104" s="46">
        <v>2.2000000000000002</v>
      </c>
      <c r="X104" s="16">
        <v>5.7176593148664695E-7</v>
      </c>
      <c r="Y104" s="16">
        <v>7.7005050752310393E-5</v>
      </c>
      <c r="Z104" s="17">
        <f>((((N104/1000)+1)/((SMOW!$Z$4/1000)+1))-1)*1000</f>
        <v>12.287729892118016</v>
      </c>
      <c r="AA104" s="17">
        <f>((((P104/1000)+1)/((SMOW!$AA$4/1000)+1))-1)*1000</f>
        <v>23.694621648707948</v>
      </c>
      <c r="AB104" s="17">
        <f>Z104*SMOW!$AN$6</f>
        <v>13.331687387500178</v>
      </c>
      <c r="AC104" s="17">
        <f>AA104*SMOW!$AN$12</f>
        <v>25.635615051869792</v>
      </c>
      <c r="AD104" s="17">
        <f t="shared" si="103"/>
        <v>13.243602460050395</v>
      </c>
      <c r="AE104" s="17">
        <f t="shared" si="104"/>
        <v>25.312532645948291</v>
      </c>
      <c r="AF104" s="16">
        <f>(AD104-SMOW!AN$14*AE104)</f>
        <v>-0.1214147770103029</v>
      </c>
      <c r="AG104" s="2">
        <f t="shared" si="82"/>
        <v>-121.4147770103029</v>
      </c>
      <c r="AH104" s="2">
        <f>AVERAGE(AG104:AG105)</f>
        <v>-124.99364911148891</v>
      </c>
      <c r="AI104" s="2">
        <f>STDEV(AG104:AG105)</f>
        <v>5.0612894634959575</v>
      </c>
      <c r="AJ104" s="48" t="s">
        <v>220</v>
      </c>
      <c r="AK104" s="166" t="str">
        <f t="shared" si="46"/>
        <v>10</v>
      </c>
      <c r="AN104" s="166" t="str">
        <f t="shared" si="47"/>
        <v>0</v>
      </c>
    </row>
    <row r="105" spans="1:40" x14ac:dyDescent="0.3">
      <c r="A105" s="46">
        <v>1422</v>
      </c>
      <c r="B105" s="99" t="s">
        <v>98</v>
      </c>
      <c r="C105" s="58" t="s">
        <v>48</v>
      </c>
      <c r="D105" s="58" t="s">
        <v>99</v>
      </c>
      <c r="E105" s="46" t="s">
        <v>221</v>
      </c>
      <c r="F105" s="16">
        <v>12.1905878571032</v>
      </c>
      <c r="G105" s="16">
        <v>12.1168808853421</v>
      </c>
      <c r="H105" s="16">
        <v>2.99294588318718E-3</v>
      </c>
      <c r="I105" s="16">
        <v>23.568548524403401</v>
      </c>
      <c r="J105" s="16">
        <v>23.295098456321799</v>
      </c>
      <c r="K105" s="16">
        <v>1.48419283187847E-3</v>
      </c>
      <c r="L105" s="16">
        <v>-0.18293109959587001</v>
      </c>
      <c r="M105" s="16">
        <v>3.0967171133396499E-3</v>
      </c>
      <c r="N105" s="16">
        <v>1.8713133298061599</v>
      </c>
      <c r="O105" s="16">
        <v>2.96243282508791E-3</v>
      </c>
      <c r="P105" s="16">
        <v>3.2035171267308198</v>
      </c>
      <c r="Q105" s="16">
        <v>1.454663169536E-3</v>
      </c>
      <c r="R105" s="16">
        <v>2.4757108216967101</v>
      </c>
      <c r="S105" s="16">
        <v>0.13863937791184</v>
      </c>
      <c r="T105" s="16">
        <v>835.99583810374804</v>
      </c>
      <c r="U105" s="16">
        <v>0.11002984278254301</v>
      </c>
      <c r="V105" s="47">
        <v>43671.481828703705</v>
      </c>
      <c r="W105" s="46">
        <v>2.2000000000000002</v>
      </c>
      <c r="X105" s="16">
        <v>3.3749722094413299E-2</v>
      </c>
      <c r="Y105" s="16">
        <v>3.0756959265565799E-2</v>
      </c>
      <c r="Z105" s="17">
        <f>((((N105/1000)+1)/((SMOW!$Z$4/1000)+1))-1)*1000</f>
        <v>12.651215631956703</v>
      </c>
      <c r="AA105" s="17">
        <f>((((P105/1000)+1)/((SMOW!$AA$4/1000)+1))-1)*1000</f>
        <v>24.406341989799294</v>
      </c>
      <c r="AB105" s="17">
        <f>Z105*SMOW!$AN$6</f>
        <v>13.726054638073613</v>
      </c>
      <c r="AC105" s="17">
        <f>AA105*SMOW!$AN$12</f>
        <v>26.405637420629503</v>
      </c>
      <c r="AD105" s="17">
        <f t="shared" si="103"/>
        <v>13.63270558954966</v>
      </c>
      <c r="AE105" s="17">
        <f t="shared" si="104"/>
        <v>26.063026724928665</v>
      </c>
      <c r="AF105" s="16">
        <f>(AD105-SMOW!AN$14*AE105)</f>
        <v>-0.12857252121267493</v>
      </c>
      <c r="AG105" s="2">
        <f t="shared" si="82"/>
        <v>-128.57252121267493</v>
      </c>
      <c r="AH105" s="46"/>
      <c r="AI105" s="46"/>
      <c r="AK105" s="166" t="str">
        <f t="shared" si="46"/>
        <v>10</v>
      </c>
      <c r="AN105" s="166" t="str">
        <f t="shared" si="47"/>
        <v>0</v>
      </c>
    </row>
    <row r="106" spans="1:40" x14ac:dyDescent="0.3">
      <c r="A106" s="46">
        <v>1423</v>
      </c>
      <c r="B106" s="99" t="s">
        <v>98</v>
      </c>
      <c r="C106" s="58" t="s">
        <v>64</v>
      </c>
      <c r="D106" s="58" t="s">
        <v>50</v>
      </c>
      <c r="E106" s="46" t="s">
        <v>222</v>
      </c>
      <c r="F106" s="16">
        <v>11.1451941729186</v>
      </c>
      <c r="G106" s="16">
        <v>11.0835438449666</v>
      </c>
      <c r="H106" s="16">
        <v>3.9406314036554597E-3</v>
      </c>
      <c r="I106" s="16">
        <v>21.517080437339299</v>
      </c>
      <c r="J106" s="16">
        <v>21.288856029243899</v>
      </c>
      <c r="K106" s="16">
        <v>1.52907904353648E-3</v>
      </c>
      <c r="L106" s="16">
        <v>-0.156972138474195</v>
      </c>
      <c r="M106" s="16">
        <v>3.9182354846168596E-3</v>
      </c>
      <c r="N106" s="16">
        <v>0.83657742543665203</v>
      </c>
      <c r="O106" s="16">
        <v>3.90045669964655E-3</v>
      </c>
      <c r="P106" s="16">
        <v>1.1928652723114499</v>
      </c>
      <c r="Q106" s="16">
        <v>1.49865632024027E-3</v>
      </c>
      <c r="R106" s="16">
        <v>-0.55331977383944697</v>
      </c>
      <c r="S106" s="16">
        <v>0.131785388407237</v>
      </c>
      <c r="T106" s="16">
        <v>610.15948704539005</v>
      </c>
      <c r="U106" s="16">
        <v>7.90166438666077E-2</v>
      </c>
      <c r="V106" s="47">
        <v>43671.564421296294</v>
      </c>
      <c r="W106" s="46">
        <v>2.2000000000000002</v>
      </c>
      <c r="X106" s="16">
        <v>4.2091416042389397E-3</v>
      </c>
      <c r="Y106" s="16">
        <v>5.7491164287184898E-3</v>
      </c>
      <c r="Z106" s="17">
        <f>((((N106/1000)+1)/((SMOW!$Z$4/1000)+1))-1)*1000</f>
        <v>11.605346209929701</v>
      </c>
      <c r="AA106" s="17">
        <f>((((P106/1000)+1)/((SMOW!$AA$4/1000)+1))-1)*1000</f>
        <v>22.353194770878162</v>
      </c>
      <c r="AB106" s="17">
        <f>Z106*SMOW!$AN$6</f>
        <v>12.591328833956339</v>
      </c>
      <c r="AC106" s="17">
        <f>AA106*SMOW!$AN$12</f>
        <v>24.184302447258055</v>
      </c>
      <c r="AD106" s="17">
        <f t="shared" si="103"/>
        <v>12.512717248150642</v>
      </c>
      <c r="AE106" s="17">
        <f t="shared" si="104"/>
        <v>23.896493280995021</v>
      </c>
      <c r="AF106" s="16">
        <f>(AD106-SMOW!AN$14*AE106)</f>
        <v>-0.10463120421472993</v>
      </c>
      <c r="AG106" s="2">
        <f t="shared" si="82"/>
        <v>-104.63120421472993</v>
      </c>
      <c r="AH106" s="2">
        <f>AVERAGE(AG106:AG107)</f>
        <v>-96.832694762600369</v>
      </c>
      <c r="AI106" s="2">
        <f>STDEV(AG106:AG107)</f>
        <v>11.028757833496405</v>
      </c>
      <c r="AJ106" s="48" t="s">
        <v>226</v>
      </c>
      <c r="AK106" s="166" t="str">
        <f t="shared" si="46"/>
        <v>10</v>
      </c>
      <c r="AN106" s="166" t="str">
        <f t="shared" si="47"/>
        <v>0</v>
      </c>
    </row>
    <row r="107" spans="1:40" x14ac:dyDescent="0.3">
      <c r="A107" s="46">
        <v>1424</v>
      </c>
      <c r="B107" s="99" t="s">
        <v>98</v>
      </c>
      <c r="C107" s="58" t="s">
        <v>64</v>
      </c>
      <c r="D107" s="58" t="s">
        <v>50</v>
      </c>
      <c r="E107" s="46" t="s">
        <v>223</v>
      </c>
      <c r="F107" s="16">
        <v>11.2383747332553</v>
      </c>
      <c r="G107" s="16">
        <v>11.1756929721147</v>
      </c>
      <c r="H107" s="16">
        <v>4.6646509705201601E-3</v>
      </c>
      <c r="I107" s="16">
        <v>21.668078635904699</v>
      </c>
      <c r="J107" s="16">
        <v>21.436662718421299</v>
      </c>
      <c r="K107" s="16">
        <v>1.1807170868909801E-3</v>
      </c>
      <c r="L107" s="16">
        <v>-0.14286494321173299</v>
      </c>
      <c r="M107" s="16">
        <v>4.4666283637060898E-3</v>
      </c>
      <c r="N107" s="16">
        <v>0.92880801074469199</v>
      </c>
      <c r="O107" s="16">
        <v>4.6170948931188796E-3</v>
      </c>
      <c r="P107" s="16">
        <v>1.34085919426125</v>
      </c>
      <c r="Q107" s="16">
        <v>1.1572254110443199E-3</v>
      </c>
      <c r="R107" s="16">
        <v>1.1128983771073</v>
      </c>
      <c r="S107" s="16">
        <v>0.11820246444082901</v>
      </c>
      <c r="T107" s="16">
        <v>673.58108631586799</v>
      </c>
      <c r="U107" s="16">
        <v>8.8192011115336796E-2</v>
      </c>
      <c r="V107" s="47">
        <v>43671.65084490741</v>
      </c>
      <c r="W107" s="46">
        <v>2.2000000000000002</v>
      </c>
      <c r="X107" s="16">
        <v>0.118017351362742</v>
      </c>
      <c r="Y107" s="16">
        <v>0.10931053820883101</v>
      </c>
      <c r="Z107" s="17">
        <f>((((N107/1000)+1)/((SMOW!$Z$4/1000)+1))-1)*1000</f>
        <v>11.698569174883433</v>
      </c>
      <c r="AA107" s="17">
        <f>((((P107/1000)+1)/((SMOW!$AA$4/1000)+1))-1)*1000</f>
        <v>22.504316561853699</v>
      </c>
      <c r="AB107" s="17">
        <f>Z107*SMOW!$AN$6</f>
        <v>12.692471961044138</v>
      </c>
      <c r="AC107" s="17">
        <f>AA107*SMOW!$AN$12</f>
        <v>24.34780368888304</v>
      </c>
      <c r="AD107" s="17">
        <f t="shared" si="103"/>
        <v>12.612597696641117</v>
      </c>
      <c r="AE107" s="17">
        <f t="shared" si="104"/>
        <v>24.056120988544674</v>
      </c>
      <c r="AF107" s="16">
        <f>(AD107-SMOW!AN$14*AE107)</f>
        <v>-8.9034185310470804E-2</v>
      </c>
      <c r="AG107" s="2">
        <f t="shared" si="82"/>
        <v>-89.034185310470804</v>
      </c>
      <c r="AH107" s="46"/>
      <c r="AI107" s="46"/>
      <c r="AK107" s="166" t="str">
        <f t="shared" si="46"/>
        <v>10</v>
      </c>
      <c r="AN107" s="166" t="str">
        <f t="shared" si="47"/>
        <v>0</v>
      </c>
    </row>
    <row r="108" spans="1:40" x14ac:dyDescent="0.3">
      <c r="A108" s="46">
        <v>1425</v>
      </c>
      <c r="B108" s="99" t="s">
        <v>98</v>
      </c>
      <c r="C108" s="58" t="s">
        <v>48</v>
      </c>
      <c r="D108" s="58" t="s">
        <v>99</v>
      </c>
      <c r="E108" s="46" t="s">
        <v>224</v>
      </c>
      <c r="F108" s="16">
        <v>10.993066698827599</v>
      </c>
      <c r="G108" s="16">
        <v>10.9330818370508</v>
      </c>
      <c r="H108" s="16">
        <v>4.0511324546491497E-3</v>
      </c>
      <c r="I108" s="16">
        <v>21.208463461283799</v>
      </c>
      <c r="J108" s="16">
        <v>20.986693997502801</v>
      </c>
      <c r="K108" s="16">
        <v>2.47023549887441E-3</v>
      </c>
      <c r="L108" s="16">
        <v>-0.147892593630714</v>
      </c>
      <c r="M108" s="16">
        <v>3.99576392967329E-3</v>
      </c>
      <c r="N108" s="16">
        <v>0.68600088966404604</v>
      </c>
      <c r="O108" s="16">
        <v>4.0098311933586097E-3</v>
      </c>
      <c r="P108" s="16">
        <v>0.89038857324689702</v>
      </c>
      <c r="Q108" s="16">
        <v>2.4210874241659399E-3</v>
      </c>
      <c r="R108" s="16">
        <v>0.72038788651626495</v>
      </c>
      <c r="S108" s="16">
        <v>0.17214450498060799</v>
      </c>
      <c r="T108" s="16">
        <v>1365.9004737692201</v>
      </c>
      <c r="U108" s="16">
        <v>0.16553448792033801</v>
      </c>
      <c r="V108" s="47">
        <v>43671.736134259256</v>
      </c>
      <c r="W108" s="46">
        <v>2.2000000000000002</v>
      </c>
      <c r="X108" s="16">
        <v>2.7650121628198202E-2</v>
      </c>
      <c r="Y108" s="16">
        <v>2.56081714192017E-2</v>
      </c>
      <c r="Z108" s="17">
        <f>((((N108/1000)+1)/((SMOW!$Z$4/1000)+1))-1)*1000</f>
        <v>11.453149505655347</v>
      </c>
      <c r="AA108" s="17">
        <f>((((P108/1000)+1)/((SMOW!$AA$4/1000)+1))-1)*1000</f>
        <v>22.04432519104116</v>
      </c>
      <c r="AB108" s="17">
        <f>Z108*SMOW!$AN$6</f>
        <v>12.426201597224432</v>
      </c>
      <c r="AC108" s="17">
        <f>AA108*SMOW!$AN$12</f>
        <v>23.850131183950886</v>
      </c>
      <c r="AD108" s="17">
        <f t="shared" si="103"/>
        <v>12.3496300307648</v>
      </c>
      <c r="AE108" s="17">
        <f t="shared" si="104"/>
        <v>23.570159640519798</v>
      </c>
      <c r="AF108" s="16">
        <f>(AD108-SMOW!AN$14*AE108)</f>
        <v>-9.5414259429654535E-2</v>
      </c>
      <c r="AG108" s="2">
        <f t="shared" si="82"/>
        <v>-95.414259429654535</v>
      </c>
      <c r="AH108" s="2">
        <f>AVERAGE(AG108:AG109)</f>
        <v>-98.758215612659399</v>
      </c>
      <c r="AI108" s="2">
        <f>STDEV(AG108:AG109)</f>
        <v>4.7290681859868551</v>
      </c>
      <c r="AJ108" s="48" t="s">
        <v>225</v>
      </c>
      <c r="AK108" s="166" t="str">
        <f t="shared" si="46"/>
        <v>10</v>
      </c>
      <c r="AN108" s="166">
        <v>1</v>
      </c>
    </row>
    <row r="109" spans="1:40" x14ac:dyDescent="0.3">
      <c r="A109" s="46">
        <v>1426</v>
      </c>
      <c r="B109" s="99" t="s">
        <v>98</v>
      </c>
      <c r="C109" s="58" t="s">
        <v>48</v>
      </c>
      <c r="D109" s="58" t="s">
        <v>99</v>
      </c>
      <c r="E109" s="46" t="s">
        <v>227</v>
      </c>
      <c r="F109" s="16">
        <v>11.582436767600701</v>
      </c>
      <c r="G109" s="16">
        <v>11.5158733878069</v>
      </c>
      <c r="H109" s="16">
        <v>4.8053848772602204E-3</v>
      </c>
      <c r="I109" s="16">
        <v>22.352363921756901</v>
      </c>
      <c r="J109" s="16">
        <v>22.106211087720599</v>
      </c>
      <c r="K109" s="16">
        <v>1.7881578976960801E-3</v>
      </c>
      <c r="L109" s="16">
        <v>-0.15620606650954599</v>
      </c>
      <c r="M109" s="16">
        <v>4.5292910424482398E-3</v>
      </c>
      <c r="N109" s="16">
        <v>1.2693623355446499</v>
      </c>
      <c r="O109" s="16">
        <v>4.7563940188686503E-3</v>
      </c>
      <c r="P109" s="16">
        <v>2.0115298654875802</v>
      </c>
      <c r="Q109" s="16">
        <v>1.7525805132776E-3</v>
      </c>
      <c r="R109" s="16">
        <v>2.1671640797699201</v>
      </c>
      <c r="S109" s="16">
        <v>0.113450489008705</v>
      </c>
      <c r="T109" s="16">
        <v>1213.9440515147901</v>
      </c>
      <c r="U109" s="16">
        <v>0.13302498949797201</v>
      </c>
      <c r="V109" s="47">
        <v>43671.819976851853</v>
      </c>
      <c r="W109" s="46">
        <v>2.2000000000000002</v>
      </c>
      <c r="X109" s="16">
        <v>0.118197656153264</v>
      </c>
      <c r="Y109" s="16">
        <v>0.11350508906154499</v>
      </c>
      <c r="Z109" s="17">
        <f>((((N109/1000)+1)/((SMOW!$Z$4/1000)+1))-1)*1000</f>
        <v>12.042787785007336</v>
      </c>
      <c r="AA109" s="17">
        <f>((((P109/1000)+1)/((SMOW!$AA$4/1000)+1))-1)*1000</f>
        <v>23.189161936956193</v>
      </c>
      <c r="AB109" s="17">
        <f>Z109*SMOW!$AN$6</f>
        <v>13.065935159163045</v>
      </c>
      <c r="AC109" s="17">
        <f>AA109*SMOW!$AN$12</f>
        <v>25.088749573838253</v>
      </c>
      <c r="AD109" s="17">
        <f t="shared" si="103"/>
        <v>12.981312150484483</v>
      </c>
      <c r="AE109" s="17">
        <f t="shared" si="104"/>
        <v>24.779193792197248</v>
      </c>
      <c r="AF109" s="16">
        <f>(AD109-SMOW!AN$14*AE109)</f>
        <v>-0.10210217179566428</v>
      </c>
      <c r="AG109" s="2">
        <f t="shared" si="82"/>
        <v>-102.10217179566428</v>
      </c>
      <c r="AH109" s="46"/>
      <c r="AI109" s="46"/>
      <c r="AK109" s="166" t="str">
        <f t="shared" si="46"/>
        <v>10</v>
      </c>
      <c r="AN109" s="166" t="str">
        <f t="shared" si="47"/>
        <v>0</v>
      </c>
    </row>
    <row r="110" spans="1:40" x14ac:dyDescent="0.3">
      <c r="A110" s="46">
        <v>1427</v>
      </c>
      <c r="B110" s="99" t="s">
        <v>98</v>
      </c>
      <c r="C110" s="58" t="s">
        <v>48</v>
      </c>
      <c r="D110" s="58" t="s">
        <v>47</v>
      </c>
      <c r="E110" s="46" t="s">
        <v>228</v>
      </c>
      <c r="F110" s="16">
        <v>15.672461744775299</v>
      </c>
      <c r="G110" s="16">
        <v>15.5509167063258</v>
      </c>
      <c r="H110" s="16">
        <v>3.9960046521621204E-3</v>
      </c>
      <c r="I110" s="16">
        <v>30.346470624898298</v>
      </c>
      <c r="J110" s="16">
        <v>29.895124872656901</v>
      </c>
      <c r="K110" s="16">
        <v>1.7073845041165299E-3</v>
      </c>
      <c r="L110" s="16">
        <v>-0.23370922643700401</v>
      </c>
      <c r="M110" s="16">
        <v>3.9611181845962597E-3</v>
      </c>
      <c r="N110" s="16">
        <v>5.3176895424877202</v>
      </c>
      <c r="O110" s="16">
        <v>3.9552654183530999E-3</v>
      </c>
      <c r="P110" s="16">
        <v>9.8465849504050293</v>
      </c>
      <c r="Q110" s="16">
        <v>1.6734141959377699E-3</v>
      </c>
      <c r="R110" s="16">
        <v>12.6792256363082</v>
      </c>
      <c r="S110" s="16">
        <v>0.13566365753498699</v>
      </c>
      <c r="T110" s="16">
        <v>912.39251293608299</v>
      </c>
      <c r="U110" s="16">
        <v>0.37624762375495602</v>
      </c>
      <c r="V110" s="47">
        <v>43672.383981481478</v>
      </c>
      <c r="W110" s="46">
        <v>2.2000000000000002</v>
      </c>
      <c r="X110" s="16">
        <v>9.0071898059113605E-5</v>
      </c>
      <c r="Y110" s="16">
        <v>2.1896095477370299E-7</v>
      </c>
      <c r="Z110" s="17">
        <f>((((N110/1000)+1)/((SMOW!$Z$4/1000)+1))-1)*1000</f>
        <v>16.134674051080378</v>
      </c>
      <c r="AA110" s="17">
        <f>((((P110/1000)+1)/((SMOW!$AA$4/1000)+1))-1)*1000</f>
        <v>31.189811836805916</v>
      </c>
      <c r="AB110" s="17">
        <f>Z110*SMOW!$AN$6</f>
        <v>17.505465406282447</v>
      </c>
      <c r="AC110" s="17">
        <f>AA110*SMOW!$AN$12</f>
        <v>33.744789076731614</v>
      </c>
      <c r="AD110" s="17">
        <f t="shared" si="103"/>
        <v>17.354009726852901</v>
      </c>
      <c r="AE110" s="17">
        <f t="shared" si="104"/>
        <v>33.187926546668841</v>
      </c>
      <c r="AF110" s="16">
        <f>(AD110-SMOW!AN$14*AE110)</f>
        <v>-0.16921548978824674</v>
      </c>
      <c r="AG110" s="2">
        <f t="shared" si="82"/>
        <v>-169.21548978824674</v>
      </c>
      <c r="AH110" s="46"/>
      <c r="AI110" s="46"/>
      <c r="AK110" s="166" t="str">
        <f t="shared" si="46"/>
        <v>10</v>
      </c>
      <c r="AN110" s="166" t="str">
        <f t="shared" si="47"/>
        <v>0</v>
      </c>
    </row>
    <row r="111" spans="1:40" x14ac:dyDescent="0.3">
      <c r="A111" s="46">
        <v>1428</v>
      </c>
      <c r="B111" s="99" t="s">
        <v>98</v>
      </c>
      <c r="C111" s="58" t="s">
        <v>48</v>
      </c>
      <c r="D111" s="58" t="s">
        <v>47</v>
      </c>
      <c r="E111" s="46" t="s">
        <v>229</v>
      </c>
      <c r="F111" s="16">
        <v>15.238515981127501</v>
      </c>
      <c r="G111" s="16">
        <v>15.1235757435899</v>
      </c>
      <c r="H111" s="16">
        <v>3.6962960126107301E-3</v>
      </c>
      <c r="I111" s="16">
        <v>29.442242668939201</v>
      </c>
      <c r="J111" s="16">
        <v>29.017143539029998</v>
      </c>
      <c r="K111" s="16">
        <v>1.80652583235288E-3</v>
      </c>
      <c r="L111" s="16">
        <v>-0.1974760450179</v>
      </c>
      <c r="M111" s="16">
        <v>3.8309240736959399E-3</v>
      </c>
      <c r="N111" s="16">
        <v>4.8881678522492997</v>
      </c>
      <c r="O111" s="16">
        <v>3.6586123058604701E-3</v>
      </c>
      <c r="P111" s="16">
        <v>8.9603476124073698</v>
      </c>
      <c r="Q111" s="16">
        <v>1.7705829975038E-3</v>
      </c>
      <c r="R111" s="16">
        <v>12.2987644468284</v>
      </c>
      <c r="S111" s="16">
        <v>0.14164176496324299</v>
      </c>
      <c r="T111" s="16">
        <v>1129.63086747293</v>
      </c>
      <c r="U111" s="16">
        <v>0.124710365269029</v>
      </c>
      <c r="V111" s="47">
        <v>43672.470520833333</v>
      </c>
      <c r="W111" s="46">
        <v>2.2000000000000002</v>
      </c>
      <c r="X111" s="16">
        <v>2.4331676822692001E-2</v>
      </c>
      <c r="Y111" s="16">
        <v>2.21804773899116E-2</v>
      </c>
      <c r="Z111" s="17">
        <f>((((N111/1000)+1)/((SMOW!$Z$4/1000)+1))-1)*1000</f>
        <v>15.700530807359003</v>
      </c>
      <c r="AA111" s="17">
        <f>((((P111/1000)+1)/((SMOW!$AA$4/1000)+1))-1)*1000</f>
        <v>30.284843767960812</v>
      </c>
      <c r="AB111" s="17">
        <f>Z111*SMOW!$AN$6</f>
        <v>17.034437636506901</v>
      </c>
      <c r="AC111" s="17">
        <f>AA111*SMOW!$AN$12</f>
        <v>32.765688697282755</v>
      </c>
      <c r="AD111" s="17">
        <f t="shared" si="103"/>
        <v>16.890978475918121</v>
      </c>
      <c r="AE111" s="17">
        <f t="shared" si="104"/>
        <v>32.240338365295024</v>
      </c>
      <c r="AF111" s="16">
        <f>(AD111-SMOW!AN$14*AE111)</f>
        <v>-0.13192018095765334</v>
      </c>
      <c r="AG111" s="2">
        <f t="shared" si="82"/>
        <v>-131.92018095765334</v>
      </c>
      <c r="AH111" s="46"/>
      <c r="AI111" s="46"/>
      <c r="AK111" s="166" t="str">
        <f t="shared" si="46"/>
        <v>10</v>
      </c>
      <c r="AN111" s="166" t="str">
        <f t="shared" si="47"/>
        <v>0</v>
      </c>
    </row>
    <row r="112" spans="1:40" x14ac:dyDescent="0.3">
      <c r="A112" s="109">
        <v>1429</v>
      </c>
      <c r="B112" s="99" t="s">
        <v>98</v>
      </c>
      <c r="C112" s="58" t="s">
        <v>48</v>
      </c>
      <c r="D112" s="58" t="s">
        <v>99</v>
      </c>
      <c r="E112" s="109" t="s">
        <v>230</v>
      </c>
      <c r="F112" s="16">
        <v>11.3046952179521</v>
      </c>
      <c r="G112" s="16">
        <v>11.2412742307245</v>
      </c>
      <c r="H112" s="16">
        <v>4.8001105821537096E-3</v>
      </c>
      <c r="I112" s="16">
        <v>21.814868686811501</v>
      </c>
      <c r="J112" s="16">
        <v>21.580329216684198</v>
      </c>
      <c r="K112" s="16">
        <v>1.7451881737119001E-3</v>
      </c>
      <c r="L112" s="16">
        <v>-0.15313959568470001</v>
      </c>
      <c r="M112" s="16">
        <v>4.6730300704531502E-3</v>
      </c>
      <c r="N112" s="16">
        <v>0.99445235865793202</v>
      </c>
      <c r="O112" s="16">
        <v>4.75117349515359E-3</v>
      </c>
      <c r="P112" s="16">
        <v>1.4847286943168601</v>
      </c>
      <c r="Q112" s="16">
        <v>1.7104657196037401E-3</v>
      </c>
      <c r="R112" s="16">
        <v>1.5235263568766699</v>
      </c>
      <c r="S112" s="16">
        <v>0.135349172440757</v>
      </c>
      <c r="T112" s="16">
        <v>783.02750196612203</v>
      </c>
      <c r="U112" s="16">
        <v>0.10517541473188199</v>
      </c>
      <c r="V112" s="110">
        <v>43672.554259259261</v>
      </c>
      <c r="W112" s="109">
        <v>2.2000000000000002</v>
      </c>
      <c r="X112" s="16">
        <v>2.5409274087429198E-2</v>
      </c>
      <c r="Y112" s="16">
        <v>2.1263582739808998E-2</v>
      </c>
      <c r="Z112" s="17">
        <f>((((N112/1000)+1)/((SMOW!$Z$4/1000)+1))-1)*1000</f>
        <v>11.764919840711707</v>
      </c>
      <c r="AA112" s="17">
        <f>((((P112/1000)+1)/((SMOW!$AA$4/1000)+1))-1)*1000</f>
        <v>22.651226760791232</v>
      </c>
      <c r="AB112" s="17">
        <f>Z112*SMOW!$AN$6</f>
        <v>12.764459736047431</v>
      </c>
      <c r="AC112" s="17">
        <f>AA112*SMOW!$AN$12</f>
        <v>24.506748337292802</v>
      </c>
      <c r="AD112" s="17">
        <f t="shared" si="103"/>
        <v>12.683680694168272</v>
      </c>
      <c r="AE112" s="17">
        <f t="shared" si="104"/>
        <v>24.211275631973379</v>
      </c>
      <c r="AF112" s="16">
        <f>(AD112-SMOW!AN$14*AE112)</f>
        <v>-9.9872839513672318E-2</v>
      </c>
      <c r="AG112" s="2">
        <f t="shared" si="82"/>
        <v>-99.872839513672318</v>
      </c>
      <c r="AH112" s="2">
        <f>AVERAGE(AG112:AG113)</f>
        <v>-102.5529769950717</v>
      </c>
      <c r="AI112" s="2">
        <f>STDEV(AG112:AG113)</f>
        <v>3.7902867752194886</v>
      </c>
      <c r="AK112" s="166" t="str">
        <f t="shared" si="46"/>
        <v>10</v>
      </c>
      <c r="AN112" s="166" t="str">
        <f t="shared" si="47"/>
        <v>0</v>
      </c>
    </row>
    <row r="113" spans="1:40" x14ac:dyDescent="0.3">
      <c r="A113" s="111">
        <v>1430</v>
      </c>
      <c r="B113" s="99" t="s">
        <v>98</v>
      </c>
      <c r="C113" s="58" t="s">
        <v>48</v>
      </c>
      <c r="D113" s="58" t="s">
        <v>99</v>
      </c>
      <c r="E113" s="111" t="s">
        <v>231</v>
      </c>
      <c r="F113" s="16">
        <v>11.4840627692908</v>
      </c>
      <c r="G113" s="16">
        <v>11.4186211973011</v>
      </c>
      <c r="H113" s="16">
        <v>3.7494115590155199E-3</v>
      </c>
      <c r="I113" s="16">
        <v>22.168998477645498</v>
      </c>
      <c r="J113" s="16">
        <v>21.926838612152601</v>
      </c>
      <c r="K113" s="16">
        <v>1.54332390479538E-3</v>
      </c>
      <c r="L113" s="16">
        <v>-0.158749589915433</v>
      </c>
      <c r="M113" s="16">
        <v>3.5265819075758799E-3</v>
      </c>
      <c r="N113" s="16">
        <v>1.1719912593198201</v>
      </c>
      <c r="O113" s="16">
        <v>3.7111863397151202E-3</v>
      </c>
      <c r="P113" s="16">
        <v>1.8318126802367201</v>
      </c>
      <c r="Q113" s="16">
        <v>1.5126177641831399E-3</v>
      </c>
      <c r="R113" s="16">
        <v>1.51620702305195</v>
      </c>
      <c r="S113" s="16">
        <v>0.117921303066865</v>
      </c>
      <c r="T113" s="16">
        <v>673.62529411078401</v>
      </c>
      <c r="U113" s="16">
        <v>0.10589057198350101</v>
      </c>
      <c r="V113" s="112">
        <v>43672.640798611108</v>
      </c>
      <c r="W113" s="111">
        <v>2.2000000000000002</v>
      </c>
      <c r="X113" s="16">
        <v>0.111007631383319</v>
      </c>
      <c r="Y113" s="16">
        <v>0.104851615367326</v>
      </c>
      <c r="Z113" s="17">
        <f>((((N113/1000)+1)/((SMOW!$Z$4/1000)+1))-1)*1000</f>
        <v>11.944369018650258</v>
      </c>
      <c r="AA113" s="17">
        <f>((((P113/1000)+1)/((SMOW!$AA$4/1000)+1))-1)*1000</f>
        <v>23.005646407761702</v>
      </c>
      <c r="AB113" s="17">
        <f>Z113*SMOW!$AN$6</f>
        <v>12.959154798782757</v>
      </c>
      <c r="AC113" s="17">
        <f>AA113*SMOW!$AN$12</f>
        <v>24.890200994661988</v>
      </c>
      <c r="AD113" s="17">
        <f t="shared" si="103"/>
        <v>12.875903425776794</v>
      </c>
      <c r="AE113" s="17">
        <f t="shared" si="104"/>
        <v>24.585485871691791</v>
      </c>
      <c r="AF113" s="16">
        <f>(AD113-SMOW!AN$14*AE113)</f>
        <v>-0.1052331144764711</v>
      </c>
      <c r="AG113" s="2">
        <f t="shared" si="82"/>
        <v>-105.2331144764711</v>
      </c>
      <c r="AH113" s="16"/>
      <c r="AI113" s="2"/>
      <c r="AJ113" s="107"/>
      <c r="AK113" s="166" t="str">
        <f t="shared" si="46"/>
        <v>10</v>
      </c>
      <c r="AN113" s="166" t="str">
        <f t="shared" si="47"/>
        <v>0</v>
      </c>
    </row>
    <row r="114" spans="1:40" s="16" customFormat="1" x14ac:dyDescent="0.3">
      <c r="A114" s="113">
        <v>1431</v>
      </c>
      <c r="B114" s="99" t="s">
        <v>98</v>
      </c>
      <c r="C114" s="58" t="s">
        <v>48</v>
      </c>
      <c r="D114" s="58" t="s">
        <v>99</v>
      </c>
      <c r="E114" s="113" t="s">
        <v>232</v>
      </c>
      <c r="F114" s="16">
        <v>11.9143667281392</v>
      </c>
      <c r="G114" s="16">
        <v>11.843949025566101</v>
      </c>
      <c r="H114" s="16">
        <v>4.5936171227681103E-3</v>
      </c>
      <c r="I114" s="16">
        <v>23.010881760281201</v>
      </c>
      <c r="J114" s="16">
        <v>22.750123972586898</v>
      </c>
      <c r="K114" s="16">
        <v>1.5908086805884499E-3</v>
      </c>
      <c r="L114" s="16">
        <v>-0.16811643195977899</v>
      </c>
      <c r="M114" s="16">
        <v>4.52329269329444E-3</v>
      </c>
      <c r="N114" s="16">
        <v>1.59790827292805</v>
      </c>
      <c r="O114" s="16">
        <v>4.5467852348481698E-3</v>
      </c>
      <c r="P114" s="16">
        <v>2.6569457613262899</v>
      </c>
      <c r="Q114" s="16">
        <v>1.5591577777019699E-3</v>
      </c>
      <c r="R114" s="16">
        <v>2.9025180287646299</v>
      </c>
      <c r="S114" s="16">
        <v>0.109690624959493</v>
      </c>
      <c r="T114" s="16">
        <v>663.89425374353596</v>
      </c>
      <c r="U114" s="16">
        <v>7.0709339632638299E-2</v>
      </c>
      <c r="V114" s="114">
        <v>43672.722581018519</v>
      </c>
      <c r="W114" s="113">
        <v>2.2000000000000002</v>
      </c>
      <c r="X114" s="16">
        <v>6.8720918065487593E-2</v>
      </c>
      <c r="Y114" s="16">
        <v>6.1584278726590502E-2</v>
      </c>
      <c r="Z114" s="17">
        <f>((((N114/1000)+1)/((SMOW!$Z$4/1000)+1))-1)*1000</f>
        <v>12.374868800259176</v>
      </c>
      <c r="AA114" s="17">
        <f>((((P114/1000)+1)/((SMOW!$AA$4/1000)+1))-1)*1000</f>
        <v>23.848218774009666</v>
      </c>
      <c r="AB114" s="17">
        <f>Z114*SMOW!$AN$6</f>
        <v>13.42622956028762</v>
      </c>
      <c r="AC114" s="17">
        <f>AA114*SMOW!$AN$12</f>
        <v>25.801794399895943</v>
      </c>
      <c r="AD114" s="17">
        <f t="shared" si="103"/>
        <v>13.33689645640327</v>
      </c>
      <c r="AE114" s="17">
        <f t="shared" si="104"/>
        <v>25.474545240263044</v>
      </c>
      <c r="AF114" s="16">
        <f>(AD114-SMOW!AN$14*AE114)</f>
        <v>-0.11366343045561855</v>
      </c>
      <c r="AG114" s="2">
        <f t="shared" si="82"/>
        <v>-113.66343045561855</v>
      </c>
      <c r="AH114" s="2">
        <f>AVERAGE(AG114:AG115)</f>
        <v>-110.49284172861285</v>
      </c>
      <c r="AI114" s="2">
        <f>STDEV(AG114:AG115)</f>
        <v>4.4838895784387187</v>
      </c>
      <c r="AJ114" s="107"/>
      <c r="AK114" s="166" t="str">
        <f t="shared" si="46"/>
        <v>10</v>
      </c>
      <c r="AN114" s="166" t="str">
        <f t="shared" si="47"/>
        <v>0</v>
      </c>
    </row>
    <row r="115" spans="1:40" s="16" customFormat="1" x14ac:dyDescent="0.3">
      <c r="A115" s="115">
        <v>1432</v>
      </c>
      <c r="B115" s="99" t="s">
        <v>98</v>
      </c>
      <c r="C115" s="58" t="s">
        <v>48</v>
      </c>
      <c r="D115" s="58" t="s">
        <v>99</v>
      </c>
      <c r="E115" s="115" t="s">
        <v>233</v>
      </c>
      <c r="F115" s="16">
        <v>12.3409424488379</v>
      </c>
      <c r="G115" s="16">
        <v>12.265413538368101</v>
      </c>
      <c r="H115" s="16">
        <v>3.9997755931507001E-3</v>
      </c>
      <c r="I115" s="16">
        <v>23.812564569839601</v>
      </c>
      <c r="J115" s="16">
        <v>23.533467148003901</v>
      </c>
      <c r="K115" s="16">
        <v>4.5245887618873999E-3</v>
      </c>
      <c r="L115" s="16">
        <v>-0.16025711577802099</v>
      </c>
      <c r="M115" s="16">
        <v>4.3063274079345199E-3</v>
      </c>
      <c r="N115" s="16">
        <v>2.0165962935492501</v>
      </c>
      <c r="O115" s="16">
        <v>6.4836214232328196E-3</v>
      </c>
      <c r="P115" s="16">
        <v>3.44267820233225</v>
      </c>
      <c r="Q115" s="16">
        <v>4.4345670507557299E-3</v>
      </c>
      <c r="R115" s="16">
        <v>4.48719652223284</v>
      </c>
      <c r="S115" s="16">
        <v>0.15761025980964799</v>
      </c>
      <c r="T115" s="16">
        <v>725.83923676165102</v>
      </c>
      <c r="U115" s="16">
        <v>0.20285411715085</v>
      </c>
      <c r="V115" s="116">
        <v>43672.804849537039</v>
      </c>
      <c r="W115" s="115">
        <v>2.2000000000000002</v>
      </c>
      <c r="X115" s="16">
        <v>0.96747060214337299</v>
      </c>
      <c r="Y115" s="16">
        <v>0.96723599017860296</v>
      </c>
      <c r="Z115" s="17">
        <f>((((N115/1000)+1)/((SMOW!$Z$4/1000)+1))-1)*1000</f>
        <v>12.798061806597927</v>
      </c>
      <c r="AA115" s="17">
        <f>((((P115/1000)+1)/((SMOW!$AA$4/1000)+1))-1)*1000</f>
        <v>24.650557762990523</v>
      </c>
      <c r="AB115" s="17">
        <f>Z115*SMOW!$AN$6</f>
        <v>13.885376767674039</v>
      </c>
      <c r="AC115" s="17">
        <f>AA115*SMOW!$AN$12</f>
        <v>26.669858628460709</v>
      </c>
      <c r="AD115" s="17">
        <f t="shared" si="103"/>
        <v>13.789858116370846</v>
      </c>
      <c r="AE115" s="17">
        <f t="shared" si="104"/>
        <v>26.320417366235706</v>
      </c>
      <c r="AF115" s="16">
        <f>(AD115-SMOW!AN$14*AE115)</f>
        <v>-0.10732225300160714</v>
      </c>
      <c r="AG115" s="2">
        <f t="shared" si="82"/>
        <v>-107.32225300160714</v>
      </c>
      <c r="AI115" s="2"/>
      <c r="AJ115" s="107"/>
      <c r="AK115" s="166" t="str">
        <f t="shared" si="46"/>
        <v>10</v>
      </c>
      <c r="AN115" s="166" t="str">
        <f t="shared" si="47"/>
        <v>0</v>
      </c>
    </row>
    <row r="116" spans="1:40" x14ac:dyDescent="0.3">
      <c r="A116" s="117">
        <v>1433</v>
      </c>
      <c r="B116" s="99" t="s">
        <v>98</v>
      </c>
      <c r="C116" s="58" t="s">
        <v>48</v>
      </c>
      <c r="D116" s="58" t="s">
        <v>99</v>
      </c>
      <c r="E116" s="117" t="s">
        <v>234</v>
      </c>
      <c r="F116" s="16">
        <v>11.5909716734442</v>
      </c>
      <c r="G116" s="16">
        <v>11.524310661836999</v>
      </c>
      <c r="H116" s="16">
        <v>4.0536476886578196E-3</v>
      </c>
      <c r="I116" s="16">
        <v>22.413115746952599</v>
      </c>
      <c r="J116" s="16">
        <v>22.1656328315369</v>
      </c>
      <c r="K116" s="16">
        <v>2.5183421608127201E-3</v>
      </c>
      <c r="L116" s="16">
        <v>-0.17914347321447199</v>
      </c>
      <c r="M116" s="16">
        <v>4.4133228225065203E-3</v>
      </c>
      <c r="N116" s="16">
        <v>1.27781022809488</v>
      </c>
      <c r="O116" s="16">
        <v>4.0123207845761E-3</v>
      </c>
      <c r="P116" s="16">
        <v>2.0710729657479101</v>
      </c>
      <c r="Q116" s="16">
        <v>2.4682369507104999E-3</v>
      </c>
      <c r="R116" s="16">
        <v>1.66220586627647</v>
      </c>
      <c r="S116" s="16">
        <v>0.139798030999151</v>
      </c>
      <c r="T116" s="16">
        <v>736.36583778133502</v>
      </c>
      <c r="U116" s="16">
        <v>0.27820742560155598</v>
      </c>
      <c r="V116" s="118">
        <v>43673.378784722219</v>
      </c>
      <c r="W116" s="117">
        <v>2.2000000000000002</v>
      </c>
      <c r="X116" s="16">
        <v>1.3832208534417301E-2</v>
      </c>
      <c r="Y116" s="16">
        <v>1.8001180839331998E-2</v>
      </c>
      <c r="Z116" s="17">
        <f>((((N116/1000)+1)/((SMOW!$Z$4/1000)+1))-1)*1000</f>
        <v>12.051326574916477</v>
      </c>
      <c r="AA116" s="17">
        <f>((((P116/1000)+1)/((SMOW!$AA$4/1000)+1))-1)*1000</f>
        <v>23.249963487675494</v>
      </c>
      <c r="AB116" s="17">
        <f>Z116*SMOW!$AN$6</f>
        <v>13.075199399078443</v>
      </c>
      <c r="AC116" s="17">
        <f>AA116*SMOW!$AN$12</f>
        <v>25.154531807963178</v>
      </c>
      <c r="AD116" s="17">
        <f t="shared" si="103"/>
        <v>12.990456863809218</v>
      </c>
      <c r="AE116" s="17">
        <f t="shared" si="104"/>
        <v>24.843363966288027</v>
      </c>
      <c r="AF116" s="16">
        <f>(AD116-SMOW!AN$14*AE116)</f>
        <v>-0.12683931039086183</v>
      </c>
      <c r="AG116" s="2">
        <f t="shared" si="82"/>
        <v>-126.83931039086183</v>
      </c>
      <c r="AH116" s="2">
        <f>AVERAGE(AG116:AG117)</f>
        <v>-119.59033784194517</v>
      </c>
      <c r="AI116" s="2">
        <f>STDEV(AG116:AG117)</f>
        <v>10.251595291948197</v>
      </c>
      <c r="AK116" s="166" t="str">
        <f t="shared" si="46"/>
        <v>10</v>
      </c>
      <c r="AN116" s="166" t="str">
        <f t="shared" si="47"/>
        <v>0</v>
      </c>
    </row>
    <row r="117" spans="1:40" x14ac:dyDescent="0.3">
      <c r="A117" s="119">
        <v>1434</v>
      </c>
      <c r="B117" s="99" t="s">
        <v>98</v>
      </c>
      <c r="C117" s="58" t="s">
        <v>48</v>
      </c>
      <c r="D117" s="58" t="s">
        <v>99</v>
      </c>
      <c r="E117" s="119" t="s">
        <v>235</v>
      </c>
      <c r="F117" s="16">
        <v>12.218246315402901</v>
      </c>
      <c r="G117" s="16">
        <v>12.144205720799899</v>
      </c>
      <c r="H117" s="16">
        <v>4.0752174755145096E-3</v>
      </c>
      <c r="I117" s="16">
        <v>23.5925768078021</v>
      </c>
      <c r="J117" s="16">
        <v>23.3185731259377</v>
      </c>
      <c r="K117" s="16">
        <v>2.4325097908260598E-3</v>
      </c>
      <c r="L117" s="16">
        <v>-0.16800088969525201</v>
      </c>
      <c r="M117" s="16">
        <v>3.7965525092016898E-3</v>
      </c>
      <c r="N117" s="16">
        <v>1.8986898103562699</v>
      </c>
      <c r="O117" s="16">
        <v>4.0336706676347102E-3</v>
      </c>
      <c r="P117" s="16">
        <v>3.2270673407842199</v>
      </c>
      <c r="Q117" s="16">
        <v>2.3841123109144598E-3</v>
      </c>
      <c r="R117" s="16">
        <v>4.0577106857178498</v>
      </c>
      <c r="S117" s="16">
        <v>0.12574031896676599</v>
      </c>
      <c r="T117" s="16">
        <v>937.12648898035695</v>
      </c>
      <c r="U117" s="16">
        <v>0.121219206270301</v>
      </c>
      <c r="V117" s="120">
        <v>43673.462870370371</v>
      </c>
      <c r="W117" s="119">
        <v>2.2000000000000002</v>
      </c>
      <c r="X117" s="16">
        <v>8.1973068182019705E-4</v>
      </c>
      <c r="Y117" s="16">
        <v>4.7168217547449199E-4</v>
      </c>
      <c r="Z117" s="17">
        <f>((((N117/1000)+1)/((SMOW!$Z$4/1000)+1))-1)*1000</f>
        <v>12.678886677070178</v>
      </c>
      <c r="AA117" s="17">
        <f>((((P117/1000)+1)/((SMOW!$AA$4/1000)+1))-1)*1000</f>
        <v>24.430389940409025</v>
      </c>
      <c r="AB117" s="17">
        <f>Z117*SMOW!$AN$6</f>
        <v>13.756076597082892</v>
      </c>
      <c r="AC117" s="17">
        <f>AA117*SMOW!$AN$12</f>
        <v>26.431655308307022</v>
      </c>
      <c r="AD117" s="17">
        <f t="shared" si="103"/>
        <v>13.662320606667842</v>
      </c>
      <c r="AE117" s="17">
        <f t="shared" si="104"/>
        <v>26.088374946895588</v>
      </c>
      <c r="AF117" s="16">
        <f>(AD117-SMOW!AN$14*AE117)</f>
        <v>-0.11234136529302852</v>
      </c>
      <c r="AG117" s="2">
        <f t="shared" si="82"/>
        <v>-112.34136529302852</v>
      </c>
      <c r="AH117" s="16"/>
      <c r="AI117" s="2"/>
      <c r="AJ117" s="107"/>
      <c r="AK117" s="166" t="str">
        <f t="shared" si="46"/>
        <v>10</v>
      </c>
      <c r="AN117" s="166" t="str">
        <f t="shared" si="47"/>
        <v>0</v>
      </c>
    </row>
    <row r="118" spans="1:40" x14ac:dyDescent="0.3">
      <c r="A118" s="121">
        <v>1435</v>
      </c>
      <c r="B118" s="99" t="s">
        <v>98</v>
      </c>
      <c r="C118" s="58" t="s">
        <v>48</v>
      </c>
      <c r="D118" s="58" t="s">
        <v>99</v>
      </c>
      <c r="E118" s="121" t="s">
        <v>236</v>
      </c>
      <c r="F118" s="16">
        <v>11.531611460904699</v>
      </c>
      <c r="G118" s="16">
        <v>11.4656288955647</v>
      </c>
      <c r="H118" s="16">
        <v>3.9935932880283496E-3</v>
      </c>
      <c r="I118" s="16">
        <v>22.273238904376399</v>
      </c>
      <c r="J118" s="16">
        <v>22.028813034203701</v>
      </c>
      <c r="K118" s="16">
        <v>1.8385447329309699E-3</v>
      </c>
      <c r="L118" s="16">
        <v>-0.165584386494917</v>
      </c>
      <c r="M118" s="16">
        <v>4.0772489777956304E-3</v>
      </c>
      <c r="N118" s="16">
        <v>1.2190551924227699</v>
      </c>
      <c r="O118" s="16">
        <v>3.95287863805459E-3</v>
      </c>
      <c r="P118" s="16">
        <v>1.93397912807641</v>
      </c>
      <c r="Q118" s="16">
        <v>1.8019648465433E-3</v>
      </c>
      <c r="R118" s="16">
        <v>1.7457675601743201</v>
      </c>
      <c r="S118" s="16">
        <v>0.117437436762738</v>
      </c>
      <c r="T118" s="16">
        <v>617.39151435624501</v>
      </c>
      <c r="U118" s="16">
        <v>7.2983516108059004E-2</v>
      </c>
      <c r="V118" s="122">
        <v>43673.541712962964</v>
      </c>
      <c r="W118" s="121">
        <v>2.2000000000000002</v>
      </c>
      <c r="X118" s="16">
        <v>2.80636995767302E-5</v>
      </c>
      <c r="Y118" s="16">
        <v>4.2491608923554697E-5</v>
      </c>
      <c r="Z118" s="17">
        <f>((((N118/1000)+1)/((SMOW!$Z$4/1000)+1))-1)*1000</f>
        <v>11.991939348726444</v>
      </c>
      <c r="AA118" s="17">
        <f>((((P118/1000)+1)/((SMOW!$AA$4/1000)+1))-1)*1000</f>
        <v>23.109972155547219</v>
      </c>
      <c r="AB118" s="17">
        <f>Z118*SMOW!$AN$6</f>
        <v>13.010766672990922</v>
      </c>
      <c r="AC118" s="17">
        <f>AA118*SMOW!$AN$12</f>
        <v>25.003072799490905</v>
      </c>
      <c r="AD118" s="17">
        <f t="shared" si="103"/>
        <v>12.926853712523068</v>
      </c>
      <c r="AE118" s="17">
        <f t="shared" si="104"/>
        <v>24.695610439039889</v>
      </c>
      <c r="AF118" s="16">
        <f>(AD118-SMOW!AN$14*AE118)</f>
        <v>-0.11242859928999493</v>
      </c>
      <c r="AG118" s="2">
        <f t="shared" si="82"/>
        <v>-112.42859928999493</v>
      </c>
      <c r="AH118" s="2">
        <f>AVERAGE(AG118:AG119)</f>
        <v>-112.40294353841574</v>
      </c>
      <c r="AI118" s="2">
        <f>STDEV(AG118:AG119)</f>
        <v>3.628271183618112E-2</v>
      </c>
      <c r="AJ118" s="107"/>
      <c r="AK118" s="166" t="str">
        <f t="shared" si="46"/>
        <v>10</v>
      </c>
      <c r="AN118" s="166" t="str">
        <f t="shared" si="47"/>
        <v>0</v>
      </c>
    </row>
    <row r="119" spans="1:40" s="79" customFormat="1" x14ac:dyDescent="0.3">
      <c r="A119" s="123">
        <v>1436</v>
      </c>
      <c r="B119" s="99" t="s">
        <v>98</v>
      </c>
      <c r="C119" s="58" t="s">
        <v>48</v>
      </c>
      <c r="D119" s="58" t="s">
        <v>99</v>
      </c>
      <c r="E119" s="123" t="s">
        <v>237</v>
      </c>
      <c r="F119" s="16">
        <v>11.635193297682299</v>
      </c>
      <c r="G119" s="16">
        <v>11.5680244678154</v>
      </c>
      <c r="H119" s="16">
        <v>5.0057576350241101E-3</v>
      </c>
      <c r="I119" s="16">
        <v>22.472142781238801</v>
      </c>
      <c r="J119" s="16">
        <v>22.223364308288701</v>
      </c>
      <c r="K119" s="16">
        <v>1.3031073925937099E-3</v>
      </c>
      <c r="L119" s="16">
        <v>-0.165911886960977</v>
      </c>
      <c r="M119" s="16">
        <v>4.91301592569123E-3</v>
      </c>
      <c r="N119" s="16">
        <v>1.32158101324591</v>
      </c>
      <c r="O119" s="16">
        <v>4.9547239780483197E-3</v>
      </c>
      <c r="P119" s="16">
        <v>2.12892559172671</v>
      </c>
      <c r="Q119" s="16">
        <v>1.27718062588809E-3</v>
      </c>
      <c r="R119" s="16">
        <v>2.2100257564427102</v>
      </c>
      <c r="S119" s="16">
        <v>0.158004500011941</v>
      </c>
      <c r="T119" s="16">
        <v>873.252864054675</v>
      </c>
      <c r="U119" s="16">
        <v>0.103393093792797</v>
      </c>
      <c r="V119" s="124">
        <v>43673.621678240743</v>
      </c>
      <c r="W119" s="123">
        <v>2.2000000000000002</v>
      </c>
      <c r="X119" s="16">
        <v>9.7308820127302905E-3</v>
      </c>
      <c r="Y119" s="16">
        <v>1.23086279267172E-2</v>
      </c>
      <c r="Z119" s="17">
        <f>((((N119/1000)+1)/((SMOW!$Z$4/1000)+1))-1)*1000</f>
        <v>12.095568323534867</v>
      </c>
      <c r="AA119" s="17">
        <f>((((P119/1000)+1)/((SMOW!$AA$4/1000)+1))-1)*1000</f>
        <v>23.309038835739759</v>
      </c>
      <c r="AB119" s="17">
        <f>Z119*SMOW!$AN$6</f>
        <v>13.123199897725071</v>
      </c>
      <c r="AC119" s="17">
        <f>AA119*SMOW!$AN$12</f>
        <v>25.218446434011376</v>
      </c>
      <c r="AD119" s="17">
        <f t="shared" si="103"/>
        <v>13.037836724213948</v>
      </c>
      <c r="AE119" s="17">
        <f t="shared" si="104"/>
        <v>24.905708356062089</v>
      </c>
      <c r="AF119" s="16">
        <f>(AD119-SMOW!AN$14*AE119)</f>
        <v>-0.11237728778683653</v>
      </c>
      <c r="AG119" s="2">
        <f t="shared" si="82"/>
        <v>-112.37728778683653</v>
      </c>
      <c r="AH119" s="81"/>
      <c r="AI119" s="84"/>
      <c r="AJ119" s="108"/>
      <c r="AK119" s="166" t="str">
        <f t="shared" si="46"/>
        <v>10</v>
      </c>
      <c r="AN119" s="166" t="str">
        <f t="shared" si="47"/>
        <v>0</v>
      </c>
    </row>
    <row r="120" spans="1:40" s="79" customFormat="1" x14ac:dyDescent="0.3">
      <c r="A120" s="125">
        <v>1437</v>
      </c>
      <c r="B120" s="99" t="s">
        <v>98</v>
      </c>
      <c r="C120" s="58" t="s">
        <v>48</v>
      </c>
      <c r="D120" s="58" t="s">
        <v>99</v>
      </c>
      <c r="E120" s="125" t="s">
        <v>238</v>
      </c>
      <c r="F120" s="16">
        <v>11.9530452318015</v>
      </c>
      <c r="G120" s="16">
        <v>11.882171514235701</v>
      </c>
      <c r="H120" s="16">
        <v>3.8504964431221901E-3</v>
      </c>
      <c r="I120" s="16">
        <v>23.0663878925338</v>
      </c>
      <c r="J120" s="16">
        <v>22.804380134836101</v>
      </c>
      <c r="K120" s="16">
        <v>1.26182781773518E-3</v>
      </c>
      <c r="L120" s="16">
        <v>-0.15854119695772401</v>
      </c>
      <c r="M120" s="16">
        <v>3.85447824385832E-3</v>
      </c>
      <c r="N120" s="16">
        <v>1.6361924495709601</v>
      </c>
      <c r="O120" s="16">
        <v>3.8112406642794301E-3</v>
      </c>
      <c r="P120" s="16">
        <v>2.7113475375220899</v>
      </c>
      <c r="Q120" s="16">
        <v>1.23672235395102E-3</v>
      </c>
      <c r="R120" s="16">
        <v>3.15604197016143</v>
      </c>
      <c r="S120" s="16">
        <v>0.12474594891071999</v>
      </c>
      <c r="T120" s="16">
        <v>580.97002293653304</v>
      </c>
      <c r="U120" s="16">
        <v>8.2852970671802306E-2</v>
      </c>
      <c r="V120" s="126">
        <v>43673.70417824074</v>
      </c>
      <c r="W120" s="125">
        <v>2.2000000000000002</v>
      </c>
      <c r="X120" s="16">
        <v>7.3773764048689402E-4</v>
      </c>
      <c r="Y120" s="16">
        <v>2.2765123568115701E-4</v>
      </c>
      <c r="Z120" s="17">
        <f>((((N120/1000)+1)/((SMOW!$Z$4/1000)+1))-1)*1000</f>
        <v>12.413564905737973</v>
      </c>
      <c r="AA120" s="17">
        <f>((((P120/1000)+1)/((SMOW!$AA$4/1000)+1))-1)*1000</f>
        <v>23.903770338172592</v>
      </c>
      <c r="AB120" s="17">
        <f>Z120*SMOW!$AN$6</f>
        <v>13.4682132615804</v>
      </c>
      <c r="AC120" s="17">
        <f>AA120*SMOW!$AN$12</f>
        <v>25.86189658407611</v>
      </c>
      <c r="AD120" s="17">
        <f t="shared" si="103"/>
        <v>13.378323084659627</v>
      </c>
      <c r="AE120" s="17">
        <f t="shared" si="104"/>
        <v>25.533133969460003</v>
      </c>
      <c r="AF120" s="16">
        <f>(AD120-SMOW!AN$14*AE120)</f>
        <v>-0.10317165121525562</v>
      </c>
      <c r="AG120" s="2">
        <f t="shared" si="82"/>
        <v>-103.17165121525562</v>
      </c>
      <c r="AH120" s="2">
        <f>AVERAGE(AG120:AG121)</f>
        <v>-105.85865290913965</v>
      </c>
      <c r="AI120" s="2">
        <f>STDEV(AG120:AG121)</f>
        <v>3.7999942376102718</v>
      </c>
      <c r="AJ120" s="108"/>
      <c r="AK120" s="166" t="str">
        <f t="shared" si="46"/>
        <v>10</v>
      </c>
      <c r="AN120" s="166" t="str">
        <f t="shared" si="47"/>
        <v>0</v>
      </c>
    </row>
    <row r="121" spans="1:40" s="79" customFormat="1" x14ac:dyDescent="0.3">
      <c r="A121" s="127">
        <v>1438</v>
      </c>
      <c r="B121" s="99" t="s">
        <v>98</v>
      </c>
      <c r="C121" s="58" t="s">
        <v>48</v>
      </c>
      <c r="D121" s="58" t="s">
        <v>99</v>
      </c>
      <c r="E121" s="127" t="s">
        <v>239</v>
      </c>
      <c r="F121" s="16">
        <v>11.863173891018301</v>
      </c>
      <c r="G121" s="16">
        <v>11.7933579047537</v>
      </c>
      <c r="H121" s="16">
        <v>2.8498230223510802E-3</v>
      </c>
      <c r="I121" s="16">
        <v>22.903322308095799</v>
      </c>
      <c r="J121" s="16">
        <v>22.644978327974801</v>
      </c>
      <c r="K121" s="16">
        <v>2.04663235457827E-3</v>
      </c>
      <c r="L121" s="16">
        <v>-0.16319065241698599</v>
      </c>
      <c r="M121" s="16">
        <v>2.9130895356349702E-3</v>
      </c>
      <c r="N121" s="16">
        <v>1.5472373463509099</v>
      </c>
      <c r="O121" s="16">
        <v>2.8207691006141302E-3</v>
      </c>
      <c r="P121" s="16">
        <v>2.5515263237242101</v>
      </c>
      <c r="Q121" s="16">
        <v>2.0059123341940798E-3</v>
      </c>
      <c r="R121" s="16">
        <v>2.5752060935850101</v>
      </c>
      <c r="S121" s="16">
        <v>0.14084401115905801</v>
      </c>
      <c r="T121" s="16">
        <v>609.21858361392901</v>
      </c>
      <c r="U121" s="16">
        <v>6.9486236218901196E-2</v>
      </c>
      <c r="V121" s="128">
        <v>43673.783564814818</v>
      </c>
      <c r="W121" s="127">
        <v>2.2000000000000002</v>
      </c>
      <c r="X121" s="16">
        <v>1.97539838518698E-2</v>
      </c>
      <c r="Y121" s="16">
        <v>1.7499905536601999E-2</v>
      </c>
      <c r="Z121" s="17">
        <f>((((N121/1000)+1)/((SMOW!$Z$4/1000)+1))-1)*1000</f>
        <v>12.323652666297757</v>
      </c>
      <c r="AA121" s="17">
        <f>((((P121/1000)+1)/((SMOW!$AA$4/1000)+1))-1)*1000</f>
        <v>23.740571284138312</v>
      </c>
      <c r="AB121" s="17">
        <f>Z121*SMOW!$AN$6</f>
        <v>13.370662137080512</v>
      </c>
      <c r="AC121" s="17">
        <f>AA121*SMOW!$AN$12</f>
        <v>25.685328745683123</v>
      </c>
      <c r="AD121" s="17">
        <f t="shared" si="103"/>
        <v>13.282063706808525</v>
      </c>
      <c r="AE121" s="17">
        <f t="shared" si="104"/>
        <v>25.361002578430963</v>
      </c>
      <c r="AF121" s="16">
        <f>(AD121-SMOW!AN$14*AE121)</f>
        <v>-0.10854565460302368</v>
      </c>
      <c r="AG121" s="2">
        <f t="shared" si="82"/>
        <v>-108.54565460302368</v>
      </c>
      <c r="AH121" s="81"/>
      <c r="AI121" s="84"/>
      <c r="AJ121" s="108"/>
      <c r="AK121" s="166" t="str">
        <f t="shared" si="46"/>
        <v>10</v>
      </c>
      <c r="AN121" s="166" t="str">
        <f t="shared" si="47"/>
        <v>0</v>
      </c>
    </row>
    <row r="122" spans="1:40" s="79" customFormat="1" x14ac:dyDescent="0.3">
      <c r="A122" s="129">
        <v>1439</v>
      </c>
      <c r="B122" s="99" t="s">
        <v>98</v>
      </c>
      <c r="C122" s="58" t="s">
        <v>64</v>
      </c>
      <c r="D122" s="58" t="s">
        <v>52</v>
      </c>
      <c r="E122" s="129" t="s">
        <v>240</v>
      </c>
      <c r="F122" s="16">
        <v>16.393269189968699</v>
      </c>
      <c r="G122" s="16">
        <v>16.2603498219685</v>
      </c>
      <c r="H122" s="16">
        <v>4.6838923676058297E-3</v>
      </c>
      <c r="I122" s="16">
        <v>31.6741825501493</v>
      </c>
      <c r="J122" s="16">
        <v>31.1829025974384</v>
      </c>
      <c r="K122" s="16">
        <v>1.2881977324947899E-3</v>
      </c>
      <c r="L122" s="16">
        <v>-0.20422274947899299</v>
      </c>
      <c r="M122" s="16">
        <v>4.6881432719644298E-3</v>
      </c>
      <c r="N122" s="16">
        <v>6.0311483618416997</v>
      </c>
      <c r="O122" s="16">
        <v>4.6361401243266102E-3</v>
      </c>
      <c r="P122" s="16">
        <v>11.147880574487299</v>
      </c>
      <c r="Q122" s="16">
        <v>1.2625676100116801E-3</v>
      </c>
      <c r="R122" s="16">
        <v>14.493573886942899</v>
      </c>
      <c r="S122" s="16">
        <v>0.14998337855820501</v>
      </c>
      <c r="T122" s="16">
        <v>585.42361531638699</v>
      </c>
      <c r="U122" s="16">
        <v>0.30184529991511999</v>
      </c>
      <c r="V122" s="130">
        <v>43674.382789351854</v>
      </c>
      <c r="W122" s="129">
        <v>2.2000000000000002</v>
      </c>
      <c r="X122" s="16">
        <v>9.0288777219883192E-3</v>
      </c>
      <c r="Y122" s="16">
        <v>1.3443663409078099E-2</v>
      </c>
      <c r="Z122" s="17">
        <f>((((N122/1000)+1)/((SMOW!$Z$4/1000)+1))-1)*1000</f>
        <v>16.855809521384213</v>
      </c>
      <c r="AA122" s="17">
        <f>((((P122/1000)+1)/((SMOW!$AA$4/1000)+1))-1)*1000</f>
        <v>32.518610497651594</v>
      </c>
      <c r="AB122" s="17">
        <f>Z122*SMOW!$AN$6</f>
        <v>18.28786807451619</v>
      </c>
      <c r="AC122" s="17">
        <f>AA122*SMOW!$AN$12</f>
        <v>35.18243899813212</v>
      </c>
      <c r="AD122" s="17">
        <f t="shared" si="103"/>
        <v>18.122656223417838</v>
      </c>
      <c r="AE122" s="17">
        <f t="shared" si="104"/>
        <v>34.577680747090959</v>
      </c>
      <c r="AF122" s="16">
        <f>(AD122-SMOW!AN$14*AE122)</f>
        <v>-0.13435921104618842</v>
      </c>
      <c r="AG122" s="2">
        <f t="shared" si="82"/>
        <v>-134.35921104618842</v>
      </c>
      <c r="AH122" s="2">
        <f>AVERAGE(AG122:AG123)</f>
        <v>-136.91899388919282</v>
      </c>
      <c r="AI122" s="2">
        <f>STDEV(AG122:AG123)</f>
        <v>3.6200796133067801</v>
      </c>
      <c r="AJ122" s="86" t="s">
        <v>241</v>
      </c>
      <c r="AK122" s="166" t="str">
        <f t="shared" si="46"/>
        <v>10</v>
      </c>
      <c r="AL122" s="84"/>
      <c r="AN122" s="166" t="str">
        <f t="shared" si="47"/>
        <v>0</v>
      </c>
    </row>
    <row r="123" spans="1:40" s="79" customFormat="1" x14ac:dyDescent="0.3">
      <c r="A123" s="131">
        <v>1440</v>
      </c>
      <c r="B123" s="99" t="s">
        <v>98</v>
      </c>
      <c r="C123" s="58" t="s">
        <v>64</v>
      </c>
      <c r="D123" s="58" t="s">
        <v>52</v>
      </c>
      <c r="E123" s="131" t="s">
        <v>242</v>
      </c>
      <c r="F123" s="16">
        <v>17.008758302225001</v>
      </c>
      <c r="G123" s="16">
        <v>16.865728622154599</v>
      </c>
      <c r="H123" s="16">
        <v>4.0360384295267601E-3</v>
      </c>
      <c r="I123" s="16">
        <v>32.8717523140851</v>
      </c>
      <c r="J123" s="16">
        <v>32.343031664810198</v>
      </c>
      <c r="K123" s="16">
        <v>1.70198647071538E-3</v>
      </c>
      <c r="L123" s="16">
        <v>-0.21139209686516</v>
      </c>
      <c r="M123" s="16">
        <v>3.8368478815563401E-3</v>
      </c>
      <c r="N123" s="16">
        <v>6.6403625677768696</v>
      </c>
      <c r="O123" s="16">
        <v>3.9948910516939898E-3</v>
      </c>
      <c r="P123" s="16">
        <v>12.321623359879601</v>
      </c>
      <c r="Q123" s="16">
        <v>1.66812356239919E-3</v>
      </c>
      <c r="R123" s="16">
        <v>16.647399387605802</v>
      </c>
      <c r="S123" s="16">
        <v>0.147290021671835</v>
      </c>
      <c r="T123" s="16">
        <v>647.98445045757705</v>
      </c>
      <c r="U123" s="16">
        <v>0.13233814236313099</v>
      </c>
      <c r="V123" s="132">
        <v>43674.464629629627</v>
      </c>
      <c r="W123" s="131">
        <v>2.2000000000000002</v>
      </c>
      <c r="X123" s="16">
        <v>0.18267951247848199</v>
      </c>
      <c r="Y123" s="16">
        <v>0.175313498648793</v>
      </c>
      <c r="Z123" s="17">
        <f>((((N123/1000)+1)/((SMOW!$Z$4/1000)+1))-1)*1000</f>
        <v>17.471578730475777</v>
      </c>
      <c r="AA123" s="17">
        <f>((((P123/1000)+1)/((SMOW!$AA$4/1000)+1))-1)*1000</f>
        <v>33.717160475490672</v>
      </c>
      <c r="AB123" s="17">
        <f>Z123*SMOW!$AN$6</f>
        <v>18.955952632895258</v>
      </c>
      <c r="AC123" s="17">
        <f>AA123*SMOW!$AN$12</f>
        <v>36.479170649214858</v>
      </c>
      <c r="AD123" s="17">
        <f t="shared" si="103"/>
        <v>18.778527234572579</v>
      </c>
      <c r="AE123" s="17">
        <f t="shared" si="104"/>
        <v>35.829556839592378</v>
      </c>
      <c r="AF123" s="16">
        <f>(AD123-SMOW!AN$14*AE123)</f>
        <v>-0.13947877673219722</v>
      </c>
      <c r="AG123" s="2">
        <f t="shared" si="82"/>
        <v>-139.47877673219722</v>
      </c>
      <c r="AH123" s="81"/>
      <c r="AI123" s="84"/>
      <c r="AJ123" s="86"/>
      <c r="AK123" s="166" t="str">
        <f t="shared" si="46"/>
        <v>10</v>
      </c>
      <c r="AN123" s="166" t="str">
        <f t="shared" si="47"/>
        <v>0</v>
      </c>
    </row>
    <row r="124" spans="1:40" s="146" customFormat="1" x14ac:dyDescent="0.3">
      <c r="A124" s="139">
        <v>1441</v>
      </c>
      <c r="B124" s="140" t="s">
        <v>98</v>
      </c>
      <c r="C124" s="141" t="s">
        <v>62</v>
      </c>
      <c r="D124" s="141" t="s">
        <v>68</v>
      </c>
      <c r="E124" s="139" t="s">
        <v>243</v>
      </c>
      <c r="F124" s="142">
        <v>-13.3379582990177</v>
      </c>
      <c r="G124" s="142">
        <v>-13.427708106156899</v>
      </c>
      <c r="H124" s="142">
        <v>3.85584438524918E-3</v>
      </c>
      <c r="I124" s="142">
        <v>-25.081004397731899</v>
      </c>
      <c r="J124" s="142">
        <v>-25.4008931404246</v>
      </c>
      <c r="K124" s="142">
        <v>3.63508507247161E-3</v>
      </c>
      <c r="L124" s="142">
        <v>-1.60365280127133E-2</v>
      </c>
      <c r="M124" s="142">
        <v>3.8943658703874799E-3</v>
      </c>
      <c r="N124" s="142">
        <v>-23.396969513033401</v>
      </c>
      <c r="O124" s="142">
        <v>3.81653408418209E-3</v>
      </c>
      <c r="P124" s="142">
        <v>-44.478098988269998</v>
      </c>
      <c r="Q124" s="142">
        <v>3.5627610236901898E-3</v>
      </c>
      <c r="R124" s="142">
        <v>-64.626892301487999</v>
      </c>
      <c r="S124" s="142">
        <v>0.117551709120655</v>
      </c>
      <c r="T124" s="142">
        <v>887.55729374416103</v>
      </c>
      <c r="U124" s="142">
        <v>9.2363846754644693E-2</v>
      </c>
      <c r="V124" s="143">
        <v>43674.594710648147</v>
      </c>
      <c r="W124" s="139">
        <v>2.2000000000000002</v>
      </c>
      <c r="X124" s="142">
        <v>4.05660112587051E-5</v>
      </c>
      <c r="Y124" s="142">
        <v>3.8983515027582698E-5</v>
      </c>
      <c r="Z124" s="155">
        <f>((((N124/1000)+1)/((SMOW!$Z$4/1000)+1))-1)*1000</f>
        <v>-12.888948057020123</v>
      </c>
      <c r="AA124" s="155">
        <f>((((P124/1000)+1)/((SMOW!$AA$4/1000)+1))-1)*1000</f>
        <v>-24.283030715379738</v>
      </c>
      <c r="AB124" s="155">
        <f>Z124*SMOW!$AN$6</f>
        <v>-13.983984654491929</v>
      </c>
      <c r="AC124" s="155">
        <f>AA124*SMOW!$AN$12</f>
        <v>-26.272224850914654</v>
      </c>
      <c r="AD124" s="155">
        <f t="shared" si="103"/>
        <v>-14.082681767490561</v>
      </c>
      <c r="AE124" s="155">
        <f t="shared" si="104"/>
        <v>-26.623506038050166</v>
      </c>
      <c r="AF124" s="142">
        <f>(AD124-SMOW!AN$14*AE124)</f>
        <v>-2.5470579400073134E-2</v>
      </c>
      <c r="AG124" s="144">
        <f t="shared" si="82"/>
        <v>-25.470579400073134</v>
      </c>
      <c r="AH124" s="144">
        <f>AVERAGE(AG124:AG125)</f>
        <v>-15.018446781986938</v>
      </c>
      <c r="AI124" s="144">
        <f>STDEV(AG124:AG125)</f>
        <v>14.781547704219703</v>
      </c>
      <c r="AJ124" s="145" t="s">
        <v>245</v>
      </c>
      <c r="AK124" s="166" t="str">
        <f t="shared" si="46"/>
        <v>10</v>
      </c>
      <c r="AL124" s="146">
        <v>1</v>
      </c>
      <c r="AN124" s="166" t="str">
        <f t="shared" si="47"/>
        <v>0</v>
      </c>
    </row>
    <row r="125" spans="1:40" s="146" customFormat="1" x14ac:dyDescent="0.3">
      <c r="A125" s="139">
        <v>1442</v>
      </c>
      <c r="B125" s="140" t="s">
        <v>98</v>
      </c>
      <c r="C125" s="141" t="s">
        <v>62</v>
      </c>
      <c r="D125" s="141" t="s">
        <v>68</v>
      </c>
      <c r="E125" s="139" t="s">
        <v>244</v>
      </c>
      <c r="F125" s="142">
        <v>-14.4223434667944</v>
      </c>
      <c r="G125" s="142">
        <v>-14.527356709697701</v>
      </c>
      <c r="H125" s="142">
        <v>4.0929606845137804E-3</v>
      </c>
      <c r="I125" s="142">
        <v>-27.1485709348262</v>
      </c>
      <c r="J125" s="142">
        <v>-27.523902199470701</v>
      </c>
      <c r="K125" s="142">
        <v>1.9794117178884899E-3</v>
      </c>
      <c r="L125" s="142">
        <v>5.2636516228045799E-3</v>
      </c>
      <c r="M125" s="142">
        <v>4.1497630746767803E-3</v>
      </c>
      <c r="N125" s="142">
        <v>-24.470299383147999</v>
      </c>
      <c r="O125" s="142">
        <v>4.0512329847697702E-3</v>
      </c>
      <c r="P125" s="142">
        <v>-46.504528996203199</v>
      </c>
      <c r="Q125" s="142">
        <v>1.94002912661805E-3</v>
      </c>
      <c r="R125" s="142">
        <v>-68.296985728135695</v>
      </c>
      <c r="S125" s="142">
        <v>0.130872923656049</v>
      </c>
      <c r="T125" s="142">
        <v>826.77986237601704</v>
      </c>
      <c r="U125" s="142">
        <v>9.47136046486977E-2</v>
      </c>
      <c r="V125" s="143">
        <v>43674.670972222222</v>
      </c>
      <c r="W125" s="139">
        <v>2.2000000000000002</v>
      </c>
      <c r="X125" s="142">
        <v>6.9413424190330796E-3</v>
      </c>
      <c r="Y125" s="142">
        <v>8.3009069470541905E-3</v>
      </c>
      <c r="Z125" s="155">
        <f>((((N125/1000)+1)/((SMOW!$Z$4/1000)+1))-1)*1000</f>
        <v>-13.973826706887071</v>
      </c>
      <c r="AA125" s="155">
        <f>((((P125/1000)+1)/((SMOW!$AA$4/1000)+1))-1)*1000</f>
        <v>-26.35228956095348</v>
      </c>
      <c r="AB125" s="155">
        <f>Z125*SMOW!$AN$6</f>
        <v>-15.161033884934151</v>
      </c>
      <c r="AC125" s="155">
        <f>AA125*SMOW!$AN$12</f>
        <v>-28.510991267794644</v>
      </c>
      <c r="AD125" s="155">
        <f t="shared" si="103"/>
        <v>-15.277137352968165</v>
      </c>
      <c r="AE125" s="155">
        <f t="shared" si="104"/>
        <v>-28.925323937129285</v>
      </c>
      <c r="AF125" s="142">
        <f>(AD125-SMOW!AN$14*AE125)</f>
        <v>-4.5663141639007421E-3</v>
      </c>
      <c r="AG125" s="144">
        <f t="shared" si="82"/>
        <v>-4.5663141639007421</v>
      </c>
      <c r="AH125" s="144">
        <f>AVERAGE(AG125:AG127)</f>
        <v>1.9248776531372396</v>
      </c>
      <c r="AI125" s="144">
        <f>STDEV(AG125:AG127)</f>
        <v>8.293900486645267</v>
      </c>
      <c r="AJ125" s="147" t="s">
        <v>246</v>
      </c>
      <c r="AK125" s="166" t="str">
        <f t="shared" si="46"/>
        <v>10</v>
      </c>
      <c r="AN125" s="166" t="str">
        <f t="shared" si="47"/>
        <v>0</v>
      </c>
    </row>
    <row r="126" spans="1:40" s="146" customFormat="1" x14ac:dyDescent="0.3">
      <c r="A126" s="139">
        <v>1443</v>
      </c>
      <c r="B126" s="140" t="s">
        <v>98</v>
      </c>
      <c r="C126" s="141" t="s">
        <v>62</v>
      </c>
      <c r="D126" s="141" t="s">
        <v>68</v>
      </c>
      <c r="E126" s="139" t="s">
        <v>247</v>
      </c>
      <c r="F126" s="142">
        <v>-14.677045507369799</v>
      </c>
      <c r="G126" s="142">
        <v>-14.7858192411581</v>
      </c>
      <c r="H126" s="142">
        <v>3.6934421444406E-3</v>
      </c>
      <c r="I126" s="142">
        <v>-27.6317067291303</v>
      </c>
      <c r="J126" s="142">
        <v>-28.020643833213501</v>
      </c>
      <c r="K126" s="142">
        <v>2.0670456709273501E-3</v>
      </c>
      <c r="L126" s="142">
        <v>9.0807027786169205E-3</v>
      </c>
      <c r="M126" s="142">
        <v>3.6042083987797699E-3</v>
      </c>
      <c r="N126" s="142">
        <v>-24.722404738562599</v>
      </c>
      <c r="O126" s="142">
        <v>3.6557875328514801E-3</v>
      </c>
      <c r="P126" s="142">
        <v>-46.978052268088099</v>
      </c>
      <c r="Q126" s="142">
        <v>2.0259195049754401E-3</v>
      </c>
      <c r="R126" s="142">
        <v>-69.049800465071399</v>
      </c>
      <c r="S126" s="142">
        <v>0.12952801162913199</v>
      </c>
      <c r="T126" s="142">
        <v>875.14391269567</v>
      </c>
      <c r="U126" s="142">
        <v>7.91481342943475E-2</v>
      </c>
      <c r="V126" s="143">
        <v>43674.748414351852</v>
      </c>
      <c r="W126" s="139">
        <v>2.2000000000000002</v>
      </c>
      <c r="X126" s="142">
        <v>1.4485321143242499E-3</v>
      </c>
      <c r="Y126" s="142">
        <v>2.3017231925905901E-3</v>
      </c>
      <c r="Z126" s="155">
        <f>((((N126/1000)+1)/((SMOW!$Z$4/1000)+1))-1)*1000</f>
        <v>-14.228644657287681</v>
      </c>
      <c r="AA126" s="155">
        <f>((((P126/1000)+1)/((SMOW!$AA$4/1000)+1))-1)*1000</f>
        <v>-26.8358208031364</v>
      </c>
      <c r="AB126" s="155">
        <f>Z126*SMOW!$AN$6</f>
        <v>-15.437501001748265</v>
      </c>
      <c r="AC126" s="155">
        <f>AA126*SMOW!$AN$12</f>
        <v>-29.034131960814726</v>
      </c>
      <c r="AD126" s="155">
        <f t="shared" si="103"/>
        <v>-15.557899933404506</v>
      </c>
      <c r="AE126" s="155">
        <f t="shared" si="104"/>
        <v>-29.463962658598991</v>
      </c>
      <c r="AF126" s="142">
        <f>(AD126-SMOW!AN$14*AE126)</f>
        <v>-9.2764966423786177E-4</v>
      </c>
      <c r="AG126" s="144">
        <f t="shared" si="82"/>
        <v>-0.92764966423786177</v>
      </c>
      <c r="AH126" s="148"/>
      <c r="AI126" s="149"/>
      <c r="AJ126" s="150"/>
      <c r="AK126" s="166" t="str">
        <f t="shared" si="46"/>
        <v>10</v>
      </c>
      <c r="AN126" s="166" t="str">
        <f t="shared" si="47"/>
        <v>0</v>
      </c>
    </row>
    <row r="127" spans="1:40" s="146" customFormat="1" x14ac:dyDescent="0.3">
      <c r="A127" s="139">
        <v>1444</v>
      </c>
      <c r="B127" s="140" t="s">
        <v>98</v>
      </c>
      <c r="C127" s="141" t="s">
        <v>62</v>
      </c>
      <c r="D127" s="141" t="s">
        <v>68</v>
      </c>
      <c r="E127" s="139" t="s">
        <v>248</v>
      </c>
      <c r="F127" s="142">
        <v>-14.912353967884799</v>
      </c>
      <c r="G127" s="142">
        <v>-15.024661319841501</v>
      </c>
      <c r="H127" s="142">
        <v>3.8282760464511301E-3</v>
      </c>
      <c r="I127" s="142">
        <v>-28.092939718549101</v>
      </c>
      <c r="J127" s="142">
        <v>-28.495096181923</v>
      </c>
      <c r="K127" s="142">
        <v>2.1365468428089299E-3</v>
      </c>
      <c r="L127" s="142">
        <v>2.0749464213805E-2</v>
      </c>
      <c r="M127" s="142">
        <v>3.7574044613005002E-3</v>
      </c>
      <c r="N127" s="142">
        <v>-24.955314231302399</v>
      </c>
      <c r="O127" s="142">
        <v>3.7892468043659198E-3</v>
      </c>
      <c r="P127" s="142">
        <v>-47.4301085156808</v>
      </c>
      <c r="Q127" s="142">
        <v>2.0940378739676599E-3</v>
      </c>
      <c r="R127" s="142">
        <v>-68.1235644855239</v>
      </c>
      <c r="S127" s="142">
        <v>0.128401601977325</v>
      </c>
      <c r="T127" s="142">
        <v>767.21731574486103</v>
      </c>
      <c r="U127" s="142">
        <v>0.10188808281497901</v>
      </c>
      <c r="V127" s="143">
        <v>43674.830625000002</v>
      </c>
      <c r="W127" s="139">
        <v>2.2000000000000002</v>
      </c>
      <c r="X127" s="142">
        <v>3.7499470404773902E-2</v>
      </c>
      <c r="Y127" s="142">
        <v>3.18526724111192E-2</v>
      </c>
      <c r="Z127" s="155">
        <f>((((N127/1000)+1)/((SMOW!$Z$4/1000)+1))-1)*1000</f>
        <v>-14.464060201995977</v>
      </c>
      <c r="AA127" s="155">
        <f>((((P127/1000)+1)/((SMOW!$AA$4/1000)+1))-1)*1000</f>
        <v>-27.297431312932495</v>
      </c>
      <c r="AB127" s="155">
        <f>Z127*SMOW!$AN$6</f>
        <v>-15.692917297171739</v>
      </c>
      <c r="AC127" s="155">
        <f>AA127*SMOW!$AN$12</f>
        <v>-29.533556239812462</v>
      </c>
      <c r="AD127" s="155">
        <f t="shared" si="103"/>
        <v>-15.817354697935546</v>
      </c>
      <c r="AE127" s="155">
        <f t="shared" si="104"/>
        <v>-29.978453209702831</v>
      </c>
      <c r="AF127" s="142">
        <f>(AD127-SMOW!AN$14*AE127)</f>
        <v>1.1268596787550322E-2</v>
      </c>
      <c r="AG127" s="144">
        <f t="shared" si="82"/>
        <v>11.268596787550322</v>
      </c>
      <c r="AH127" s="148"/>
      <c r="AI127" s="149"/>
      <c r="AJ127" s="150"/>
      <c r="AK127" s="166" t="str">
        <f t="shared" si="46"/>
        <v>10</v>
      </c>
      <c r="AN127" s="166" t="str">
        <f t="shared" si="47"/>
        <v>0</v>
      </c>
    </row>
    <row r="128" spans="1:40" s="79" customFormat="1" x14ac:dyDescent="0.3">
      <c r="A128" s="135">
        <v>1445</v>
      </c>
      <c r="B128" s="99" t="s">
        <v>98</v>
      </c>
      <c r="C128" s="58" t="s">
        <v>62</v>
      </c>
      <c r="D128" s="58" t="s">
        <v>68</v>
      </c>
      <c r="E128" s="135" t="s">
        <v>249</v>
      </c>
      <c r="F128" s="16">
        <v>-15.210991788338401</v>
      </c>
      <c r="G128" s="16">
        <v>-15.327866280961601</v>
      </c>
      <c r="H128" s="16">
        <v>5.7488296470353103E-3</v>
      </c>
      <c r="I128" s="16">
        <v>-28.667844458528599</v>
      </c>
      <c r="J128" s="16">
        <v>-29.086794247367902</v>
      </c>
      <c r="K128" s="16">
        <v>6.2208179154053999E-3</v>
      </c>
      <c r="L128" s="16">
        <v>2.9961081648614701E-2</v>
      </c>
      <c r="M128" s="16">
        <v>5.5453681405301701E-3</v>
      </c>
      <c r="N128" s="16">
        <v>-25.250907441689002</v>
      </c>
      <c r="O128" s="16">
        <v>5.6902203771498497E-3</v>
      </c>
      <c r="P128" s="16">
        <v>-47.993574888296202</v>
      </c>
      <c r="Q128" s="16">
        <v>6.0970478441693798E-3</v>
      </c>
      <c r="R128" s="16">
        <v>-68.299467889648398</v>
      </c>
      <c r="S128" s="16">
        <v>0.124002013058449</v>
      </c>
      <c r="T128" s="16">
        <v>627.68484220010703</v>
      </c>
      <c r="U128" s="16">
        <v>0.31316794997987901</v>
      </c>
      <c r="V128" s="136">
        <v>43675.361597222225</v>
      </c>
      <c r="W128" s="135">
        <v>2.2000000000000002</v>
      </c>
      <c r="X128" s="16">
        <v>6.9125479264337099E-3</v>
      </c>
      <c r="Y128" s="16">
        <v>4.01920164017288E-3</v>
      </c>
      <c r="Z128" s="17">
        <f>((((N128/1000)+1)/((SMOW!$Z$4/1000)+1))-1)*1000</f>
        <v>-14.762833926573183</v>
      </c>
      <c r="AA128" s="17">
        <f>((((P128/1000)+1)/((SMOW!$AA$4/1000)+1))-1)*1000</f>
        <v>-27.872806613906896</v>
      </c>
      <c r="AB128" s="17">
        <f>Z128*SMOW!$AN$6</f>
        <v>-16.01707464198914</v>
      </c>
      <c r="AC128" s="17">
        <f>AA128*SMOW!$AN$12</f>
        <v>-30.15606458558036</v>
      </c>
      <c r="AD128" s="17">
        <f t="shared" si="103"/>
        <v>-16.146734358880355</v>
      </c>
      <c r="AE128" s="17">
        <f t="shared" si="104"/>
        <v>-30.620111754446896</v>
      </c>
      <c r="AF128" s="16">
        <f>(AD128-SMOW!AN$14*AE128)</f>
        <v>2.0684647467607675E-2</v>
      </c>
      <c r="AG128" s="2">
        <f t="shared" si="82"/>
        <v>20.684647467607675</v>
      </c>
      <c r="AH128" s="2">
        <f>AVERAGE(AG128:AG129)</f>
        <v>19.265155835528347</v>
      </c>
      <c r="AI128" s="2">
        <f>STDEV(AG128:AG129)</f>
        <v>2.0074643177617055</v>
      </c>
      <c r="AJ128" s="77"/>
      <c r="AK128" s="166" t="str">
        <f t="shared" si="46"/>
        <v>10</v>
      </c>
      <c r="AL128" s="79">
        <v>1</v>
      </c>
      <c r="AN128" s="166" t="str">
        <f t="shared" si="47"/>
        <v>0</v>
      </c>
    </row>
    <row r="129" spans="1:40" s="79" customFormat="1" x14ac:dyDescent="0.3">
      <c r="A129" s="137">
        <v>1446</v>
      </c>
      <c r="B129" s="99" t="s">
        <v>98</v>
      </c>
      <c r="C129" s="58" t="s">
        <v>62</v>
      </c>
      <c r="D129" s="58" t="s">
        <v>68</v>
      </c>
      <c r="E129" s="137" t="s">
        <v>250</v>
      </c>
      <c r="F129" s="16">
        <v>-15.1361487164989</v>
      </c>
      <c r="G129" s="16">
        <v>-15.2518698293075</v>
      </c>
      <c r="H129" s="16">
        <v>4.5625870239814296E-3</v>
      </c>
      <c r="I129" s="16">
        <v>-28.522969151485199</v>
      </c>
      <c r="J129" s="16">
        <v>-28.937653559889501</v>
      </c>
      <c r="K129" s="16">
        <v>2.5977942563558299E-3</v>
      </c>
      <c r="L129" s="16">
        <v>2.7211250314122901E-2</v>
      </c>
      <c r="M129" s="16">
        <v>4.4479403168553597E-3</v>
      </c>
      <c r="N129" s="16">
        <v>-25.176827394337199</v>
      </c>
      <c r="O129" s="16">
        <v>4.5160714876599601E-3</v>
      </c>
      <c r="P129" s="16">
        <v>-47.851582036151299</v>
      </c>
      <c r="Q129" s="16">
        <v>2.54610825870317E-3</v>
      </c>
      <c r="R129" s="16">
        <v>-68.889217462684798</v>
      </c>
      <c r="S129" s="16">
        <v>0.14232633944640899</v>
      </c>
      <c r="T129" s="16">
        <v>746.22389922842001</v>
      </c>
      <c r="U129" s="16">
        <v>0.10032252357785</v>
      </c>
      <c r="V129" s="138">
        <v>43675.438611111109</v>
      </c>
      <c r="W129" s="137">
        <v>2.2000000000000002</v>
      </c>
      <c r="X129" s="16">
        <v>2.8497545687447101E-3</v>
      </c>
      <c r="Y129" s="16">
        <v>4.4673917138384903E-3</v>
      </c>
      <c r="Z129" s="17">
        <f>((((N129/1000)+1)/((SMOW!$Z$4/1000)+1))-1)*1000</f>
        <v>-14.687956795142455</v>
      </c>
      <c r="AA129" s="17">
        <f>((((P129/1000)+1)/((SMOW!$AA$4/1000)+1))-1)*1000</f>
        <v>-27.727812726055291</v>
      </c>
      <c r="AB129" s="17">
        <f>Z129*SMOW!$AN$6</f>
        <v>-15.935835998442171</v>
      </c>
      <c r="AC129" s="17">
        <f>AA129*SMOW!$AN$12</f>
        <v>-29.999193226799225</v>
      </c>
      <c r="AD129" s="17">
        <f t="shared" ref="AD129:AD146" si="105">LN((AB129/1000)+1)*1000</f>
        <v>-16.064176737132087</v>
      </c>
      <c r="AE129" s="17">
        <f t="shared" ref="AE129:AE146" si="106">LN((AC129/1000)+1)*1000</f>
        <v>-30.458375760105177</v>
      </c>
      <c r="AF129" s="16">
        <f>(AD129-SMOW!AN$14*AE129)</f>
        <v>1.7845664203449019E-2</v>
      </c>
      <c r="AG129" s="2">
        <f t="shared" si="82"/>
        <v>17.845664203449019</v>
      </c>
      <c r="AH129" s="81"/>
      <c r="AI129" s="84"/>
      <c r="AJ129" s="78"/>
      <c r="AK129" s="166" t="str">
        <f t="shared" si="46"/>
        <v>10</v>
      </c>
      <c r="AN129" s="166" t="str">
        <f t="shared" si="47"/>
        <v>0</v>
      </c>
    </row>
    <row r="130" spans="1:40" s="79" customFormat="1" x14ac:dyDescent="0.3">
      <c r="A130" s="151">
        <v>1447</v>
      </c>
      <c r="B130" s="99" t="s">
        <v>98</v>
      </c>
      <c r="C130" s="58" t="s">
        <v>63</v>
      </c>
      <c r="D130" s="58" t="s">
        <v>99</v>
      </c>
      <c r="E130" s="151" t="s">
        <v>251</v>
      </c>
      <c r="F130" s="16">
        <v>-7.7075052420120098</v>
      </c>
      <c r="G130" s="16">
        <v>-7.737362037334</v>
      </c>
      <c r="H130" s="16">
        <v>4.8506752971957104E-3</v>
      </c>
      <c r="I130" s="16">
        <v>-14.596529801390499</v>
      </c>
      <c r="J130" s="16">
        <v>-14.7041073653412</v>
      </c>
      <c r="K130" s="16">
        <v>2.2430832414055599E-3</v>
      </c>
      <c r="L130" s="16">
        <v>2.6406651566153599E-2</v>
      </c>
      <c r="M130" s="16">
        <v>4.8857484851476301E-3</v>
      </c>
      <c r="N130" s="16">
        <v>-17.823918877573</v>
      </c>
      <c r="O130" s="16">
        <v>4.8012227033507196E-3</v>
      </c>
      <c r="P130" s="16">
        <v>-34.202224641174602</v>
      </c>
      <c r="Q130" s="16">
        <v>2.1984546127670102E-3</v>
      </c>
      <c r="R130" s="16">
        <v>-49.5844664738623</v>
      </c>
      <c r="S130" s="16">
        <v>0.16014837756474001</v>
      </c>
      <c r="T130" s="16">
        <v>697.56352373160496</v>
      </c>
      <c r="U130" s="16">
        <v>0.12750988770580901</v>
      </c>
      <c r="V130" s="152">
        <v>43675.515115740738</v>
      </c>
      <c r="W130" s="151">
        <v>2.2000000000000002</v>
      </c>
      <c r="X130" s="16">
        <v>2.31841704375542E-3</v>
      </c>
      <c r="Y130" s="16">
        <v>1.1455290103233799E-3</v>
      </c>
      <c r="Z130" s="17">
        <f>((((N130/1000)+1)/((SMOW!$Z$4/1000)+1))-1)*1000</f>
        <v>-7.2559326929804158</v>
      </c>
      <c r="AA130" s="17">
        <f>((((P130/1000)+1)/((SMOW!$AA$4/1000)+1))-1)*1000</f>
        <v>-13.78997454986286</v>
      </c>
      <c r="AB130" s="17">
        <f>Z130*SMOW!$AN$6</f>
        <v>-7.8723919891506791</v>
      </c>
      <c r="AC130" s="17">
        <f>AA130*SMOW!$AN$12</f>
        <v>-14.919608524521117</v>
      </c>
      <c r="AD130" s="17">
        <f t="shared" si="105"/>
        <v>-7.9035428625965229</v>
      </c>
      <c r="AE130" s="17">
        <f t="shared" si="106"/>
        <v>-15.032025429283047</v>
      </c>
      <c r="AF130" s="16">
        <f>(AD130-SMOW!AN$14*AE130)</f>
        <v>3.336656406492633E-2</v>
      </c>
      <c r="AG130" s="2">
        <f t="shared" si="82"/>
        <v>33.36656406492633</v>
      </c>
      <c r="AH130" s="2">
        <f>AVERAGE(AG130:AG131)</f>
        <v>28.329740399483327</v>
      </c>
      <c r="AI130" s="2">
        <f>STDEV(AG130:AG131)</f>
        <v>7.1231443389512448</v>
      </c>
      <c r="AJ130" s="85"/>
      <c r="AK130" s="166" t="str">
        <f t="shared" si="46"/>
        <v>10</v>
      </c>
      <c r="AL130" s="79">
        <v>1</v>
      </c>
      <c r="AN130" s="166" t="str">
        <f t="shared" si="47"/>
        <v>0</v>
      </c>
    </row>
    <row r="131" spans="1:40" s="151" customFormat="1" x14ac:dyDescent="0.3">
      <c r="A131" s="151">
        <v>1448</v>
      </c>
      <c r="B131" s="99" t="s">
        <v>98</v>
      </c>
      <c r="C131" s="58" t="s">
        <v>63</v>
      </c>
      <c r="D131" s="58" t="s">
        <v>99</v>
      </c>
      <c r="E131" s="151" t="s">
        <v>252</v>
      </c>
      <c r="F131" s="16">
        <v>-7.4082321117757397</v>
      </c>
      <c r="G131" s="16">
        <v>-7.4358097054087597</v>
      </c>
      <c r="H131" s="16">
        <v>4.2569285171059502E-3</v>
      </c>
      <c r="I131" s="16">
        <v>-14.014922634519801</v>
      </c>
      <c r="J131" s="16">
        <v>-14.114059103860599</v>
      </c>
      <c r="K131" s="16">
        <v>2.1423463949879298E-3</v>
      </c>
      <c r="L131" s="16">
        <v>1.6413501429652099E-2</v>
      </c>
      <c r="M131" s="16">
        <v>4.2144955347818798E-3</v>
      </c>
      <c r="N131" s="16">
        <v>-17.527696834381601</v>
      </c>
      <c r="O131" s="16">
        <v>4.2135291666899298E-3</v>
      </c>
      <c r="P131" s="16">
        <v>-33.632189193883903</v>
      </c>
      <c r="Q131" s="16">
        <v>2.0997220376234599E-3</v>
      </c>
      <c r="R131" s="16">
        <v>-50.028241422456396</v>
      </c>
      <c r="S131" s="16">
        <v>0.18986943216027199</v>
      </c>
      <c r="T131" s="16">
        <v>946.06588784724102</v>
      </c>
      <c r="U131" s="16">
        <v>0.21214639798863499</v>
      </c>
      <c r="V131" s="152">
        <v>43675.592719907407</v>
      </c>
      <c r="W131" s="151">
        <v>2.2000000000000002</v>
      </c>
      <c r="X131" s="16">
        <v>9.8592561359016704E-3</v>
      </c>
      <c r="Y131" s="16">
        <v>1.1875010203363999E-2</v>
      </c>
      <c r="Z131" s="17">
        <f>((((N131/1000)+1)/((SMOW!$Z$4/1000)+1))-1)*1000</f>
        <v>-6.9565233695038087</v>
      </c>
      <c r="AA131" s="17">
        <f>((((P131/1000)+1)/((SMOW!$AA$4/1000)+1))-1)*1000</f>
        <v>-13.207891336043943</v>
      </c>
      <c r="AB131" s="17">
        <f>Z131*SMOW!$AN$6</f>
        <v>-7.5475450453670696</v>
      </c>
      <c r="AC131" s="17">
        <f>AA131*SMOW!$AN$12</f>
        <v>-14.289842773506026</v>
      </c>
      <c r="AD131" s="17">
        <f t="shared" si="105"/>
        <v>-7.5761718960662563</v>
      </c>
      <c r="AE131" s="17">
        <f t="shared" si="106"/>
        <v>-14.392925781818743</v>
      </c>
      <c r="AF131" s="16">
        <f>(AD131-SMOW!AN$14*AE131)</f>
        <v>2.3292916734040325E-2</v>
      </c>
      <c r="AG131" s="2">
        <f t="shared" si="82"/>
        <v>23.292916734040325</v>
      </c>
      <c r="AK131" s="166" t="str">
        <f t="shared" ref="AK131:AK194" si="107">"10"</f>
        <v>10</v>
      </c>
      <c r="AN131" s="166" t="str">
        <f t="shared" ref="AN131:AN194" si="108">"0"</f>
        <v>0</v>
      </c>
    </row>
    <row r="132" spans="1:40" s="151" customFormat="1" x14ac:dyDescent="0.3">
      <c r="A132" s="151">
        <v>1449</v>
      </c>
      <c r="B132" s="99" t="s">
        <v>98</v>
      </c>
      <c r="C132" s="58" t="s">
        <v>63</v>
      </c>
      <c r="D132" s="58" t="s">
        <v>99</v>
      </c>
      <c r="E132" s="151" t="s">
        <v>253</v>
      </c>
      <c r="F132" s="16">
        <v>-5.5531764251946996</v>
      </c>
      <c r="G132" s="16">
        <v>-5.56865294597727</v>
      </c>
      <c r="H132" s="16">
        <v>3.9984264200390003E-3</v>
      </c>
      <c r="I132" s="16">
        <v>-10.4891846933221</v>
      </c>
      <c r="J132" s="16">
        <v>-10.544584015140099</v>
      </c>
      <c r="K132" s="16">
        <v>2.1059607027357099E-3</v>
      </c>
      <c r="L132" s="16">
        <v>-1.11258598329562E-3</v>
      </c>
      <c r="M132" s="16">
        <v>3.5736300584230099E-3</v>
      </c>
      <c r="N132" s="16">
        <v>-15.691553424918</v>
      </c>
      <c r="O132" s="16">
        <v>3.9576624963274997E-3</v>
      </c>
      <c r="P132" s="16">
        <v>-30.176599719025798</v>
      </c>
      <c r="Q132" s="16">
        <v>2.06406027906954E-3</v>
      </c>
      <c r="R132" s="16">
        <v>-44.7357224054197</v>
      </c>
      <c r="S132" s="16">
        <v>0.122483239908442</v>
      </c>
      <c r="T132" s="16">
        <v>922.30798789521805</v>
      </c>
      <c r="U132" s="16">
        <v>9.4564217126624397E-2</v>
      </c>
      <c r="V132" s="152">
        <v>43675.670682870368</v>
      </c>
      <c r="W132" s="151">
        <v>2.2000000000000002</v>
      </c>
      <c r="X132" s="16">
        <v>0.20337851256515299</v>
      </c>
      <c r="Y132" s="16">
        <v>0.19468294883436699</v>
      </c>
      <c r="Z132" s="17">
        <f>((((N132/1000)+1)/((SMOW!$Z$4/1000)+1))-1)*1000</f>
        <v>-5.1006234840302866</v>
      </c>
      <c r="AA132" s="17">
        <f>((((P132/1000)+1)/((SMOW!$AA$4/1000)+1))-1)*1000</f>
        <v>-9.6792675693564423</v>
      </c>
      <c r="AB132" s="17">
        <f>Z132*SMOW!$AN$6</f>
        <v>-5.5339691193938467</v>
      </c>
      <c r="AC132" s="17">
        <f>AA132*SMOW!$AN$12</f>
        <v>-10.472164572655235</v>
      </c>
      <c r="AD132" s="17">
        <f t="shared" si="105"/>
        <v>-5.5493382542724348</v>
      </c>
      <c r="AE132" s="17">
        <f t="shared" si="106"/>
        <v>-10.527383534427493</v>
      </c>
      <c r="AF132" s="16">
        <f>(AD132-SMOW!AN$14*AE132)</f>
        <v>9.1202519052817621E-3</v>
      </c>
      <c r="AG132" s="2">
        <f t="shared" si="82"/>
        <v>9.1202519052817621</v>
      </c>
      <c r="AH132" s="2">
        <f>AVERAGE(AG132:AG133)</f>
        <v>13.899839474504017</v>
      </c>
      <c r="AI132" s="2">
        <f>STDEV(AG132:AG133)</f>
        <v>6.7593575629439639</v>
      </c>
      <c r="AK132" s="166" t="str">
        <f t="shared" si="107"/>
        <v>10</v>
      </c>
      <c r="AL132" s="151">
        <v>1</v>
      </c>
      <c r="AN132" s="166" t="str">
        <f t="shared" si="108"/>
        <v>0</v>
      </c>
    </row>
    <row r="133" spans="1:40" s="151" customFormat="1" x14ac:dyDescent="0.3">
      <c r="A133" s="151">
        <v>1450</v>
      </c>
      <c r="B133" s="99" t="s">
        <v>98</v>
      </c>
      <c r="C133" s="58" t="s">
        <v>63</v>
      </c>
      <c r="D133" s="58" t="s">
        <v>99</v>
      </c>
      <c r="E133" s="151" t="s">
        <v>254</v>
      </c>
      <c r="F133" s="16">
        <v>-5.5085666632229202</v>
      </c>
      <c r="G133" s="16">
        <v>-5.5237950300357799</v>
      </c>
      <c r="H133" s="16">
        <v>3.7594687559100899E-3</v>
      </c>
      <c r="I133" s="16">
        <v>-10.421454747729999</v>
      </c>
      <c r="J133" s="16">
        <v>-10.4761384404148</v>
      </c>
      <c r="K133" s="16">
        <v>2.0513384664242302E-3</v>
      </c>
      <c r="L133" s="16">
        <v>7.6060665032336603E-3</v>
      </c>
      <c r="M133" s="16">
        <v>3.9246482525673101E-3</v>
      </c>
      <c r="N133" s="16">
        <v>-15.6473984590942</v>
      </c>
      <c r="O133" s="16">
        <v>3.7211410035726498E-3</v>
      </c>
      <c r="P133" s="16">
        <v>-30.110217335813001</v>
      </c>
      <c r="Q133" s="16">
        <v>2.0105248127263399E-3</v>
      </c>
      <c r="R133" s="16">
        <v>-44.761578049142202</v>
      </c>
      <c r="S133" s="16">
        <v>0.120740204026913</v>
      </c>
      <c r="T133" s="16">
        <v>873.13910968273603</v>
      </c>
      <c r="U133" s="16">
        <v>7.1493851897381097E-2</v>
      </c>
      <c r="V133" s="152">
        <v>43675.747013888889</v>
      </c>
      <c r="W133" s="151">
        <v>2.2000000000000002</v>
      </c>
      <c r="X133" s="16">
        <v>4.4198631582695803E-2</v>
      </c>
      <c r="Y133" s="16">
        <v>0.14494601551676001</v>
      </c>
      <c r="Z133" s="17">
        <f>((((N133/1000)+1)/((SMOW!$Z$4/1000)+1))-1)*1000</f>
        <v>-5.0559934210444579</v>
      </c>
      <c r="AA133" s="17">
        <f>((((P133/1000)+1)/((SMOW!$AA$4/1000)+1))-1)*1000</f>
        <v>-9.611482186631326</v>
      </c>
      <c r="AB133" s="17">
        <f>Z133*SMOW!$AN$6</f>
        <v>-5.4855473154450829</v>
      </c>
      <c r="AC133" s="17">
        <f>AA133*SMOW!$AN$12</f>
        <v>-10.398826411639293</v>
      </c>
      <c r="AD133" s="17">
        <f t="shared" si="105"/>
        <v>-5.5006481797759879</v>
      </c>
      <c r="AE133" s="17">
        <f t="shared" si="106"/>
        <v>-10.453271982613094</v>
      </c>
      <c r="AF133" s="16">
        <f>(AD133-SMOW!AN$14*AE133)</f>
        <v>1.8679427043726271E-2</v>
      </c>
      <c r="AG133" s="2">
        <f t="shared" si="82"/>
        <v>18.679427043726271</v>
      </c>
      <c r="AK133" s="166" t="str">
        <f t="shared" si="107"/>
        <v>10</v>
      </c>
      <c r="AN133" s="166" t="str">
        <f t="shared" si="108"/>
        <v>0</v>
      </c>
    </row>
    <row r="134" spans="1:40" s="151" customFormat="1" x14ac:dyDescent="0.3">
      <c r="A134" s="151">
        <v>1451</v>
      </c>
      <c r="B134" s="99" t="s">
        <v>98</v>
      </c>
      <c r="C134" s="58" t="s">
        <v>63</v>
      </c>
      <c r="D134" s="58" t="s">
        <v>99</v>
      </c>
      <c r="E134" s="151" t="s">
        <v>255</v>
      </c>
      <c r="F134" s="16">
        <v>-6.9370462351668802</v>
      </c>
      <c r="G134" s="16">
        <v>-6.96121982040159</v>
      </c>
      <c r="H134" s="16">
        <v>4.6173484178556202E-3</v>
      </c>
      <c r="I134" s="16">
        <v>-13.128883124117801</v>
      </c>
      <c r="J134" s="16">
        <v>-13.2158288299839</v>
      </c>
      <c r="K134" s="16">
        <v>2.0244993903065201E-3</v>
      </c>
      <c r="L134" s="16">
        <v>1.6737801829899899E-2</v>
      </c>
      <c r="M134" s="16">
        <v>4.7854950333232702E-3</v>
      </c>
      <c r="N134" s="16">
        <v>-17.061314693820499</v>
      </c>
      <c r="O134" s="16">
        <v>4.5702745895835097E-3</v>
      </c>
      <c r="P134" s="16">
        <v>-32.763778422148199</v>
      </c>
      <c r="Q134" s="16">
        <v>1.9842197297905901E-3</v>
      </c>
      <c r="R134" s="16">
        <v>-48.1872561919145</v>
      </c>
      <c r="S134" s="16">
        <v>0.12608127413857201</v>
      </c>
      <c r="T134" s="16">
        <v>875.87512044984999</v>
      </c>
      <c r="U134" s="16">
        <v>9.7829617154268106E-2</v>
      </c>
      <c r="V134" s="152">
        <v>43675.823900462965</v>
      </c>
      <c r="W134" s="151">
        <v>2.2000000000000002</v>
      </c>
      <c r="X134" s="16">
        <v>6.1800001593831696E-3</v>
      </c>
      <c r="Y134" s="16">
        <v>4.3041171212963103E-3</v>
      </c>
      <c r="Z134" s="17">
        <f>((((N134/1000)+1)/((SMOW!$Z$4/1000)+1))-1)*1000</f>
        <v>-6.4851230655880165</v>
      </c>
      <c r="AA134" s="17">
        <f>((((P134/1000)+1)/((SMOW!$AA$4/1000)+1))-1)*1000</f>
        <v>-12.321126600044806</v>
      </c>
      <c r="AB134" s="17">
        <f>Z134*SMOW!$AN$6</f>
        <v>-7.0360948799293377</v>
      </c>
      <c r="AC134" s="17">
        <f>AA134*SMOW!$AN$12</f>
        <v>-13.330436890150787</v>
      </c>
      <c r="AD134" s="17">
        <f t="shared" si="105"/>
        <v>-7.0609649228229197</v>
      </c>
      <c r="AE134" s="17">
        <f t="shared" si="106"/>
        <v>-13.420084752142872</v>
      </c>
      <c r="AF134" s="16">
        <f>(AD134-SMOW!AN$14*AE134)</f>
        <v>2.4839826308516777E-2</v>
      </c>
      <c r="AG134" s="2">
        <f t="shared" si="82"/>
        <v>24.839826308516777</v>
      </c>
      <c r="AH134" s="2">
        <f>AVERAGE(AG134:AG135)</f>
        <v>21.023056366872961</v>
      </c>
      <c r="AI134" s="2">
        <f>STDEV(AG134:AG135)</f>
        <v>5.3977278159306472</v>
      </c>
      <c r="AK134" s="166" t="str">
        <f t="shared" si="107"/>
        <v>10</v>
      </c>
      <c r="AL134" s="151">
        <v>1</v>
      </c>
      <c r="AN134" s="166" t="str">
        <f t="shared" si="108"/>
        <v>0</v>
      </c>
    </row>
    <row r="135" spans="1:40" s="151" customFormat="1" x14ac:dyDescent="0.3">
      <c r="A135" s="151">
        <v>1452</v>
      </c>
      <c r="B135" s="99" t="s">
        <v>98</v>
      </c>
      <c r="C135" s="58" t="s">
        <v>63</v>
      </c>
      <c r="D135" s="58" t="s">
        <v>99</v>
      </c>
      <c r="E135" s="151" t="s">
        <v>256</v>
      </c>
      <c r="F135" s="16">
        <v>-6.9667945524873396</v>
      </c>
      <c r="G135" s="16">
        <v>-6.99117654326293</v>
      </c>
      <c r="H135" s="16">
        <v>5.3754678851489204E-3</v>
      </c>
      <c r="I135" s="16">
        <v>-13.1718305237441</v>
      </c>
      <c r="J135" s="16">
        <v>-13.259348523452299</v>
      </c>
      <c r="K135" s="16">
        <v>1.9523597720128201E-3</v>
      </c>
      <c r="L135" s="16">
        <v>9.7594771198732198E-3</v>
      </c>
      <c r="M135" s="16">
        <v>5.4241658607835103E-3</v>
      </c>
      <c r="N135" s="16">
        <v>-17.090759727296199</v>
      </c>
      <c r="O135" s="16">
        <v>5.32066503528476E-3</v>
      </c>
      <c r="P135" s="16">
        <v>-32.805871335630698</v>
      </c>
      <c r="Q135" s="16">
        <v>1.9135154092051799E-3</v>
      </c>
      <c r="R135" s="16">
        <v>-47.825175949465198</v>
      </c>
      <c r="S135" s="16">
        <v>0.12692124903743299</v>
      </c>
      <c r="T135" s="16">
        <v>882.44792355529898</v>
      </c>
      <c r="U135" s="16">
        <v>0.101308636077791</v>
      </c>
      <c r="V135" s="152">
        <v>43675.901064814818</v>
      </c>
      <c r="W135" s="151">
        <v>2.2000000000000002</v>
      </c>
      <c r="X135" s="16">
        <v>3.07241431771068E-2</v>
      </c>
      <c r="Y135" s="16">
        <v>2.6445414749216901E-2</v>
      </c>
      <c r="Z135" s="17">
        <f>((((N135/1000)+1)/((SMOW!$Z$4/1000)+1))-1)*1000</f>
        <v>-6.5148849207751214</v>
      </c>
      <c r="AA135" s="17">
        <f>((((P135/1000)+1)/((SMOW!$AA$4/1000)+1))-1)*1000</f>
        <v>-12.364109152227076</v>
      </c>
      <c r="AB135" s="17">
        <f>Z135*SMOW!$AN$6</f>
        <v>-7.0683852828687002</v>
      </c>
      <c r="AC135" s="17">
        <f>AA135*SMOW!$AN$12</f>
        <v>-13.376940446022154</v>
      </c>
      <c r="AD135" s="17">
        <f t="shared" si="105"/>
        <v>-7.0934846627787129</v>
      </c>
      <c r="AE135" s="17">
        <f t="shared" si="106"/>
        <v>-13.467217706825647</v>
      </c>
      <c r="AF135" s="16">
        <f>(AD135-SMOW!AN$14*AE135)</f>
        <v>1.7206286425229145E-2</v>
      </c>
      <c r="AG135" s="2">
        <f t="shared" si="82"/>
        <v>17.206286425229145</v>
      </c>
      <c r="AK135" s="166" t="str">
        <f t="shared" si="107"/>
        <v>10</v>
      </c>
      <c r="AN135" s="166" t="str">
        <f t="shared" si="108"/>
        <v>0</v>
      </c>
    </row>
    <row r="136" spans="1:40" s="151" customFormat="1" x14ac:dyDescent="0.3">
      <c r="A136" s="151">
        <v>1453</v>
      </c>
      <c r="B136" s="99" t="s">
        <v>98</v>
      </c>
      <c r="C136" s="58" t="s">
        <v>63</v>
      </c>
      <c r="D136" s="58" t="s">
        <v>99</v>
      </c>
      <c r="E136" s="151" t="s">
        <v>257</v>
      </c>
      <c r="F136" s="16">
        <v>-4.7808704704518803</v>
      </c>
      <c r="G136" s="16">
        <v>-4.7923358702891496</v>
      </c>
      <c r="H136" s="16">
        <v>4.9504467844689896E-3</v>
      </c>
      <c r="I136" s="16">
        <v>-9.0172035243914994</v>
      </c>
      <c r="J136" s="16">
        <v>-9.0581048924008396</v>
      </c>
      <c r="K136" s="16">
        <v>4.0600031539323699E-3</v>
      </c>
      <c r="L136" s="16">
        <v>-9.6564871015098405E-3</v>
      </c>
      <c r="M136" s="16">
        <v>4.5561064414703003E-3</v>
      </c>
      <c r="N136" s="16">
        <v>-14.927121122886099</v>
      </c>
      <c r="O136" s="16">
        <v>4.8999770211511501E-3</v>
      </c>
      <c r="P136" s="16">
        <v>-28.733905247859902</v>
      </c>
      <c r="Q136" s="16">
        <v>3.9792248886916896E-3</v>
      </c>
      <c r="R136" s="16">
        <v>-42.038149760505597</v>
      </c>
      <c r="S136" s="16">
        <v>0.13763463796782399</v>
      </c>
      <c r="T136" s="16">
        <v>813.08805651937803</v>
      </c>
      <c r="U136" s="16">
        <v>0.29815396927883903</v>
      </c>
      <c r="V136" s="152">
        <v>43676.343819444446</v>
      </c>
      <c r="W136" s="151">
        <v>2.2000000000000002</v>
      </c>
      <c r="X136" s="16">
        <v>2.1479121279213701E-2</v>
      </c>
      <c r="Y136" s="16">
        <v>1.7616304541903601E-2</v>
      </c>
      <c r="Z136" s="17">
        <f>((((N136/1000)+1)/((SMOW!$Z$4/1000)+1))-1)*1000</f>
        <v>-4.3279660682309373</v>
      </c>
      <c r="AA136" s="17">
        <f>((((P136/1000)+1)/((SMOW!$AA$4/1000)+1))-1)*1000</f>
        <v>-8.2060815800879539</v>
      </c>
      <c r="AB136" s="17">
        <f>Z136*SMOW!$AN$6</f>
        <v>-4.6956672348709665</v>
      </c>
      <c r="AC136" s="17">
        <f>AA136*SMOW!$AN$12</f>
        <v>-8.878299539458796</v>
      </c>
      <c r="AD136" s="17">
        <f t="shared" si="105"/>
        <v>-4.7067265143065047</v>
      </c>
      <c r="AE136" s="17">
        <f t="shared" si="106"/>
        <v>-8.917946480204515</v>
      </c>
      <c r="AF136" s="16">
        <f>(AD136-SMOW!AN$14*AE136)</f>
        <v>1.9492272414796119E-3</v>
      </c>
      <c r="AG136" s="2">
        <f t="shared" si="82"/>
        <v>1.9492272414796119</v>
      </c>
      <c r="AH136" s="2">
        <f>AVERAGE(AG136:AG137)</f>
        <v>1.2757756415671118</v>
      </c>
      <c r="AI136" s="2">
        <f>STDEV(AG136:AG137)</f>
        <v>0.95240438619811718</v>
      </c>
      <c r="AK136" s="166" t="str">
        <f t="shared" si="107"/>
        <v>10</v>
      </c>
      <c r="AL136" s="151">
        <v>1</v>
      </c>
      <c r="AN136" s="166" t="str">
        <f t="shared" si="108"/>
        <v>0</v>
      </c>
    </row>
    <row r="137" spans="1:40" s="151" customFormat="1" x14ac:dyDescent="0.3">
      <c r="A137" s="151">
        <v>1454</v>
      </c>
      <c r="B137" s="99" t="s">
        <v>98</v>
      </c>
      <c r="C137" s="58" t="s">
        <v>63</v>
      </c>
      <c r="D137" s="58" t="s">
        <v>99</v>
      </c>
      <c r="E137" s="151" t="s">
        <v>258</v>
      </c>
      <c r="F137" s="16">
        <v>-4.7606158369468101</v>
      </c>
      <c r="G137" s="16">
        <v>-4.7719840306218799</v>
      </c>
      <c r="H137" s="16">
        <v>4.3304971527725698E-3</v>
      </c>
      <c r="I137" s="16">
        <v>-8.9765747348039895</v>
      </c>
      <c r="J137" s="16">
        <v>-9.0171070016968304</v>
      </c>
      <c r="K137" s="16">
        <v>1.9748551554683701E-3</v>
      </c>
      <c r="L137" s="16">
        <v>-1.09515337259516E-2</v>
      </c>
      <c r="M137" s="16">
        <v>4.0122695726345203E-3</v>
      </c>
      <c r="N137" s="16">
        <v>-14.9070729851992</v>
      </c>
      <c r="O137" s="16">
        <v>4.2863477707346101E-3</v>
      </c>
      <c r="P137" s="16">
        <v>-28.694084813098101</v>
      </c>
      <c r="Q137" s="16">
        <v>1.9355632220605201E-3</v>
      </c>
      <c r="R137" s="16">
        <v>-42.530228271018402</v>
      </c>
      <c r="S137" s="16">
        <v>0.12961688045448999</v>
      </c>
      <c r="T137" s="16">
        <v>1192.93258908547</v>
      </c>
      <c r="U137" s="16">
        <v>0.167763609696154</v>
      </c>
      <c r="V137" s="152">
        <v>43676.420324074075</v>
      </c>
      <c r="W137" s="151">
        <v>2.2000000000000002</v>
      </c>
      <c r="X137" s="16">
        <v>1.60657505469914E-4</v>
      </c>
      <c r="Y137" s="16">
        <v>5.0398208104609297E-5</v>
      </c>
      <c r="Z137" s="17">
        <f>((((N137/1000)+1)/((SMOW!$Z$4/1000)+1))-1)*1000</f>
        <v>-4.3077022172456347</v>
      </c>
      <c r="AA137" s="17">
        <f>((((P137/1000)+1)/((SMOW!$AA$4/1000)+1))-1)*1000</f>
        <v>-8.1654195357326884</v>
      </c>
      <c r="AB137" s="17">
        <f>Z137*SMOW!$AN$6</f>
        <v>-4.6736817803586375</v>
      </c>
      <c r="AC137" s="17">
        <f>AA137*SMOW!$AN$12</f>
        <v>-8.8343065805600212</v>
      </c>
      <c r="AD137" s="17">
        <f t="shared" si="105"/>
        <v>-4.6846375803274354</v>
      </c>
      <c r="AE137" s="17">
        <f t="shared" si="106"/>
        <v>-8.8735604249414575</v>
      </c>
      <c r="AF137" s="16">
        <f>(AD137-SMOW!AN$14*AE137)</f>
        <v>6.0232404165461162E-4</v>
      </c>
      <c r="AG137" s="2">
        <f t="shared" si="82"/>
        <v>0.60232404165461162</v>
      </c>
      <c r="AK137" s="166" t="str">
        <f t="shared" si="107"/>
        <v>10</v>
      </c>
      <c r="AN137" s="166" t="str">
        <f t="shared" si="108"/>
        <v>0</v>
      </c>
    </row>
    <row r="138" spans="1:40" s="151" customFormat="1" x14ac:dyDescent="0.3">
      <c r="A138" s="151">
        <v>1455</v>
      </c>
      <c r="B138" s="99" t="s">
        <v>260</v>
      </c>
      <c r="C138" s="58" t="s">
        <v>63</v>
      </c>
      <c r="D138" s="58" t="s">
        <v>99</v>
      </c>
      <c r="E138" s="151" t="s">
        <v>259</v>
      </c>
      <c r="F138" s="16">
        <v>-6.1265908917747396</v>
      </c>
      <c r="G138" s="16">
        <v>-6.1454358092929402</v>
      </c>
      <c r="H138" s="16">
        <v>4.2195694750239198E-3</v>
      </c>
      <c r="I138" s="16">
        <v>-11.604646018823701</v>
      </c>
      <c r="J138" s="16">
        <v>-11.672505483919901</v>
      </c>
      <c r="K138" s="16">
        <v>1.73437017078095E-3</v>
      </c>
      <c r="L138" s="16">
        <v>1.76470862167677E-2</v>
      </c>
      <c r="M138" s="16">
        <v>4.0312462595509498E-3</v>
      </c>
      <c r="N138" s="16">
        <v>-16.259121935835601</v>
      </c>
      <c r="O138" s="16">
        <v>4.17655099972776E-3</v>
      </c>
      <c r="P138" s="16">
        <v>-31.269867704423898</v>
      </c>
      <c r="Q138" s="16">
        <v>1.6998629528383899E-3</v>
      </c>
      <c r="R138" s="16">
        <v>-45.983391469456897</v>
      </c>
      <c r="S138" s="16">
        <v>0.145874404840654</v>
      </c>
      <c r="T138" s="16">
        <v>1002.3022215044</v>
      </c>
      <c r="U138" s="16">
        <v>0.106562221389273</v>
      </c>
      <c r="V138" s="152">
        <v>43676.498865740738</v>
      </c>
      <c r="W138" s="151">
        <v>2.2000000000000002</v>
      </c>
      <c r="X138" s="16">
        <v>3.6413936395172403E-2</v>
      </c>
      <c r="Y138" s="16">
        <v>3.3141089453877101E-2</v>
      </c>
      <c r="Z138" s="17">
        <f>((((N138/1000)+1)/((SMOW!$Z$4/1000)+1))-1)*1000</f>
        <v>-5.6742989001122845</v>
      </c>
      <c r="AA138" s="17">
        <f>((((P138/1000)+1)/((SMOW!$AA$4/1000)+1))-1)*1000</f>
        <v>-10.795641902795694</v>
      </c>
      <c r="AB138" s="17">
        <f>Z138*SMOW!$AN$6</f>
        <v>-6.1563836236388623</v>
      </c>
      <c r="AC138" s="17">
        <f>AA138*SMOW!$AN$12</f>
        <v>-11.67998899332485</v>
      </c>
      <c r="AD138" s="17">
        <f t="shared" si="105"/>
        <v>-6.175412292020332</v>
      </c>
      <c r="AE138" s="17">
        <f t="shared" si="106"/>
        <v>-11.748735897795733</v>
      </c>
      <c r="AF138" s="16">
        <f>(AD138-SMOW!AN$14*AE138)</f>
        <v>2.7920262015815211E-2</v>
      </c>
      <c r="AG138" s="2">
        <f t="shared" si="82"/>
        <v>27.920262015815211</v>
      </c>
      <c r="AH138" s="2">
        <f>AVERAGE(AG138:AG139)</f>
        <v>25.013723443911395</v>
      </c>
      <c r="AI138" s="2">
        <f>STDEV(AG138:AG139)</f>
        <v>4.1104662679469195</v>
      </c>
      <c r="AK138" s="166" t="str">
        <f t="shared" si="107"/>
        <v>10</v>
      </c>
      <c r="AL138" s="151">
        <v>1</v>
      </c>
      <c r="AN138" s="166" t="str">
        <f t="shared" si="108"/>
        <v>0</v>
      </c>
    </row>
    <row r="139" spans="1:40" s="151" customFormat="1" x14ac:dyDescent="0.3">
      <c r="A139" s="151">
        <v>1456</v>
      </c>
      <c r="B139" s="99" t="s">
        <v>98</v>
      </c>
      <c r="C139" s="58" t="s">
        <v>63</v>
      </c>
      <c r="D139" s="58" t="s">
        <v>99</v>
      </c>
      <c r="E139" s="151" t="s">
        <v>261</v>
      </c>
      <c r="F139" s="16">
        <v>-6.1147173117549203</v>
      </c>
      <c r="G139" s="16">
        <v>-6.1334891542181396</v>
      </c>
      <c r="H139" s="16">
        <v>4.49046471252259E-3</v>
      </c>
      <c r="I139" s="16">
        <v>-11.572179044378201</v>
      </c>
      <c r="J139" s="16">
        <v>-11.639657892869099</v>
      </c>
      <c r="K139" s="16">
        <v>2.1849298600344802E-3</v>
      </c>
      <c r="L139" s="16">
        <v>1.22502132167465E-2</v>
      </c>
      <c r="M139" s="16">
        <v>4.5485873378578196E-3</v>
      </c>
      <c r="N139" s="16">
        <v>-16.247369406864198</v>
      </c>
      <c r="O139" s="16">
        <v>4.44468446255871E-3</v>
      </c>
      <c r="P139" s="16">
        <v>-31.238046696440399</v>
      </c>
      <c r="Q139" s="16">
        <v>2.1414582574094299E-3</v>
      </c>
      <c r="R139" s="16">
        <v>-46.2681580161805</v>
      </c>
      <c r="S139" s="16">
        <v>0.16147692609966299</v>
      </c>
      <c r="T139" s="16">
        <v>1246.8919129659901</v>
      </c>
      <c r="U139" s="16">
        <v>0.14511717978588801</v>
      </c>
      <c r="V139" s="152">
        <v>43676.575682870367</v>
      </c>
      <c r="W139" s="20">
        <v>2.2000000000000002</v>
      </c>
      <c r="X139" s="16">
        <v>4.3083182946678102E-2</v>
      </c>
      <c r="Y139" s="16">
        <v>3.7222393644060998E-2</v>
      </c>
      <c r="Z139" s="17">
        <f>((((N139/1000)+1)/((SMOW!$Z$4/1000)+1))-1)*1000</f>
        <v>-5.6624199166628308</v>
      </c>
      <c r="AA139" s="17">
        <f>((((P139/1000)+1)/((SMOW!$AA$4/1000)+1))-1)*1000</f>
        <v>-10.763148354048791</v>
      </c>
      <c r="AB139" s="17">
        <f>Z139*SMOW!$AN$6</f>
        <v>-6.1434954095244727</v>
      </c>
      <c r="AC139" s="17">
        <f>AA139*SMOW!$AN$12</f>
        <v>-11.644833669062047</v>
      </c>
      <c r="AD139" s="17">
        <f t="shared" si="105"/>
        <v>-6.1624443256972299</v>
      </c>
      <c r="AE139" s="17">
        <f t="shared" si="106"/>
        <v>-11.713165739714464</v>
      </c>
      <c r="AF139" s="16">
        <f>(AD139-SMOW!AN$14*AE139)</f>
        <v>2.2107184872007579E-2</v>
      </c>
      <c r="AG139" s="2">
        <f t="shared" si="82"/>
        <v>22.107184872007579</v>
      </c>
      <c r="AH139" s="2"/>
      <c r="AI139" s="2"/>
      <c r="AK139" s="166" t="str">
        <f t="shared" si="107"/>
        <v>10</v>
      </c>
      <c r="AN139" s="166" t="str">
        <f t="shared" si="108"/>
        <v>0</v>
      </c>
    </row>
    <row r="140" spans="1:40" s="151" customFormat="1" x14ac:dyDescent="0.3">
      <c r="A140" s="151">
        <v>1457</v>
      </c>
      <c r="B140" s="99" t="s">
        <v>260</v>
      </c>
      <c r="C140" s="58" t="s">
        <v>63</v>
      </c>
      <c r="D140" s="58" t="s">
        <v>99</v>
      </c>
      <c r="E140" s="151" t="s">
        <v>262</v>
      </c>
      <c r="F140" s="16">
        <v>-6.4504802722393304</v>
      </c>
      <c r="G140" s="16">
        <v>-6.4713751881692696</v>
      </c>
      <c r="H140" s="16">
        <v>6.6285238900440401E-3</v>
      </c>
      <c r="I140" s="16">
        <v>-12.2153876586344</v>
      </c>
      <c r="J140" s="16">
        <v>-12.290609027972</v>
      </c>
      <c r="K140" s="16">
        <v>4.5933448153491103E-3</v>
      </c>
      <c r="L140" s="16">
        <v>1.8066378599942701E-2</v>
      </c>
      <c r="M140" s="16">
        <v>6.9813927945219902E-3</v>
      </c>
      <c r="N140" s="16">
        <v>-16.586592489156999</v>
      </c>
      <c r="O140" s="16">
        <v>8.65868098270141E-3</v>
      </c>
      <c r="P140" s="16">
        <v>-31.8822929860644</v>
      </c>
      <c r="Q140" s="16">
        <v>1.05199433306594E-2</v>
      </c>
      <c r="R140" s="16">
        <v>-46.741796293126399</v>
      </c>
      <c r="S140" s="16">
        <v>0.14765795761963499</v>
      </c>
      <c r="T140" s="16">
        <v>825.52552259175502</v>
      </c>
      <c r="U140" s="16">
        <v>0.20300878987537799</v>
      </c>
      <c r="V140" s="152">
        <v>43676.652442129627</v>
      </c>
      <c r="W140" s="20">
        <v>2.2000000000000002</v>
      </c>
      <c r="X140" s="16">
        <v>0.93399319924819202</v>
      </c>
      <c r="Y140" s="16">
        <v>0.93657676135077605</v>
      </c>
      <c r="Z140" s="17">
        <f>((((N140/1000)+1)/((SMOW!$Z$4/1000)+1))-1)*1000</f>
        <v>-6.0052929604197391</v>
      </c>
      <c r="AA140" s="17">
        <f>((((P140/1000)+1)/((SMOW!$AA$4/1000)+1))-1)*1000</f>
        <v>-11.421010865121705</v>
      </c>
      <c r="AB140" s="17">
        <f>Z140*SMOW!$AN$6</f>
        <v>-6.5154987228378527</v>
      </c>
      <c r="AC140" s="17">
        <f>AA140*SMOW!$AN$12</f>
        <v>-12.35658633348331</v>
      </c>
      <c r="AD140" s="17">
        <f t="shared" si="105"/>
        <v>-6.536817235590231</v>
      </c>
      <c r="AE140" s="17">
        <f t="shared" si="106"/>
        <v>-12.43356372219074</v>
      </c>
      <c r="AF140" s="16">
        <f>(AD140-SMOW!AN$14*AE140)</f>
        <v>2.8104409726480206E-2</v>
      </c>
      <c r="AG140" s="2">
        <f t="shared" si="82"/>
        <v>28.104409726480206</v>
      </c>
      <c r="AH140" s="2">
        <f>AVERAGE(AG140:AG141)</f>
        <v>25.403031723636449</v>
      </c>
      <c r="AI140" s="2">
        <f>STDEV(AG140:AG141)</f>
        <v>3.8203254087179941</v>
      </c>
      <c r="AK140" s="166" t="str">
        <f t="shared" si="107"/>
        <v>10</v>
      </c>
      <c r="AL140" s="151">
        <v>1</v>
      </c>
      <c r="AN140" s="166" t="str">
        <f t="shared" si="108"/>
        <v>0</v>
      </c>
    </row>
    <row r="141" spans="1:40" s="151" customFormat="1" x14ac:dyDescent="0.3">
      <c r="A141" s="151">
        <v>1458</v>
      </c>
      <c r="B141" s="99" t="s">
        <v>265</v>
      </c>
      <c r="C141" s="58" t="s">
        <v>63</v>
      </c>
      <c r="D141" s="58" t="s">
        <v>99</v>
      </c>
      <c r="E141" s="151" t="s">
        <v>263</v>
      </c>
      <c r="F141" s="16">
        <v>-6.3122928584198101</v>
      </c>
      <c r="G141" s="16">
        <v>-6.3322998507695401</v>
      </c>
      <c r="H141" s="16">
        <v>3.4496332318881499E-3</v>
      </c>
      <c r="I141" s="16">
        <v>-11.9462060234088</v>
      </c>
      <c r="J141" s="16">
        <v>-12.018135469453</v>
      </c>
      <c r="K141" s="16">
        <v>2.2116992148437402E-3</v>
      </c>
      <c r="L141" s="16">
        <v>1.3275677101647501E-2</v>
      </c>
      <c r="M141" s="16">
        <v>3.4873859997600299E-3</v>
      </c>
      <c r="N141" s="16">
        <v>-16.442930672493102</v>
      </c>
      <c r="O141" s="16">
        <v>3.4144642501121899E-3</v>
      </c>
      <c r="P141" s="16">
        <v>-31.604631993931999</v>
      </c>
      <c r="Q141" s="16">
        <v>2.1676950062165302E-3</v>
      </c>
      <c r="R141" s="16">
        <v>-46.4870126354703</v>
      </c>
      <c r="S141" s="16">
        <v>0.14505978374902501</v>
      </c>
      <c r="T141" s="16">
        <v>787.17113398247204</v>
      </c>
      <c r="U141" s="16">
        <v>7.8558025725149402E-2</v>
      </c>
      <c r="V141" s="152">
        <v>43676.732245370367</v>
      </c>
      <c r="W141" s="20">
        <v>2.2000000000000002</v>
      </c>
      <c r="X141" s="16">
        <v>2.5857767251093902E-3</v>
      </c>
      <c r="Y141" s="16">
        <v>1.6274782868239701E-3</v>
      </c>
      <c r="Z141" s="17">
        <f>((((N141/1000)+1)/((SMOW!$Z$4/1000)+1))-1)*1000</f>
        <v>-5.8600853760235605</v>
      </c>
      <c r="AA141" s="17">
        <f>((((P141/1000)+1)/((SMOW!$AA$4/1000)+1))-1)*1000</f>
        <v>-11.137481475115063</v>
      </c>
      <c r="AB141" s="17">
        <f>Z141*SMOW!$AN$6</f>
        <v>-6.3579543970380428</v>
      </c>
      <c r="AC141" s="17">
        <f>AA141*SMOW!$AN$12</f>
        <v>-12.049831053493513</v>
      </c>
      <c r="AD141" s="17">
        <f t="shared" si="105"/>
        <v>-6.3782522701356807</v>
      </c>
      <c r="AE141" s="17">
        <f t="shared" si="106"/>
        <v>-12.123018795182714</v>
      </c>
      <c r="AF141" s="16">
        <f>(AD141-SMOW!AN$14*AE141)</f>
        <v>2.2701653720792692E-2</v>
      </c>
      <c r="AG141" s="2">
        <f t="shared" si="82"/>
        <v>22.701653720792692</v>
      </c>
      <c r="AH141" s="2"/>
      <c r="AI141" s="2"/>
      <c r="AK141" s="166" t="str">
        <f t="shared" si="107"/>
        <v>10</v>
      </c>
      <c r="AN141" s="166" t="str">
        <f t="shared" si="108"/>
        <v>0</v>
      </c>
    </row>
    <row r="142" spans="1:40" s="151" customFormat="1" x14ac:dyDescent="0.3">
      <c r="A142" s="151">
        <v>1459</v>
      </c>
      <c r="B142" s="99" t="s">
        <v>265</v>
      </c>
      <c r="C142" s="58" t="s">
        <v>63</v>
      </c>
      <c r="D142" s="58" t="s">
        <v>96</v>
      </c>
      <c r="E142" s="151" t="s">
        <v>264</v>
      </c>
      <c r="F142" s="16">
        <v>-4.6191117366119396</v>
      </c>
      <c r="G142" s="16">
        <v>-4.6298131559337996</v>
      </c>
      <c r="H142" s="16">
        <v>4.2593153298646699E-3</v>
      </c>
      <c r="I142" s="16">
        <v>-8.7353729778854294</v>
      </c>
      <c r="J142" s="16">
        <v>-8.7737500914271696</v>
      </c>
      <c r="K142" s="16">
        <v>2.1033954792210102E-3</v>
      </c>
      <c r="L142" s="16">
        <v>2.7268923397437699E-3</v>
      </c>
      <c r="M142" s="16">
        <v>4.2068839077118196E-3</v>
      </c>
      <c r="N142" s="16">
        <v>-14.767011517976799</v>
      </c>
      <c r="O142" s="16">
        <v>4.2158916459119596E-3</v>
      </c>
      <c r="P142" s="16">
        <v>-28.4576820326232</v>
      </c>
      <c r="Q142" s="16">
        <v>2.06154609352341E-3</v>
      </c>
      <c r="R142" s="16">
        <v>-42.267797339887203</v>
      </c>
      <c r="S142" s="16">
        <v>0.141926224090765</v>
      </c>
      <c r="T142" s="16">
        <v>1084.2144464886101</v>
      </c>
      <c r="U142" s="16">
        <v>9.9914593435274701E-2</v>
      </c>
      <c r="V142" s="152">
        <v>43676.812141203707</v>
      </c>
      <c r="W142" s="20">
        <v>2.2000000000000002</v>
      </c>
      <c r="X142" s="16">
        <v>4.8276326943038801E-3</v>
      </c>
      <c r="Y142" s="16">
        <v>3.85982483658982E-3</v>
      </c>
      <c r="Z142" s="17">
        <f>((((N142/1000)+1)/((SMOW!$Z$4/1000)+1))-1)*1000</f>
        <v>-4.1661337212133276</v>
      </c>
      <c r="AA142" s="17">
        <f>((((P142/1000)+1)/((SMOW!$AA$4/1000)+1))-1)*1000</f>
        <v>-7.9240203545615229</v>
      </c>
      <c r="AB142" s="17">
        <f>Z142*SMOW!$AN$6</f>
        <v>-4.5200857174901072</v>
      </c>
      <c r="AC142" s="17">
        <f>AA142*SMOW!$AN$12</f>
        <v>-8.5731326916459505</v>
      </c>
      <c r="AD142" s="17">
        <f t="shared" si="105"/>
        <v>-4.5303321932277658</v>
      </c>
      <c r="AE142" s="17">
        <f t="shared" si="106"/>
        <v>-8.6100933913225912</v>
      </c>
      <c r="AF142" s="16">
        <f>(AD142-SMOW!AN$14*AE142)</f>
        <v>1.5797117390562221E-2</v>
      </c>
      <c r="AG142" s="2">
        <f t="shared" si="82"/>
        <v>15.797117390562221</v>
      </c>
      <c r="AH142" s="2"/>
      <c r="AI142" s="2"/>
      <c r="AK142" s="166" t="str">
        <f t="shared" si="107"/>
        <v>10</v>
      </c>
      <c r="AL142" s="151">
        <v>1</v>
      </c>
      <c r="AN142" s="166" t="str">
        <f t="shared" si="108"/>
        <v>0</v>
      </c>
    </row>
    <row r="143" spans="1:40" s="151" customFormat="1" x14ac:dyDescent="0.3">
      <c r="A143" s="151">
        <v>1460</v>
      </c>
      <c r="B143" s="99" t="s">
        <v>265</v>
      </c>
      <c r="C143" s="58" t="s">
        <v>63</v>
      </c>
      <c r="D143" s="58" t="s">
        <v>96</v>
      </c>
      <c r="E143" s="151" t="s">
        <v>266</v>
      </c>
      <c r="F143" s="16">
        <v>-4.5911411167889096</v>
      </c>
      <c r="G143" s="16">
        <v>-4.6017132406667303</v>
      </c>
      <c r="H143" s="16">
        <v>4.8648926734376303E-3</v>
      </c>
      <c r="I143" s="16">
        <v>-8.6877295822465204</v>
      </c>
      <c r="J143" s="16">
        <v>-8.7256879854533107</v>
      </c>
      <c r="K143" s="16">
        <v>1.91598629523451E-3</v>
      </c>
      <c r="L143" s="16">
        <v>5.4500156526190004E-3</v>
      </c>
      <c r="M143" s="16">
        <v>5.0290795278195898E-3</v>
      </c>
      <c r="N143" s="16">
        <v>-14.739326058387499</v>
      </c>
      <c r="O143" s="16">
        <v>4.8152951335615401E-3</v>
      </c>
      <c r="P143" s="16">
        <v>-28.4109865551764</v>
      </c>
      <c r="Q143" s="16">
        <v>1.87786562308623E-3</v>
      </c>
      <c r="R143" s="16">
        <v>-42.378763677594897</v>
      </c>
      <c r="S143" s="16">
        <v>0.143576218842385</v>
      </c>
      <c r="T143" s="16">
        <v>989.14129507384803</v>
      </c>
      <c r="U143" s="16">
        <v>0.11190029557568899</v>
      </c>
      <c r="V143" s="152">
        <v>43676.890335648146</v>
      </c>
      <c r="W143" s="20">
        <v>2.2000000000000002</v>
      </c>
      <c r="X143" s="16">
        <v>4.5976775426739298E-3</v>
      </c>
      <c r="Y143" s="16">
        <v>3.4520703365457902E-3</v>
      </c>
      <c r="Z143" s="17">
        <f>((((N143/1000)+1)/((SMOW!$Z$4/1000)+1))-1)*1000</f>
        <v>-4.1381503725183011</v>
      </c>
      <c r="AA143" s="17">
        <f>((((P143/1000)+1)/((SMOW!$AA$4/1000)+1))-1)*1000</f>
        <v>-7.8763379626817231</v>
      </c>
      <c r="AB143" s="17">
        <f>Z143*SMOW!$AN$6</f>
        <v>-4.4897249217912361</v>
      </c>
      <c r="AC143" s="17">
        <f>AA143*SMOW!$AN$12</f>
        <v>-8.5215442990940229</v>
      </c>
      <c r="AD143" s="17">
        <f t="shared" si="105"/>
        <v>-4.4998340060810493</v>
      </c>
      <c r="AE143" s="17">
        <f t="shared" si="106"/>
        <v>-8.5580602539206758</v>
      </c>
      <c r="AF143" s="16">
        <f>(AD143-SMOW!AN$14*AE143)</f>
        <v>1.8821807989067629E-2</v>
      </c>
      <c r="AG143" s="2">
        <f t="shared" si="82"/>
        <v>18.821807989067629</v>
      </c>
      <c r="AK143" s="166" t="str">
        <f t="shared" si="107"/>
        <v>10</v>
      </c>
      <c r="AL143" s="151">
        <v>1</v>
      </c>
      <c r="AN143" s="166" t="str">
        <f t="shared" si="108"/>
        <v>0</v>
      </c>
    </row>
    <row r="144" spans="1:40" s="151" customFormat="1" x14ac:dyDescent="0.3">
      <c r="A144" s="151">
        <v>1461</v>
      </c>
      <c r="B144" s="99" t="s">
        <v>98</v>
      </c>
      <c r="C144" s="58" t="s">
        <v>63</v>
      </c>
      <c r="D144" s="58" t="s">
        <v>99</v>
      </c>
      <c r="E144" s="151" t="s">
        <v>267</v>
      </c>
      <c r="F144" s="16">
        <v>-7.6211116145444899</v>
      </c>
      <c r="G144" s="16">
        <v>-7.6503016116376203</v>
      </c>
      <c r="H144" s="16">
        <v>6.8508190188035197E-3</v>
      </c>
      <c r="I144" s="16">
        <v>-14.428598413512301</v>
      </c>
      <c r="J144" s="16">
        <v>-14.5337032781951</v>
      </c>
      <c r="K144" s="16">
        <v>4.5017895273781099E-3</v>
      </c>
      <c r="L144" s="16">
        <v>2.3493719249401801E-2</v>
      </c>
      <c r="M144" s="16">
        <v>6.6104307125311196E-3</v>
      </c>
      <c r="N144" s="16">
        <v>-17.738406032410602</v>
      </c>
      <c r="O144" s="16">
        <v>6.7809749765454699E-3</v>
      </c>
      <c r="P144" s="16">
        <v>-34.037634434492098</v>
      </c>
      <c r="Q144" s="16">
        <v>4.4122214323029903E-3</v>
      </c>
      <c r="R144" s="16">
        <v>-49.967338563715998</v>
      </c>
      <c r="S144" s="16">
        <v>0.16522365608423301</v>
      </c>
      <c r="T144" s="16">
        <v>760.44138866488595</v>
      </c>
      <c r="U144" s="16">
        <v>0.28021399280267401</v>
      </c>
      <c r="V144" s="152">
        <v>43677.349490740744</v>
      </c>
      <c r="W144" s="151">
        <v>2.2000000000000002</v>
      </c>
      <c r="X144" s="16">
        <v>2.94016786018544E-2</v>
      </c>
      <c r="Y144" s="16">
        <v>2.3504390813448801E-2</v>
      </c>
      <c r="Z144" s="17">
        <f>((((N144/1000)+1)/((SMOW!$Z$4/1000)+1))-1)*1000</f>
        <v>-7.1694997494938795</v>
      </c>
      <c r="AA144" s="17">
        <f>((((P144/1000)+1)/((SMOW!$AA$4/1000)+1))-1)*1000</f>
        <v>-13.621905709715886</v>
      </c>
      <c r="AB144" s="17">
        <f>Z144*SMOW!$AN$6</f>
        <v>-7.7786157593132126</v>
      </c>
      <c r="AC144" s="17">
        <f>AA144*SMOW!$AN$12</f>
        <v>-14.737771981524153</v>
      </c>
      <c r="AD144" s="17">
        <f t="shared" si="105"/>
        <v>-7.8090269984280685</v>
      </c>
      <c r="AE144" s="17">
        <f t="shared" si="106"/>
        <v>-14.847451902106442</v>
      </c>
      <c r="AF144" s="16">
        <f>(AD144-SMOW!AN$14*AE144)</f>
        <v>3.0427605884133513E-2</v>
      </c>
      <c r="AG144" s="2">
        <f t="shared" si="82"/>
        <v>30.427605884133513</v>
      </c>
      <c r="AH144" s="2">
        <f>AVERAGE(AG144:AG145)</f>
        <v>24.431736677934524</v>
      </c>
      <c r="AI144" s="2">
        <f>STDEV(AG144:AG145)</f>
        <v>8.4794395496218176</v>
      </c>
      <c r="AK144" s="166" t="str">
        <f t="shared" si="107"/>
        <v>10</v>
      </c>
      <c r="AL144" s="151">
        <v>1</v>
      </c>
      <c r="AN144" s="166" t="str">
        <f t="shared" si="108"/>
        <v>0</v>
      </c>
    </row>
    <row r="145" spans="1:40" s="151" customFormat="1" x14ac:dyDescent="0.3">
      <c r="A145" s="151">
        <v>1462</v>
      </c>
      <c r="B145" s="99" t="s">
        <v>98</v>
      </c>
      <c r="C145" s="58" t="s">
        <v>63</v>
      </c>
      <c r="D145" s="58" t="s">
        <v>99</v>
      </c>
      <c r="E145" s="151" t="s">
        <v>268</v>
      </c>
      <c r="F145" s="16">
        <v>-7.6454506638797097</v>
      </c>
      <c r="G145" s="16">
        <v>-7.6748275326448399</v>
      </c>
      <c r="H145" s="16">
        <v>5.4358081069345596E-3</v>
      </c>
      <c r="I145" s="16">
        <v>-14.4538183638718</v>
      </c>
      <c r="J145" s="16">
        <v>-14.559292440014399</v>
      </c>
      <c r="K145" s="16">
        <v>1.93419045478822E-3</v>
      </c>
      <c r="L145" s="16">
        <v>1.2478875682750299E-2</v>
      </c>
      <c r="M145" s="16">
        <v>5.4383438841485599E-3</v>
      </c>
      <c r="N145" s="16">
        <v>-17.762496945342701</v>
      </c>
      <c r="O145" s="16">
        <v>5.3803900890160104E-3</v>
      </c>
      <c r="P145" s="16">
        <v>-34.062352605970602</v>
      </c>
      <c r="Q145" s="16">
        <v>1.89570759069723E-3</v>
      </c>
      <c r="R145" s="16">
        <v>-50.622639856378697</v>
      </c>
      <c r="S145" s="16">
        <v>0.131119763811653</v>
      </c>
      <c r="T145" s="16">
        <v>793.49185615987801</v>
      </c>
      <c r="U145" s="16">
        <v>8.9546071184595094E-2</v>
      </c>
      <c r="V145" s="152">
        <v>43677.425682870373</v>
      </c>
      <c r="W145" s="151">
        <v>2.2000000000000002</v>
      </c>
      <c r="X145" s="16">
        <v>8.6097042529604706E-2</v>
      </c>
      <c r="Y145" s="16">
        <v>7.7468512367896203E-2</v>
      </c>
      <c r="Z145" s="17">
        <f>((((N145/1000)+1)/((SMOW!$Z$4/1000)+1))-1)*1000</f>
        <v>-7.193849875045677</v>
      </c>
      <c r="AA145" s="17">
        <f>((((P145/1000)+1)/((SMOW!$AA$4/1000)+1))-1)*1000</f>
        <v>-13.647146302668943</v>
      </c>
      <c r="AB145" s="17">
        <f>Z145*SMOW!$AN$6</f>
        <v>-7.8050346556067565</v>
      </c>
      <c r="AC145" s="17">
        <f>AA145*SMOW!$AN$12</f>
        <v>-14.765080209282278</v>
      </c>
      <c r="AD145" s="17">
        <f t="shared" si="105"/>
        <v>-7.8356533626994551</v>
      </c>
      <c r="AE145" s="17">
        <f t="shared" si="106"/>
        <v>-14.875168996536345</v>
      </c>
      <c r="AF145" s="16">
        <f>(AD145-SMOW!AN$14*AE145)</f>
        <v>1.8435867471735534E-2</v>
      </c>
      <c r="AG145" s="2">
        <f t="shared" si="82"/>
        <v>18.435867471735534</v>
      </c>
      <c r="AK145" s="166" t="str">
        <f t="shared" si="107"/>
        <v>10</v>
      </c>
      <c r="AN145" s="166" t="str">
        <f t="shared" si="108"/>
        <v>0</v>
      </c>
    </row>
    <row r="146" spans="1:40" s="151" customFormat="1" x14ac:dyDescent="0.3">
      <c r="A146" s="151">
        <v>1463</v>
      </c>
      <c r="B146" s="99" t="s">
        <v>98</v>
      </c>
      <c r="C146" s="58" t="s">
        <v>63</v>
      </c>
      <c r="D146" s="58" t="s">
        <v>99</v>
      </c>
      <c r="E146" s="151" t="s">
        <v>269</v>
      </c>
      <c r="F146" s="16">
        <v>-7.8750307133914701</v>
      </c>
      <c r="G146" s="16">
        <v>-7.9062029465627797</v>
      </c>
      <c r="H146" s="16">
        <v>4.5950156928732701E-3</v>
      </c>
      <c r="I146" s="16">
        <v>-14.9116889317727</v>
      </c>
      <c r="J146" s="16">
        <v>-15.023986004257999</v>
      </c>
      <c r="K146" s="16">
        <v>2.0223873759162899E-3</v>
      </c>
      <c r="L146" s="16">
        <v>2.64616636854627E-2</v>
      </c>
      <c r="M146" s="16">
        <v>4.6811190396418498E-3</v>
      </c>
      <c r="N146" s="16">
        <v>-17.9897364281812</v>
      </c>
      <c r="O146" s="16">
        <v>4.5481695465436197E-3</v>
      </c>
      <c r="P146" s="16">
        <v>-34.511113331150298</v>
      </c>
      <c r="Q146" s="16">
        <v>1.9821497362702998E-3</v>
      </c>
      <c r="R146" s="16">
        <v>-51.297640747269902</v>
      </c>
      <c r="S146" s="16">
        <v>0.13253994347688799</v>
      </c>
      <c r="T146" s="16">
        <v>790.484348906013</v>
      </c>
      <c r="U146" s="16">
        <v>0.107776383779308</v>
      </c>
      <c r="V146" s="152">
        <v>43677.504444444443</v>
      </c>
      <c r="W146" s="151">
        <v>2.2000000000000002</v>
      </c>
      <c r="X146" s="16">
        <v>9.7509734552962794E-3</v>
      </c>
      <c r="Y146" s="16">
        <v>1.3203505601354601E-2</v>
      </c>
      <c r="Z146" s="17">
        <f>((((N146/1000)+1)/((SMOW!$Z$4/1000)+1))-1)*1000</f>
        <v>-7.4235344018650506</v>
      </c>
      <c r="AA146" s="17">
        <f>((((P146/1000)+1)/((SMOW!$AA$4/1000)+1))-1)*1000</f>
        <v>-14.105391638796426</v>
      </c>
      <c r="AB146" s="17">
        <f>Z146*SMOW!$AN$6</f>
        <v>-8.0542330296095876</v>
      </c>
      <c r="AC146" s="17">
        <f>AA146*SMOW!$AN$12</f>
        <v>-15.260863649526382</v>
      </c>
      <c r="AD146" s="17">
        <f t="shared" si="105"/>
        <v>-8.0868435844962772</v>
      </c>
      <c r="AE146" s="17">
        <f t="shared" si="106"/>
        <v>-15.378509077758098</v>
      </c>
      <c r="AF146" s="16">
        <f>(AD146-SMOW!AN$14*AE146)</f>
        <v>3.3009208559999337E-2</v>
      </c>
      <c r="AG146" s="2">
        <f t="shared" si="82"/>
        <v>33.009208559999337</v>
      </c>
      <c r="AH146" s="2">
        <f>AVERAGE(AG146:AG147)</f>
        <v>22.342694469929203</v>
      </c>
      <c r="AI146" s="2">
        <f>STDEV(AG146:AG147)</f>
        <v>15.084728889420902</v>
      </c>
      <c r="AK146" s="166" t="str">
        <f t="shared" si="107"/>
        <v>10</v>
      </c>
      <c r="AL146" s="151">
        <v>1</v>
      </c>
      <c r="AN146" s="166" t="str">
        <f t="shared" si="108"/>
        <v>0</v>
      </c>
    </row>
    <row r="147" spans="1:40" s="151" customFormat="1" x14ac:dyDescent="0.3">
      <c r="A147" s="151">
        <v>1464</v>
      </c>
      <c r="B147" s="99" t="s">
        <v>98</v>
      </c>
      <c r="C147" s="58" t="s">
        <v>63</v>
      </c>
      <c r="D147" s="58" t="s">
        <v>99</v>
      </c>
      <c r="E147" s="151" t="s">
        <v>273</v>
      </c>
      <c r="F147" s="16">
        <v>-7.5045936499940504</v>
      </c>
      <c r="G147" s="16">
        <v>-7.5328951208558701</v>
      </c>
      <c r="H147" s="16">
        <v>4.0620763349325396E-3</v>
      </c>
      <c r="I147" s="16">
        <v>-14.1765960360196</v>
      </c>
      <c r="J147" s="16">
        <v>-14.278043984662</v>
      </c>
      <c r="K147" s="16">
        <v>1.9893645032022398E-3</v>
      </c>
      <c r="L147" s="16">
        <v>5.9121030456418897E-3</v>
      </c>
      <c r="M147" s="16">
        <v>4.1634767325936699E-3</v>
      </c>
      <c r="N147" s="16">
        <v>-17.6230759675285</v>
      </c>
      <c r="O147" s="16">
        <v>4.0206635008731397E-3</v>
      </c>
      <c r="P147" s="16">
        <v>-33.790645923767102</v>
      </c>
      <c r="Q147" s="16">
        <v>1.94978389023147E-3</v>
      </c>
      <c r="R147" s="16">
        <v>-50.557052519980601</v>
      </c>
      <c r="S147" s="16">
        <v>0.121044042957521</v>
      </c>
      <c r="T147" s="16">
        <v>892.12206515075002</v>
      </c>
      <c r="U147" s="16">
        <v>7.7807883374156894E-2</v>
      </c>
      <c r="V147" s="152">
        <v>43677.580625000002</v>
      </c>
      <c r="W147" s="151">
        <v>2.2000000000000002</v>
      </c>
      <c r="X147" s="16">
        <v>3.3275936514219902E-2</v>
      </c>
      <c r="Y147" s="16">
        <v>2.8915856849736798E-2</v>
      </c>
      <c r="Z147" s="17">
        <f>((((N147/1000)+1)/((SMOW!$Z$4/1000)+1))-1)*1000</f>
        <v>-7.0529287599387924</v>
      </c>
      <c r="AA147" s="17">
        <f>((((P147/1000)+1)/((SMOW!$AA$4/1000)+1))-1)*1000</f>
        <v>-13.369697067634911</v>
      </c>
      <c r="AB147" s="17">
        <f>Z147*SMOW!$AN$6</f>
        <v>-7.6521409747236815</v>
      </c>
      <c r="AC147" s="17">
        <f>AA147*SMOW!$AN$12</f>
        <v>-14.464903152597516</v>
      </c>
      <c r="AD147" s="17">
        <f t="shared" ref="AD147:AD151" si="109">LN((AB147/1000)+1)*1000</f>
        <v>-7.6815688256382018</v>
      </c>
      <c r="AE147" s="17">
        <f t="shared" ref="AE147:AE151" si="110">LN((AC147/1000)+1)*1000</f>
        <v>-14.570539784125115</v>
      </c>
      <c r="AF147" s="16">
        <f>(AD147-SMOW!AN$14*AE147)</f>
        <v>1.1676180379859069E-2</v>
      </c>
      <c r="AG147" s="2">
        <f t="shared" ref="AG147:AG151" si="111">AF147*1000</f>
        <v>11.676180379859069</v>
      </c>
      <c r="AK147" s="166" t="str">
        <f t="shared" si="107"/>
        <v>10</v>
      </c>
      <c r="AN147" s="166" t="str">
        <f t="shared" si="108"/>
        <v>0</v>
      </c>
    </row>
    <row r="148" spans="1:40" s="151" customFormat="1" x14ac:dyDescent="0.3">
      <c r="A148" s="151">
        <v>1465</v>
      </c>
      <c r="B148" s="99" t="s">
        <v>265</v>
      </c>
      <c r="C148" s="58" t="s">
        <v>62</v>
      </c>
      <c r="D148" s="58" t="s">
        <v>67</v>
      </c>
      <c r="E148" s="151" t="s">
        <v>272</v>
      </c>
      <c r="F148" s="16">
        <v>-1.9744911678768</v>
      </c>
      <c r="G148" s="16">
        <v>-1.9764434543884299</v>
      </c>
      <c r="H148" s="16">
        <v>4.5712478019098498E-3</v>
      </c>
      <c r="I148" s="16">
        <v>-3.7350794462413202</v>
      </c>
      <c r="J148" s="16">
        <v>-3.7420723682268902</v>
      </c>
      <c r="K148" s="16">
        <v>2.1967425877016701E-3</v>
      </c>
      <c r="L148" s="16">
        <v>-6.2924396463712705E-4</v>
      </c>
      <c r="M148" s="16">
        <v>4.5947138354606601E-3</v>
      </c>
      <c r="N148" s="16">
        <v>-12.1493528336898</v>
      </c>
      <c r="O148" s="16">
        <v>4.5246439690286499E-3</v>
      </c>
      <c r="P148" s="16">
        <v>-23.556874886054398</v>
      </c>
      <c r="Q148" s="16">
        <v>2.1530359577594102E-3</v>
      </c>
      <c r="R148" s="16">
        <v>-34.490354488158403</v>
      </c>
      <c r="S148" s="16">
        <v>0.121469926856018</v>
      </c>
      <c r="T148" s="16">
        <v>1147.3447768390899</v>
      </c>
      <c r="U148" s="16">
        <v>0.10739441813287801</v>
      </c>
      <c r="V148" s="152">
        <v>43677.663229166668</v>
      </c>
      <c r="W148" s="151">
        <v>2.2000000000000002</v>
      </c>
      <c r="X148" s="16">
        <v>1.3737904112314099E-2</v>
      </c>
      <c r="Y148" s="16">
        <v>1.6124994016995901E-2</v>
      </c>
      <c r="Z148" s="17">
        <f>((((N148/1000)+1)/((SMOW!$Z$4/1000)+1))-1)*1000</f>
        <v>-1.52030963833516</v>
      </c>
      <c r="AA148" s="17">
        <f>((((P148/1000)+1)/((SMOW!$AA$4/1000)+1))-1)*1000</f>
        <v>-2.9196340699191303</v>
      </c>
      <c r="AB148" s="17">
        <f>Z148*SMOW!$AN$6</f>
        <v>-1.6494741509161053</v>
      </c>
      <c r="AC148" s="17">
        <f>AA148*SMOW!$AN$12</f>
        <v>-3.1588018672943043</v>
      </c>
      <c r="AD148" s="17">
        <f t="shared" si="109"/>
        <v>-1.6508360312002854</v>
      </c>
      <c r="AE148" s="17">
        <f t="shared" si="110"/>
        <v>-3.1638014130718739</v>
      </c>
      <c r="AF148" s="16">
        <f>(AD148-SMOW!AN$14*AE148)</f>
        <v>1.9651114901664046E-2</v>
      </c>
      <c r="AG148" s="2">
        <f t="shared" si="111"/>
        <v>19.651114901664045</v>
      </c>
      <c r="AH148" s="2">
        <f>AVERAGE(AG148:AG150)</f>
        <v>19.967075641309172</v>
      </c>
      <c r="AI148" s="2">
        <f>STDEV(AG148:AG150)</f>
        <v>5.4586631081989241</v>
      </c>
      <c r="AK148" s="166" t="str">
        <f t="shared" si="107"/>
        <v>10</v>
      </c>
      <c r="AL148" s="151">
        <v>1</v>
      </c>
      <c r="AN148" s="166" t="str">
        <f t="shared" si="108"/>
        <v>0</v>
      </c>
    </row>
    <row r="149" spans="1:40" s="151" customFormat="1" x14ac:dyDescent="0.3">
      <c r="A149" s="151">
        <v>1466</v>
      </c>
      <c r="B149" s="99" t="s">
        <v>265</v>
      </c>
      <c r="C149" s="58" t="s">
        <v>62</v>
      </c>
      <c r="D149" s="58" t="s">
        <v>67</v>
      </c>
      <c r="E149" s="151" t="s">
        <v>270</v>
      </c>
      <c r="F149" s="16">
        <v>-1.3398270246127999</v>
      </c>
      <c r="G149" s="16">
        <v>-1.34072620799047</v>
      </c>
      <c r="H149" s="16">
        <v>6.4466989170533298E-3</v>
      </c>
      <c r="I149" s="16">
        <v>-2.5419178085580199</v>
      </c>
      <c r="J149" s="16">
        <v>-2.5451541085804501</v>
      </c>
      <c r="K149" s="16">
        <v>2.68930468617741E-3</v>
      </c>
      <c r="L149" s="16">
        <v>3.1151613400024901E-3</v>
      </c>
      <c r="M149" s="16">
        <v>6.80468515928898E-3</v>
      </c>
      <c r="N149" s="16">
        <v>-11.521159086026699</v>
      </c>
      <c r="O149" s="16">
        <v>6.3809748758322602E-3</v>
      </c>
      <c r="P149" s="16">
        <v>-22.387452522354199</v>
      </c>
      <c r="Q149" s="16">
        <v>2.6357979870410202E-3</v>
      </c>
      <c r="R149" s="16">
        <v>-32.574951073873102</v>
      </c>
      <c r="S149" s="16">
        <v>0.170363605320941</v>
      </c>
      <c r="T149" s="16">
        <v>1534.0502619112499</v>
      </c>
      <c r="U149" s="16">
        <v>0.15274301715362601</v>
      </c>
      <c r="V149" s="152">
        <v>43677.748287037037</v>
      </c>
      <c r="W149" s="151">
        <v>2.2000000000000002</v>
      </c>
      <c r="X149" s="16">
        <v>1.7058241653899601E-3</v>
      </c>
      <c r="Y149" s="16">
        <v>2.5014537870693501E-3</v>
      </c>
      <c r="Z149" s="17">
        <f>((((N149/1000)+1)/((SMOW!$Z$4/1000)+1))-1)*1000</f>
        <v>-0.88535667206135482</v>
      </c>
      <c r="AA149" s="17">
        <f>((((P149/1000)+1)/((SMOW!$AA$4/1000)+1))-1)*1000</f>
        <v>-1.7254958263946962</v>
      </c>
      <c r="AB149" s="17">
        <f>Z149*SMOW!$AN$6</f>
        <v>-0.96057599589088782</v>
      </c>
      <c r="AC149" s="17">
        <f>AA149*SMOW!$AN$12</f>
        <v>-1.8668433467674483</v>
      </c>
      <c r="AD149" s="17">
        <f t="shared" si="109"/>
        <v>-0.96103764466894093</v>
      </c>
      <c r="AE149" s="17">
        <f t="shared" si="110"/>
        <v>-1.8685880705636253</v>
      </c>
      <c r="AF149" s="16">
        <f>(AD149-SMOW!AN$14*AE149)</f>
        <v>2.5576856588653274E-2</v>
      </c>
      <c r="AG149" s="2">
        <f t="shared" si="111"/>
        <v>25.576856588653275</v>
      </c>
      <c r="AK149" s="166" t="str">
        <f t="shared" si="107"/>
        <v>10</v>
      </c>
      <c r="AN149" s="166" t="str">
        <f t="shared" si="108"/>
        <v>0</v>
      </c>
    </row>
    <row r="150" spans="1:40" s="151" customFormat="1" x14ac:dyDescent="0.3">
      <c r="A150" s="151">
        <v>1467</v>
      </c>
      <c r="B150" s="99" t="s">
        <v>265</v>
      </c>
      <c r="C150" s="58" t="s">
        <v>62</v>
      </c>
      <c r="D150" s="58" t="s">
        <v>67</v>
      </c>
      <c r="E150" s="151" t="s">
        <v>271</v>
      </c>
      <c r="F150" s="16">
        <v>-1.19686302127914</v>
      </c>
      <c r="G150" s="16">
        <v>-1.1975801647955899</v>
      </c>
      <c r="H150" s="16">
        <v>4.1148317426603197E-3</v>
      </c>
      <c r="I150" s="16">
        <v>-2.2516754886194801</v>
      </c>
      <c r="J150" s="16">
        <v>-2.2542144476502801</v>
      </c>
      <c r="K150" s="16">
        <v>2.5359526802897401E-3</v>
      </c>
      <c r="L150" s="16">
        <v>-7.3549364362408996E-3</v>
      </c>
      <c r="M150" s="16">
        <v>4.0792352938016597E-3</v>
      </c>
      <c r="N150" s="16">
        <v>-11.379652599504199</v>
      </c>
      <c r="O150" s="16">
        <v>4.0728810676633302E-3</v>
      </c>
      <c r="P150" s="16">
        <v>-22.102984895245999</v>
      </c>
      <c r="Q150" s="16">
        <v>2.4854970893763801E-3</v>
      </c>
      <c r="R150" s="16">
        <v>-32.720012572552399</v>
      </c>
      <c r="S150" s="16">
        <v>0.14147652138341299</v>
      </c>
      <c r="T150" s="16">
        <v>1320.6873791516</v>
      </c>
      <c r="U150" s="16">
        <v>0.104988070970419</v>
      </c>
      <c r="V150" s="152">
        <v>43677.830949074072</v>
      </c>
      <c r="W150" s="151">
        <v>2.2000000000000002</v>
      </c>
      <c r="X150" s="16">
        <v>4.8389328895196801E-2</v>
      </c>
      <c r="Y150" s="16">
        <v>4.5558751202327601E-2</v>
      </c>
      <c r="Z150" s="17">
        <f>((((N150/1000)+1)/((SMOW!$Z$4/1000)+1))-1)*1000</f>
        <v>-0.74232760865744485</v>
      </c>
      <c r="AA150" s="17">
        <f>((((P150/1000)+1)/((SMOW!$AA$4/1000)+1))-1)*1000</f>
        <v>-1.4350159423777153</v>
      </c>
      <c r="AB150" s="17">
        <f>Z150*SMOW!$AN$6</f>
        <v>-0.80539527680208356</v>
      </c>
      <c r="AC150" s="17">
        <f>AA150*SMOW!$AN$12</f>
        <v>-1.5525682088322044</v>
      </c>
      <c r="AD150" s="17">
        <f t="shared" si="109"/>
        <v>-0.80571978182631254</v>
      </c>
      <c r="AE150" s="17">
        <f t="shared" si="110"/>
        <v>-1.5537746917801567</v>
      </c>
      <c r="AF150" s="16">
        <f>(AD150-SMOW!AN$14*AE150)</f>
        <v>1.4673255433610199E-2</v>
      </c>
      <c r="AG150" s="2">
        <f t="shared" si="111"/>
        <v>14.673255433610199</v>
      </c>
      <c r="AK150" s="166" t="str">
        <f t="shared" si="107"/>
        <v>10</v>
      </c>
      <c r="AN150" s="166" t="str">
        <f t="shared" si="108"/>
        <v>0</v>
      </c>
    </row>
    <row r="151" spans="1:40" s="151" customFormat="1" x14ac:dyDescent="0.3">
      <c r="A151" s="151">
        <v>1468</v>
      </c>
      <c r="B151" s="99" t="s">
        <v>265</v>
      </c>
      <c r="C151" s="58" t="s">
        <v>63</v>
      </c>
      <c r="D151" s="58" t="s">
        <v>99</v>
      </c>
      <c r="E151" s="151" t="s">
        <v>281</v>
      </c>
      <c r="F151" s="16">
        <v>-5.4955810592673799</v>
      </c>
      <c r="G151" s="16">
        <v>-5.51073771557044</v>
      </c>
      <c r="H151" s="16">
        <v>4.4867680164337297E-3</v>
      </c>
      <c r="I151" s="16">
        <v>-10.3852688532965</v>
      </c>
      <c r="J151" s="16">
        <v>-10.4395721974208</v>
      </c>
      <c r="K151" s="16">
        <v>2.6841698781730899E-3</v>
      </c>
      <c r="L151" s="16">
        <v>1.3564046677484E-3</v>
      </c>
      <c r="M151" s="16">
        <v>4.9574946401499597E-3</v>
      </c>
      <c r="N151" s="16">
        <v>-15.634545243261799</v>
      </c>
      <c r="O151" s="16">
        <v>4.4410254542559301E-3</v>
      </c>
      <c r="P151" s="16">
        <v>-30.074751399878998</v>
      </c>
      <c r="Q151" s="16">
        <v>2.6307653417357302E-3</v>
      </c>
      <c r="R151" s="16">
        <v>-44.110368517802101</v>
      </c>
      <c r="S151" s="16">
        <v>0.123188760891888</v>
      </c>
      <c r="T151" s="16">
        <v>1113.70241269497</v>
      </c>
      <c r="U151" s="16">
        <v>0.101414455228048</v>
      </c>
      <c r="V151" s="152">
        <v>43677.911111111112</v>
      </c>
      <c r="W151" s="151">
        <v>2.2000000000000002</v>
      </c>
      <c r="X151" s="16">
        <v>6.8764889247372096E-3</v>
      </c>
      <c r="Y151" s="16">
        <v>8.5773625065251307E-3</v>
      </c>
      <c r="Z151" s="17">
        <f>((((N151/1000)+1)/((SMOW!$Z$4/1000)+1))-1)*1000</f>
        <v>-5.0430019075992094</v>
      </c>
      <c r="AA151" s="17">
        <f>((((P151/1000)+1)/((SMOW!$AA$4/1000)+1))-1)*1000</f>
        <v>-9.5752666739511447</v>
      </c>
      <c r="AB151" s="17">
        <f>Z151*SMOW!$AN$6</f>
        <v>-5.4714520515140563</v>
      </c>
      <c r="AC151" s="17">
        <f>AA151*SMOW!$AN$12</f>
        <v>-10.359644231153796</v>
      </c>
      <c r="AD151" s="17">
        <f t="shared" si="109"/>
        <v>-5.4864752695605876</v>
      </c>
      <c r="AE151" s="17">
        <f t="shared" si="110"/>
        <v>-10.41367885574158</v>
      </c>
      <c r="AF151" s="16">
        <f>(AD151-SMOW!AN$14*AE151)</f>
        <v>1.1947166270966925E-2</v>
      </c>
      <c r="AG151" s="2">
        <f t="shared" si="111"/>
        <v>11.947166270966925</v>
      </c>
      <c r="AH151" s="2"/>
      <c r="AI151" s="2"/>
      <c r="AK151" s="166" t="str">
        <f t="shared" si="107"/>
        <v>10</v>
      </c>
      <c r="AL151" s="151">
        <v>1</v>
      </c>
      <c r="AN151" s="166" t="str">
        <f t="shared" si="108"/>
        <v>0</v>
      </c>
    </row>
    <row r="152" spans="1:40" s="151" customFormat="1" x14ac:dyDescent="0.3">
      <c r="A152" s="151">
        <v>1469</v>
      </c>
      <c r="B152" s="99" t="s">
        <v>260</v>
      </c>
      <c r="C152" s="58" t="s">
        <v>62</v>
      </c>
      <c r="D152" s="58" t="s">
        <v>24</v>
      </c>
      <c r="E152" s="151" t="s">
        <v>274</v>
      </c>
      <c r="F152" s="16">
        <v>-27.448920215485799</v>
      </c>
      <c r="G152" s="16">
        <v>-27.8326811341644</v>
      </c>
      <c r="H152" s="16">
        <v>4.7507504779018498E-3</v>
      </c>
      <c r="I152" s="16">
        <v>-51.383846933103598</v>
      </c>
      <c r="J152" s="16">
        <v>-52.751037665340199</v>
      </c>
      <c r="K152" s="16">
        <v>3.7478485608824601E-3</v>
      </c>
      <c r="L152" s="16">
        <v>1.9866753135248601E-2</v>
      </c>
      <c r="M152" s="16">
        <v>5.1592764444738804E-3</v>
      </c>
      <c r="N152" s="16">
        <v>-37.3640702914835</v>
      </c>
      <c r="O152" s="16">
        <v>4.70231661674873E-3</v>
      </c>
      <c r="P152" s="16">
        <v>-70.257617301875499</v>
      </c>
      <c r="Q152" s="16">
        <v>3.6732809574449598E-3</v>
      </c>
      <c r="R152" s="16">
        <v>-100.429318163549</v>
      </c>
      <c r="S152" s="16">
        <v>0.16996873118301201</v>
      </c>
      <c r="T152" s="16">
        <v>667.37816706884303</v>
      </c>
      <c r="U152" s="16">
        <v>0.239430786406549</v>
      </c>
      <c r="V152" s="152">
        <v>43678.461724537039</v>
      </c>
      <c r="W152" s="151">
        <v>2.2000000000000002</v>
      </c>
      <c r="X152" s="16">
        <v>1.45148439851256E-2</v>
      </c>
      <c r="Y152" s="16">
        <v>1.7513360689126799E-2</v>
      </c>
      <c r="Z152" s="17">
        <f>((((N152/1000)+1)/((SMOW!$Z$4/1000)+1))-1)*1000</f>
        <v>-27.006331591182153</v>
      </c>
      <c r="AA152" s="17">
        <f>((((P152/1000)+1)/((SMOW!$AA$4/1000)+1))-1)*1000</f>
        <v>-50.607402194395966</v>
      </c>
      <c r="AB152" s="17">
        <f>Z152*SMOW!$AN$6</f>
        <v>-29.300771860859257</v>
      </c>
      <c r="AC152" s="17">
        <f>AA152*SMOW!$AN$12</f>
        <v>-54.753011069979642</v>
      </c>
      <c r="AD152" s="17">
        <f t="shared" ref="AD152" si="112">LN((AB152/1000)+1)*1000</f>
        <v>-29.738613423291039</v>
      </c>
      <c r="AE152" s="17">
        <f t="shared" ref="AE152" si="113">LN((AC152/1000)+1)*1000</f>
        <v>-56.309021690889054</v>
      </c>
      <c r="AF152" s="16">
        <f>(AD152-SMOW!AN$14*AE152)</f>
        <v>-7.4499705016179973E-3</v>
      </c>
      <c r="AG152" s="2">
        <f t="shared" ref="AG152" si="114">AF152*1000</f>
        <v>-7.4499705016179973</v>
      </c>
      <c r="AH152" s="2">
        <f>AVERAGE(AG152:AG154)</f>
        <v>-7.5480663907529317</v>
      </c>
      <c r="AI152" s="2">
        <f>STDEV(AG152:AG154)</f>
        <v>2.4708010219021768</v>
      </c>
      <c r="AK152" s="166" t="str">
        <f t="shared" si="107"/>
        <v>10</v>
      </c>
      <c r="AL152" s="151">
        <v>1</v>
      </c>
      <c r="AN152" s="166" t="str">
        <f t="shared" si="108"/>
        <v>0</v>
      </c>
    </row>
    <row r="153" spans="1:40" s="151" customFormat="1" x14ac:dyDescent="0.3">
      <c r="A153" s="151">
        <v>1470</v>
      </c>
      <c r="B153" s="99" t="s">
        <v>260</v>
      </c>
      <c r="C153" s="58" t="s">
        <v>62</v>
      </c>
      <c r="D153" s="58" t="s">
        <v>24</v>
      </c>
      <c r="E153" s="151" t="s">
        <v>275</v>
      </c>
      <c r="F153" s="16">
        <v>-27.8545225778849</v>
      </c>
      <c r="G153" s="16">
        <v>-28.249818345457999</v>
      </c>
      <c r="H153" s="16">
        <v>6.0464043320759397E-3</v>
      </c>
      <c r="I153" s="16">
        <v>-52.1374061019065</v>
      </c>
      <c r="J153" s="16">
        <v>-53.5457305520003</v>
      </c>
      <c r="K153" s="16">
        <v>2.8325338637366399E-3</v>
      </c>
      <c r="L153" s="16">
        <v>2.2327385998200801E-2</v>
      </c>
      <c r="M153" s="16">
        <v>6.0875655009864299E-3</v>
      </c>
      <c r="N153" s="16">
        <v>-37.765537541210499</v>
      </c>
      <c r="O153" s="16">
        <v>5.9847612907803598E-3</v>
      </c>
      <c r="P153" s="16">
        <v>-70.996183575327294</v>
      </c>
      <c r="Q153" s="16">
        <v>2.7761774612724702E-3</v>
      </c>
      <c r="R153" s="16">
        <v>-101.559979852168</v>
      </c>
      <c r="S153" s="16">
        <v>0.19985361834319801</v>
      </c>
      <c r="T153" s="16">
        <v>770.99844660750603</v>
      </c>
      <c r="U153" s="16">
        <v>0.25871767943711499</v>
      </c>
      <c r="V153" s="152">
        <v>43678.538113425922</v>
      </c>
      <c r="W153" s="151">
        <v>2.2000000000000002</v>
      </c>
      <c r="X153" s="16">
        <v>3.1684685270234399E-3</v>
      </c>
      <c r="Y153" s="16">
        <v>1.3845392744260001E-3</v>
      </c>
      <c r="Z153" s="17">
        <f>((((N153/1000)+1)/((SMOW!$Z$4/1000)+1))-1)*1000</f>
        <v>-27.412118535137363</v>
      </c>
      <c r="AA153" s="17">
        <f>((((P153/1000)+1)/((SMOW!$AA$4/1000)+1))-1)*1000</f>
        <v>-51.36157815329878</v>
      </c>
      <c r="AB153" s="17">
        <f>Z153*SMOW!$AN$6</f>
        <v>-29.741034198185705</v>
      </c>
      <c r="AC153" s="17">
        <f>AA153*SMOW!$AN$12</f>
        <v>-55.568966895333013</v>
      </c>
      <c r="AD153" s="17">
        <f t="shared" ref="AD153" si="115">LN((AB153/1000)+1)*1000</f>
        <v>-30.192268062789687</v>
      </c>
      <c r="AE153" s="17">
        <f t="shared" ref="AE153" si="116">LN((AC153/1000)+1)*1000</f>
        <v>-57.172614182890271</v>
      </c>
      <c r="AF153" s="16">
        <f>(AD153-SMOW!AN$14*AE153)</f>
        <v>-5.12777422362376E-3</v>
      </c>
      <c r="AG153" s="2">
        <f t="shared" ref="AG153" si="117">AF153*1000</f>
        <v>-5.12777422362376</v>
      </c>
      <c r="AH153" s="2"/>
      <c r="AI153" s="2"/>
      <c r="AK153" s="166" t="str">
        <f t="shared" si="107"/>
        <v>10</v>
      </c>
      <c r="AN153" s="166" t="str">
        <f t="shared" si="108"/>
        <v>0</v>
      </c>
    </row>
    <row r="154" spans="1:40" s="151" customFormat="1" x14ac:dyDescent="0.3">
      <c r="A154" s="151">
        <v>1471</v>
      </c>
      <c r="B154" s="99" t="s">
        <v>260</v>
      </c>
      <c r="C154" s="58" t="s">
        <v>62</v>
      </c>
      <c r="D154" s="58" t="s">
        <v>24</v>
      </c>
      <c r="E154" s="151" t="s">
        <v>276</v>
      </c>
      <c r="F154" s="16">
        <v>-28.115210228213101</v>
      </c>
      <c r="G154" s="16">
        <v>-28.518010998866</v>
      </c>
      <c r="H154" s="16">
        <v>4.46011194177795E-3</v>
      </c>
      <c r="I154" s="16">
        <v>-52.610949670334001</v>
      </c>
      <c r="J154" s="16">
        <v>-54.045446277643201</v>
      </c>
      <c r="K154" s="16">
        <v>2.3331341247233399E-3</v>
      </c>
      <c r="L154" s="16">
        <v>1.7984635729615301E-2</v>
      </c>
      <c r="M154" s="16">
        <v>4.4572614102065802E-3</v>
      </c>
      <c r="N154" s="16">
        <v>-38.023567483136802</v>
      </c>
      <c r="O154" s="16">
        <v>4.4146411380556697E-3</v>
      </c>
      <c r="P154" s="16">
        <v>-71.460305469307002</v>
      </c>
      <c r="Q154" s="16">
        <v>2.2867138338946301E-3</v>
      </c>
      <c r="R154" s="16">
        <v>-99.793985918329099</v>
      </c>
      <c r="S154" s="16">
        <v>0.21288276337447001</v>
      </c>
      <c r="T154" s="16">
        <v>710.44356236544604</v>
      </c>
      <c r="U154" s="16">
        <v>0.42962172937043702</v>
      </c>
      <c r="V154" s="152">
        <v>43678.614490740743</v>
      </c>
      <c r="W154" s="20">
        <v>2.2000000000000002</v>
      </c>
      <c r="X154" s="16">
        <v>4.1043224954949803E-2</v>
      </c>
      <c r="Y154" s="16">
        <v>3.6107255724823803E-2</v>
      </c>
      <c r="Z154" s="17">
        <f>((((N154/1000)+1)/((SMOW!$Z$4/1000)+1))-1)*1000</f>
        <v>-27.672924819222679</v>
      </c>
      <c r="AA154" s="17">
        <f>((((P154/1000)+1)/((SMOW!$AA$4/1000)+1))-1)*1000</f>
        <v>-51.835509318343796</v>
      </c>
      <c r="AB154" s="17">
        <f>Z154*SMOW!$AN$6</f>
        <v>-30.023998413597965</v>
      </c>
      <c r="AC154" s="17">
        <f>AA154*SMOW!$AN$12</f>
        <v>-56.081721101258076</v>
      </c>
      <c r="AD154" s="17">
        <f t="shared" ref="AD154" si="118">LN((AB154/1000)+1)*1000</f>
        <v>-30.48394842333823</v>
      </c>
      <c r="AE154" s="17">
        <f t="shared" ref="AE154" si="119">LN((AC154/1000)+1)*1000</f>
        <v>-57.715685547142449</v>
      </c>
      <c r="AF154" s="16">
        <f>(AD154-SMOW!AN$14*AE154)</f>
        <v>-1.0066454447017037E-2</v>
      </c>
      <c r="AG154" s="2">
        <f t="shared" ref="AG154" si="120">AF154*1000</f>
        <v>-10.066454447017037</v>
      </c>
      <c r="AH154" s="2"/>
      <c r="AI154" s="2"/>
      <c r="AK154" s="166" t="str">
        <f t="shared" si="107"/>
        <v>10</v>
      </c>
      <c r="AN154" s="166" t="str">
        <f t="shared" si="108"/>
        <v>0</v>
      </c>
    </row>
    <row r="155" spans="1:40" s="151" customFormat="1" x14ac:dyDescent="0.3">
      <c r="A155" s="151">
        <v>1472</v>
      </c>
      <c r="B155" s="99" t="s">
        <v>265</v>
      </c>
      <c r="C155" s="58" t="s">
        <v>62</v>
      </c>
      <c r="D155" s="58" t="s">
        <v>22</v>
      </c>
      <c r="E155" s="151" t="s">
        <v>277</v>
      </c>
      <c r="F155" s="16">
        <v>-0.75883137199123696</v>
      </c>
      <c r="G155" s="16">
        <v>-0.759119929141432</v>
      </c>
      <c r="H155" s="16">
        <v>5.0542376999166303E-3</v>
      </c>
      <c r="I155" s="16">
        <v>-1.3486223266580799</v>
      </c>
      <c r="J155" s="16">
        <v>-1.34953263961092</v>
      </c>
      <c r="K155" s="16">
        <v>2.29981338457323E-3</v>
      </c>
      <c r="L155" s="16">
        <v>-4.6566695426867602E-2</v>
      </c>
      <c r="M155" s="16">
        <v>4.9838029408071603E-3</v>
      </c>
      <c r="N155" s="16">
        <v>-10.946086679195499</v>
      </c>
      <c r="O155" s="16">
        <v>5.0027097890869201E-3</v>
      </c>
      <c r="P155" s="16">
        <v>-21.2178989774165</v>
      </c>
      <c r="Q155" s="16">
        <v>2.2540560468225098E-3</v>
      </c>
      <c r="R155" s="16">
        <v>-30.951968182002801</v>
      </c>
      <c r="S155" s="16">
        <v>0.108860569701376</v>
      </c>
      <c r="T155" s="16">
        <v>919.21514573211505</v>
      </c>
      <c r="U155" s="16">
        <v>0.21572079318016801</v>
      </c>
      <c r="V155" s="152">
        <v>43678.694733796299</v>
      </c>
      <c r="W155" s="20">
        <v>2.2000000000000002</v>
      </c>
      <c r="X155" s="16">
        <v>7.1153741809143606E-2</v>
      </c>
      <c r="Y155" s="16">
        <v>6.4860332950331695E-2</v>
      </c>
      <c r="Z155" s="17">
        <f>((((N155/1000)+1)/((SMOW!$Z$4/1000)+1))-1)*1000</f>
        <v>-0.30409661989105885</v>
      </c>
      <c r="AA155" s="17">
        <f>((((P155/1000)+1)/((SMOW!$AA$4/1000)+1))-1)*1000</f>
        <v>-0.5312236291019623</v>
      </c>
      <c r="AB155" s="17">
        <f>Z155*SMOW!$AN$6</f>
        <v>-0.32993246983591229</v>
      </c>
      <c r="AC155" s="17">
        <f>AA155*SMOW!$AN$12</f>
        <v>-0.57473989937534009</v>
      </c>
      <c r="AD155" s="17">
        <f t="shared" ref="AD155" si="121">LN((AB155/1000)+1)*1000</f>
        <v>-0.3299869095278618</v>
      </c>
      <c r="AE155" s="17">
        <f t="shared" ref="AE155" si="122">LN((AC155/1000)+1)*1000</f>
        <v>-0.57490512566238039</v>
      </c>
      <c r="AF155" s="16">
        <f>(AD155-SMOW!AN$14*AE155)</f>
        <v>-2.6437003178124918E-2</v>
      </c>
      <c r="AG155" s="2">
        <f t="shared" ref="AG155" si="123">AF155*1000</f>
        <v>-26.437003178124918</v>
      </c>
      <c r="AK155" s="166" t="str">
        <f t="shared" si="107"/>
        <v>10</v>
      </c>
      <c r="AL155" s="151">
        <v>1</v>
      </c>
      <c r="AN155" s="166" t="str">
        <f t="shared" si="108"/>
        <v>0</v>
      </c>
    </row>
    <row r="156" spans="1:40" s="151" customFormat="1" x14ac:dyDescent="0.3">
      <c r="A156" s="151">
        <v>1473</v>
      </c>
      <c r="B156" s="99" t="s">
        <v>265</v>
      </c>
      <c r="C156" s="58" t="s">
        <v>62</v>
      </c>
      <c r="D156" s="58" t="s">
        <v>22</v>
      </c>
      <c r="E156" s="151" t="s">
        <v>278</v>
      </c>
      <c r="F156" s="16">
        <v>-0.43364424391523199</v>
      </c>
      <c r="G156" s="16">
        <v>-0.43373875074941998</v>
      </c>
      <c r="H156" s="16">
        <v>4.8335559834209504E-3</v>
      </c>
      <c r="I156" s="16">
        <v>-0.77164660426551102</v>
      </c>
      <c r="J156" s="16">
        <v>-0.77194455049706701</v>
      </c>
      <c r="K156" s="16">
        <v>1.9431841741074801E-3</v>
      </c>
      <c r="L156" s="16">
        <v>-2.6152028086968499E-2</v>
      </c>
      <c r="M156" s="16">
        <v>4.9790370990111998E-3</v>
      </c>
      <c r="N156" s="16">
        <v>-10.624214831154299</v>
      </c>
      <c r="O156" s="16">
        <v>4.7842779208355597E-3</v>
      </c>
      <c r="P156" s="16">
        <v>-20.652402826879801</v>
      </c>
      <c r="Q156" s="16">
        <v>1.90452236999609E-3</v>
      </c>
      <c r="R156" s="16">
        <v>-30.736399622263502</v>
      </c>
      <c r="S156" s="16">
        <v>0.14530608710597101</v>
      </c>
      <c r="T156" s="16">
        <v>1004.65629375295</v>
      </c>
      <c r="U156" s="16">
        <v>0.166279573923517</v>
      </c>
      <c r="V156" s="152">
        <v>43678.773449074077</v>
      </c>
      <c r="W156" s="20">
        <v>2.2000000000000002</v>
      </c>
      <c r="X156" s="16">
        <v>7.6927731870397101E-3</v>
      </c>
      <c r="Y156" s="16">
        <v>5.6857493262766597E-3</v>
      </c>
      <c r="Z156" s="17">
        <f>((((N156/1000)+1)/((SMOW!$Z$4/1000)+1))-1)*1000</f>
        <v>2.1238494369635319E-2</v>
      </c>
      <c r="AA156" s="17">
        <f>((((P156/1000)+1)/((SMOW!$AA$4/1000)+1))-1)*1000</f>
        <v>4.6224349389945019E-2</v>
      </c>
      <c r="AB156" s="17">
        <f>Z156*SMOW!$AN$6</f>
        <v>2.3042902961171414E-2</v>
      </c>
      <c r="AC156" s="17">
        <f>AA156*SMOW!$AN$12</f>
        <v>5.0010911528877669E-2</v>
      </c>
      <c r="AD156" s="17">
        <f t="shared" ref="AD156" si="124">LN((AB156/1000)+1)*1000</f>
        <v>2.3042637477457821E-2</v>
      </c>
      <c r="AE156" s="17">
        <f t="shared" ref="AE156" si="125">LN((AC156/1000)+1)*1000</f>
        <v>5.000966102495355E-2</v>
      </c>
      <c r="AF156" s="16">
        <f>(AD156-SMOW!AN$14*AE156)</f>
        <v>-3.3624635437176538E-3</v>
      </c>
      <c r="AG156" s="2">
        <f t="shared" ref="AG156" si="126">AF156*1000</f>
        <v>-3.362463543717654</v>
      </c>
      <c r="AH156" s="2">
        <f>AVERAGE(AG156:AG158)</f>
        <v>-2.409803978005312</v>
      </c>
      <c r="AI156" s="2">
        <f>STDEV(AG156:AG158)</f>
        <v>0.85841403195315658</v>
      </c>
      <c r="AK156" s="166" t="str">
        <f t="shared" si="107"/>
        <v>10</v>
      </c>
      <c r="AN156" s="166" t="str">
        <f t="shared" si="108"/>
        <v>0</v>
      </c>
    </row>
    <row r="157" spans="1:40" s="151" customFormat="1" x14ac:dyDescent="0.3">
      <c r="A157" s="151">
        <v>1474</v>
      </c>
      <c r="B157" s="99" t="s">
        <v>265</v>
      </c>
      <c r="C157" s="58" t="s">
        <v>62</v>
      </c>
      <c r="D157" s="58" t="s">
        <v>22</v>
      </c>
      <c r="E157" s="151" t="s">
        <v>279</v>
      </c>
      <c r="F157" s="16">
        <v>-0.41977085303876399</v>
      </c>
      <c r="G157" s="16">
        <v>-0.41985953336047799</v>
      </c>
      <c r="H157" s="16">
        <v>5.38716783725524E-3</v>
      </c>
      <c r="I157" s="16">
        <v>-0.74739098754821398</v>
      </c>
      <c r="J157" s="16">
        <v>-0.74767053540859096</v>
      </c>
      <c r="K157" s="16">
        <v>2.4258141086582899E-3</v>
      </c>
      <c r="L157" s="16">
        <v>-2.5089490664742298E-2</v>
      </c>
      <c r="M157" s="16">
        <v>5.1817559974629002E-3</v>
      </c>
      <c r="N157" s="16">
        <v>-10.610482879381101</v>
      </c>
      <c r="O157" s="16">
        <v>5.3322457064790101E-3</v>
      </c>
      <c r="P157" s="16">
        <v>-20.628629802556301</v>
      </c>
      <c r="Q157" s="16">
        <v>2.3775498467687398E-3</v>
      </c>
      <c r="R157" s="16">
        <v>-30.818602129952499</v>
      </c>
      <c r="S157" s="16">
        <v>0.166705786281477</v>
      </c>
      <c r="T157" s="16">
        <v>1380.2985484753699</v>
      </c>
      <c r="U157" s="16">
        <v>0.12171798066723299</v>
      </c>
      <c r="V157" s="152">
        <v>43678.854675925926</v>
      </c>
      <c r="W157" s="20">
        <v>2.2000000000000002</v>
      </c>
      <c r="X157" s="16">
        <v>6.3842054720362099E-2</v>
      </c>
      <c r="Y157" s="16">
        <v>0.14341644590268801</v>
      </c>
      <c r="Z157" s="17">
        <f>((((N157/1000)+1)/((SMOW!$Z$4/1000)+1))-1)*1000</f>
        <v>3.5118198749906071E-2</v>
      </c>
      <c r="AA157" s="17">
        <f>((((P157/1000)+1)/((SMOW!$AA$4/1000)+1))-1)*1000</f>
        <v>7.0499819391223184E-2</v>
      </c>
      <c r="AB157" s="17">
        <f>Z157*SMOW!$AN$6</f>
        <v>3.8101817948176513E-2</v>
      </c>
      <c r="AC157" s="17">
        <f>AA157*SMOW!$AN$12</f>
        <v>7.6274956314328568E-2</v>
      </c>
      <c r="AD157" s="17">
        <f t="shared" ref="AD157" si="127">LN((AB157/1000)+1)*1000</f>
        <v>3.810109209244935E-2</v>
      </c>
      <c r="AE157" s="17">
        <f t="shared" ref="AE157" si="128">LN((AC157/1000)+1)*1000</f>
        <v>7.6272047527778733E-2</v>
      </c>
      <c r="AF157" s="16">
        <f>(AD157-SMOW!AN$14*AE157)</f>
        <v>-2.1705490022178239E-3</v>
      </c>
      <c r="AG157" s="2">
        <f t="shared" ref="AG157" si="129">AF157*1000</f>
        <v>-2.170549002217824</v>
      </c>
      <c r="AK157" s="166" t="str">
        <f t="shared" si="107"/>
        <v>10</v>
      </c>
      <c r="AN157" s="166" t="str">
        <f t="shared" si="108"/>
        <v>0</v>
      </c>
    </row>
    <row r="158" spans="1:40" s="151" customFormat="1" x14ac:dyDescent="0.3">
      <c r="A158" s="151">
        <v>1475</v>
      </c>
      <c r="B158" s="99" t="s">
        <v>265</v>
      </c>
      <c r="C158" s="58" t="s">
        <v>62</v>
      </c>
      <c r="D158" s="58" t="s">
        <v>22</v>
      </c>
      <c r="E158" s="151" t="s">
        <v>280</v>
      </c>
      <c r="F158" s="16">
        <v>-0.41486322266053899</v>
      </c>
      <c r="G158" s="16">
        <v>-0.414949647805059</v>
      </c>
      <c r="H158" s="16">
        <v>4.2080780768156698E-3</v>
      </c>
      <c r="I158" s="16">
        <v>-0.73890251387449302</v>
      </c>
      <c r="J158" s="16">
        <v>-0.73917570509237696</v>
      </c>
      <c r="K158" s="16">
        <v>1.8688285518674199E-3</v>
      </c>
      <c r="L158" s="16">
        <v>-2.4664875516283599E-2</v>
      </c>
      <c r="M158" s="16">
        <v>4.2871042252698903E-3</v>
      </c>
      <c r="N158" s="16">
        <v>-10.6056252822533</v>
      </c>
      <c r="O158" s="16">
        <v>4.1651767562257899E-3</v>
      </c>
      <c r="P158" s="16">
        <v>-20.620310216479901</v>
      </c>
      <c r="Q158" s="16">
        <v>1.83164613532058E-3</v>
      </c>
      <c r="R158" s="16">
        <v>-31.0529608049792</v>
      </c>
      <c r="S158" s="16">
        <v>0.130498716821835</v>
      </c>
      <c r="T158" s="16">
        <v>1055.52031599004</v>
      </c>
      <c r="U158" s="16">
        <v>7.74523845876703E-2</v>
      </c>
      <c r="V158" s="152">
        <v>43678.935891203706</v>
      </c>
      <c r="W158" s="20">
        <v>2.2000000000000002</v>
      </c>
      <c r="X158" s="16">
        <v>4.5060757469185498E-4</v>
      </c>
      <c r="Y158" s="16">
        <v>9.1034701520661097E-4</v>
      </c>
      <c r="Z158" s="17">
        <f>((((N158/1000)+1)/((SMOW!$Z$4/1000)+1))-1)*1000</f>
        <v>4.0028062493036032E-2</v>
      </c>
      <c r="AA158" s="17">
        <f>((((P158/1000)+1)/((SMOW!$AA$4/1000)+1))-1)*1000</f>
        <v>7.8995240902157704E-2</v>
      </c>
      <c r="AB158" s="17">
        <f>Z158*SMOW!$AN$6</f>
        <v>4.3428820503841205E-2</v>
      </c>
      <c r="AC158" s="17">
        <f>AA158*SMOW!$AN$12</f>
        <v>8.5466297656956305E-2</v>
      </c>
      <c r="AD158" s="17">
        <f t="shared" ref="AD158" si="130">LN((AB158/1000)+1)*1000</f>
        <v>4.3427877499865139E-2</v>
      </c>
      <c r="AE158" s="17">
        <f t="shared" ref="AE158" si="131">LN((AC158/1000)+1)*1000</f>
        <v>8.5462645621109085E-2</v>
      </c>
      <c r="AF158" s="16">
        <f>(AD158-SMOW!AN$14*AE158)</f>
        <v>-1.6963993880804579E-3</v>
      </c>
      <c r="AG158" s="2">
        <f t="shared" ref="AG158" si="132">AF158*1000</f>
        <v>-1.696399388080458</v>
      </c>
      <c r="AK158" s="166" t="str">
        <f t="shared" si="107"/>
        <v>10</v>
      </c>
      <c r="AN158" s="166" t="str">
        <f t="shared" si="108"/>
        <v>0</v>
      </c>
    </row>
    <row r="159" spans="1:40" s="151" customFormat="1" x14ac:dyDescent="0.3">
      <c r="A159" s="151">
        <v>1476</v>
      </c>
      <c r="B159" s="99" t="s">
        <v>265</v>
      </c>
      <c r="C159" s="58" t="s">
        <v>64</v>
      </c>
      <c r="D159" s="58" t="s">
        <v>50</v>
      </c>
      <c r="E159" s="151" t="s">
        <v>282</v>
      </c>
      <c r="F159" s="16">
        <v>9.1140993626884406</v>
      </c>
      <c r="G159" s="16">
        <v>9.0728162324425696</v>
      </c>
      <c r="H159" s="16">
        <v>4.4182792579041596E-3</v>
      </c>
      <c r="I159" s="16">
        <v>17.632686312526999</v>
      </c>
      <c r="J159" s="16">
        <v>17.479033975620801</v>
      </c>
      <c r="K159" s="16">
        <v>2.2515222921388801E-3</v>
      </c>
      <c r="L159" s="16">
        <v>-0.15611370668519001</v>
      </c>
      <c r="M159" s="16">
        <v>4.2465455317423498E-3</v>
      </c>
      <c r="N159" s="16">
        <v>-1.17381039029154</v>
      </c>
      <c r="O159" s="16">
        <v>4.3732349380428302E-3</v>
      </c>
      <c r="P159" s="16">
        <v>-2.6142445236430598</v>
      </c>
      <c r="Q159" s="16">
        <v>2.20672575922818E-3</v>
      </c>
      <c r="R159" s="16">
        <v>-5.0527605047830999</v>
      </c>
      <c r="S159" s="16">
        <v>0.131717572862494</v>
      </c>
      <c r="T159" s="16">
        <v>722.07134890312398</v>
      </c>
      <c r="U159" s="16">
        <v>0.27735481017970698</v>
      </c>
      <c r="V159" s="152">
        <v>43679.515659722223</v>
      </c>
      <c r="W159" s="20">
        <v>2.2000000000000002</v>
      </c>
      <c r="X159" s="16">
        <v>6.4256079439897398E-5</v>
      </c>
      <c r="Y159" s="16">
        <v>3.15547318928504E-4</v>
      </c>
      <c r="Z159" s="17">
        <f>((((N159/1000)+1)/((SMOW!$Z$4/1000)+1))-1)*1000</f>
        <v>9.5733270889084565</v>
      </c>
      <c r="AA159" s="17">
        <f>((((P159/1000)+1)/((SMOW!$AA$4/1000)+1))-1)*1000</f>
        <v>18.465621259575737</v>
      </c>
      <c r="AB159" s="17">
        <f>Z159*SMOW!$AN$6</f>
        <v>10.386670697366341</v>
      </c>
      <c r="AC159" s="17">
        <f>AA159*SMOW!$AN$12</f>
        <v>19.978270399178101</v>
      </c>
      <c r="AD159" s="17">
        <f t="shared" ref="AD159" si="133">LN((AB159/1000)+1)*1000</f>
        <v>10.333099862383381</v>
      </c>
      <c r="AE159" s="17">
        <f t="shared" ref="AE159" si="134">LN((AC159/1000)+1)*1000</f>
        <v>19.781323539038848</v>
      </c>
      <c r="AF159" s="16">
        <f>(AD159-SMOW!AN$14*AE159)</f>
        <v>-0.11143896622913019</v>
      </c>
      <c r="AG159" s="2">
        <f t="shared" ref="AG159" si="135">AF159*1000</f>
        <v>-111.43896622913019</v>
      </c>
      <c r="AH159" s="2">
        <f>AVERAGE(AG159:AG161)</f>
        <v>-104.71672707762991</v>
      </c>
      <c r="AI159" s="2">
        <f>STDEV(AG159:AG161)</f>
        <v>7.5156914125123713</v>
      </c>
      <c r="AK159" s="166" t="str">
        <f t="shared" si="107"/>
        <v>10</v>
      </c>
      <c r="AN159" s="166" t="str">
        <f t="shared" si="108"/>
        <v>0</v>
      </c>
    </row>
    <row r="160" spans="1:40" s="151" customFormat="1" x14ac:dyDescent="0.3">
      <c r="A160" s="151">
        <v>1477</v>
      </c>
      <c r="B160" s="99" t="s">
        <v>265</v>
      </c>
      <c r="C160" s="58" t="s">
        <v>64</v>
      </c>
      <c r="D160" s="58" t="s">
        <v>50</v>
      </c>
      <c r="E160" s="151" t="s">
        <v>283</v>
      </c>
      <c r="F160" s="16">
        <v>10.0574814152935</v>
      </c>
      <c r="G160" s="16">
        <v>10.0072411081001</v>
      </c>
      <c r="H160" s="16">
        <v>4.6764338518290004E-3</v>
      </c>
      <c r="I160" s="16">
        <v>19.4320627713461</v>
      </c>
      <c r="J160" s="16">
        <v>19.2456706549108</v>
      </c>
      <c r="K160" s="16">
        <v>4.4128084960155904E-3</v>
      </c>
      <c r="L160" s="16">
        <v>-0.154472997692779</v>
      </c>
      <c r="M160" s="16">
        <v>4.3827112850406899E-3</v>
      </c>
      <c r="N160" s="16">
        <v>-0.240046109775788</v>
      </c>
      <c r="O160" s="16">
        <v>4.6287576480518403E-3</v>
      </c>
      <c r="P160" s="16">
        <v>-0.85066865495827504</v>
      </c>
      <c r="Q160" s="16">
        <v>4.3250107772376698E-3</v>
      </c>
      <c r="R160" s="16">
        <v>-2.35497322452066</v>
      </c>
      <c r="S160" s="16">
        <v>0.148729512667505</v>
      </c>
      <c r="T160" s="16">
        <v>578.20465525562395</v>
      </c>
      <c r="U160" s="16">
        <v>7.7983072414319898E-2</v>
      </c>
      <c r="V160" s="152">
        <v>43679.618715277778</v>
      </c>
      <c r="W160" s="20">
        <v>2.2000000000000002</v>
      </c>
      <c r="X160" s="16">
        <v>3.1333892197174501E-2</v>
      </c>
      <c r="Y160" s="16">
        <v>3.3896999361236801E-2</v>
      </c>
      <c r="Z160" s="17">
        <f>((((N160/1000)+1)/((SMOW!$Z$4/1000)+1))-1)*1000</f>
        <v>10.517138455894637</v>
      </c>
      <c r="AA160" s="17">
        <f>((((P160/1000)+1)/((SMOW!$AA$4/1000)+1))-1)*1000</f>
        <v>20.266470512611654</v>
      </c>
      <c r="AB160" s="17">
        <f>Z160*SMOW!$AN$6</f>
        <v>11.410667660833131</v>
      </c>
      <c r="AC160" s="17">
        <f>AA160*SMOW!$AN$12</f>
        <v>21.92663990267652</v>
      </c>
      <c r="AD160" s="17">
        <f t="shared" ref="AD160" si="136">LN((AB160/1000)+1)*1000</f>
        <v>11.346057028364399</v>
      </c>
      <c r="AE160" s="17">
        <f t="shared" ref="AE160" si="137">LN((AC160/1000)+1)*1000</f>
        <v>21.689708287993099</v>
      </c>
      <c r="AF160" s="16">
        <f>(AD160-SMOW!AN$14*AE160)</f>
        <v>-0.10610894769595802</v>
      </c>
      <c r="AG160" s="2">
        <f t="shared" ref="AG160" si="138">AF160*1000</f>
        <v>-106.10894769595802</v>
      </c>
      <c r="AK160" s="166" t="str">
        <f t="shared" si="107"/>
        <v>10</v>
      </c>
      <c r="AN160" s="166" t="str">
        <f t="shared" si="108"/>
        <v>0</v>
      </c>
    </row>
    <row r="161" spans="1:40" s="151" customFormat="1" x14ac:dyDescent="0.3">
      <c r="A161" s="151">
        <v>1478</v>
      </c>
      <c r="B161" s="99" t="s">
        <v>265</v>
      </c>
      <c r="C161" s="58" t="s">
        <v>64</v>
      </c>
      <c r="D161" s="58" t="s">
        <v>50</v>
      </c>
      <c r="E161" s="151" t="s">
        <v>284</v>
      </c>
      <c r="F161" s="16">
        <v>10.839392456273</v>
      </c>
      <c r="G161" s="16">
        <v>10.781067038362901</v>
      </c>
      <c r="H161" s="16">
        <v>4.0002757962241597E-3</v>
      </c>
      <c r="I161" s="16">
        <v>20.914675577797599</v>
      </c>
      <c r="J161" s="16">
        <v>20.698966178627501</v>
      </c>
      <c r="K161" s="16">
        <v>1.62789879083746E-3</v>
      </c>
      <c r="L161" s="16">
        <v>-0.14798710395237</v>
      </c>
      <c r="M161" s="16">
        <v>3.9247795940995202E-3</v>
      </c>
      <c r="N161" s="16">
        <v>0.53073103561039903</v>
      </c>
      <c r="O161" s="16">
        <v>4.98938551926112E-3</v>
      </c>
      <c r="P161" s="16">
        <v>0.59729928448552005</v>
      </c>
      <c r="Q161" s="16">
        <v>5.3764563793943501E-3</v>
      </c>
      <c r="R161" s="16">
        <v>-0.122693939370874</v>
      </c>
      <c r="S161" s="16">
        <v>0.14751595796851</v>
      </c>
      <c r="T161" s="16">
        <v>690.77406537865102</v>
      </c>
      <c r="U161" s="16">
        <v>9.0732147057194706E-2</v>
      </c>
      <c r="V161" s="152">
        <v>43679.719699074078</v>
      </c>
      <c r="W161" s="20">
        <v>2.2000000000000002</v>
      </c>
      <c r="X161" s="16">
        <v>2.6534001396477099E-4</v>
      </c>
      <c r="Y161" s="16">
        <v>4.2716514486343198E-4</v>
      </c>
      <c r="Z161" s="17">
        <f>((((N161/1000)+1)/((SMOW!$Z$4/1000)+1))-1)*1000</f>
        <v>11.296208984086897</v>
      </c>
      <c r="AA161" s="17">
        <f>((((P161/1000)+1)/((SMOW!$AA$4/1000)+1))-1)*1000</f>
        <v>21.745041425533351</v>
      </c>
      <c r="AB161" s="17">
        <f>Z161*SMOW!$AN$6</f>
        <v>12.255927511583609</v>
      </c>
      <c r="AC161" s="17">
        <f>AA161*SMOW!$AN$12</f>
        <v>23.526330976562868</v>
      </c>
      <c r="AD161" s="17">
        <f t="shared" ref="AD161" si="139">LN((AB161/1000)+1)*1000</f>
        <v>12.181431691287942</v>
      </c>
      <c r="AE161" s="17">
        <f t="shared" ref="AE161" si="140">LN((AC161/1000)+1)*1000</f>
        <v>23.25385219431012</v>
      </c>
      <c r="AF161" s="16">
        <f>(AD161-SMOW!AN$14*AE161)</f>
        <v>-9.6602267307801526E-2</v>
      </c>
      <c r="AG161" s="2">
        <f t="shared" ref="AG161" si="141">AF161*1000</f>
        <v>-96.602267307801526</v>
      </c>
      <c r="AK161" s="166" t="str">
        <f t="shared" si="107"/>
        <v>10</v>
      </c>
      <c r="AN161" s="166" t="str">
        <f t="shared" si="108"/>
        <v>0</v>
      </c>
    </row>
    <row r="162" spans="1:40" s="151" customFormat="1" x14ac:dyDescent="0.3">
      <c r="A162" s="151">
        <v>1479</v>
      </c>
      <c r="B162" s="99" t="s">
        <v>155</v>
      </c>
      <c r="C162" s="58" t="s">
        <v>48</v>
      </c>
      <c r="D162" s="58" t="s">
        <v>167</v>
      </c>
      <c r="E162" s="151" t="s">
        <v>285</v>
      </c>
      <c r="F162" s="16">
        <v>14.1655705239976</v>
      </c>
      <c r="G162" s="16">
        <v>14.066176085999199</v>
      </c>
      <c r="H162" s="16">
        <v>3.9375909482334496E-3</v>
      </c>
      <c r="I162" s="16">
        <v>27.3943822610407</v>
      </c>
      <c r="J162" s="16">
        <v>27.025871052430599</v>
      </c>
      <c r="K162" s="16">
        <v>1.8850430654516401E-3</v>
      </c>
      <c r="L162" s="16">
        <v>-0.203483829684179</v>
      </c>
      <c r="M162" s="16">
        <v>3.9463079990681499E-3</v>
      </c>
      <c r="N162" s="16">
        <v>3.8261610650278901</v>
      </c>
      <c r="O162" s="16">
        <v>3.8974472416432602E-3</v>
      </c>
      <c r="P162" s="16">
        <v>6.9532316583756497</v>
      </c>
      <c r="Q162" s="16">
        <v>1.84753804317215E-3</v>
      </c>
      <c r="R162" s="16">
        <v>8.9574872624765494</v>
      </c>
      <c r="S162" s="16">
        <v>0.16407122949337899</v>
      </c>
      <c r="T162" s="16">
        <v>630.11863166245405</v>
      </c>
      <c r="U162" s="16">
        <v>0.20466104418227399</v>
      </c>
      <c r="V162" s="152">
        <v>43679.989988425928</v>
      </c>
      <c r="W162" s="20">
        <v>2.2000000000000002</v>
      </c>
      <c r="X162" s="16">
        <v>6.3329798921881704E-3</v>
      </c>
      <c r="Y162" s="16">
        <v>4.8921495333748601E-3</v>
      </c>
      <c r="Z162" s="17">
        <f>((((N162/1000)+1)/((SMOW!$Z$4/1000)+1))-1)*1000</f>
        <v>14.627097074123574</v>
      </c>
      <c r="AA162" s="17">
        <f>((((P162/1000)+1)/((SMOW!$AA$4/1000)+1))-1)*1000</f>
        <v>28.235307181099458</v>
      </c>
      <c r="AB162" s="17">
        <f>Z162*SMOW!$AN$6</f>
        <v>15.869805675328163</v>
      </c>
      <c r="AC162" s="17">
        <f>AA162*SMOW!$AN$12</f>
        <v>30.548260128282337</v>
      </c>
      <c r="AD162" s="17">
        <f t="shared" ref="AD162" si="142">LN((AB162/1000)+1)*1000</f>
        <v>15.745196924797376</v>
      </c>
      <c r="AE162" s="17">
        <f t="shared" ref="AE162" si="143">LN((AC162/1000)+1)*1000</f>
        <v>30.090952011418089</v>
      </c>
      <c r="AF162" s="16">
        <f>(AD162-SMOW!AN$14*AE162)</f>
        <v>-0.14282573723137482</v>
      </c>
      <c r="AG162" s="2">
        <f t="shared" ref="AG162" si="144">AF162*1000</f>
        <v>-142.82573723137483</v>
      </c>
      <c r="AH162" s="2">
        <f>AVERAGE(AG162:AG163)</f>
        <v>-141.78764968443414</v>
      </c>
      <c r="AI162" s="2">
        <f>STDEV(AG162:AG163)</f>
        <v>1.4680774878141372</v>
      </c>
      <c r="AJ162" s="151" t="s">
        <v>294</v>
      </c>
      <c r="AK162" s="166" t="str">
        <f t="shared" si="107"/>
        <v>10</v>
      </c>
      <c r="AN162" s="166" t="str">
        <f t="shared" si="108"/>
        <v>0</v>
      </c>
    </row>
    <row r="163" spans="1:40" s="151" customFormat="1" x14ac:dyDescent="0.3">
      <c r="A163" s="151">
        <v>1480</v>
      </c>
      <c r="B163" s="99" t="s">
        <v>155</v>
      </c>
      <c r="C163" s="58" t="s">
        <v>48</v>
      </c>
      <c r="D163" s="58" t="s">
        <v>167</v>
      </c>
      <c r="E163" s="151" t="s">
        <v>288</v>
      </c>
      <c r="F163" s="16">
        <v>14.534839216350701</v>
      </c>
      <c r="G163" s="16">
        <v>14.430220651980299</v>
      </c>
      <c r="H163" s="16">
        <v>4.0455830510576401E-3</v>
      </c>
      <c r="I163" s="16">
        <v>28.101977033306198</v>
      </c>
      <c r="J163" s="16">
        <v>27.714361502149899</v>
      </c>
      <c r="K163" s="16">
        <v>1.7977610069148399E-3</v>
      </c>
      <c r="L163" s="16">
        <v>-0.20296222115482801</v>
      </c>
      <c r="M163" s="16">
        <v>4.2429757857200502E-3</v>
      </c>
      <c r="N163" s="16">
        <v>4.1916650661691799</v>
      </c>
      <c r="O163" s="16">
        <v>4.0043383658886003E-3</v>
      </c>
      <c r="P163" s="16">
        <v>7.6467480479332197</v>
      </c>
      <c r="Q163" s="16">
        <v>1.76199255798706E-3</v>
      </c>
      <c r="R163" s="16">
        <v>9.8040254165170495</v>
      </c>
      <c r="S163" s="16">
        <v>0.12658256576039101</v>
      </c>
      <c r="T163" s="16">
        <v>642.08609060190395</v>
      </c>
      <c r="U163" s="16">
        <v>9.48743839429078E-2</v>
      </c>
      <c r="V163" s="152">
        <v>43680.107037037036</v>
      </c>
      <c r="W163" s="20">
        <v>2.2000000000000002</v>
      </c>
      <c r="X163" s="16">
        <v>9.1412209897046796E-3</v>
      </c>
      <c r="Y163" s="16">
        <v>7.7543086653126397E-3</v>
      </c>
      <c r="Z163" s="17">
        <f>((((N163/1000)+1)/((SMOW!$Z$4/1000)+1))-1)*1000</f>
        <v>14.996533813303126</v>
      </c>
      <c r="AA163" s="17">
        <f>((((P163/1000)+1)/((SMOW!$AA$4/1000)+1))-1)*1000</f>
        <v>28.943481121489476</v>
      </c>
      <c r="AB163" s="17">
        <f>Z163*SMOW!$AN$6</f>
        <v>16.270629518254474</v>
      </c>
      <c r="AC163" s="17">
        <f>AA163*SMOW!$AN$12</f>
        <v>31.314445585672591</v>
      </c>
      <c r="AD163" s="17">
        <f t="shared" ref="AD163" si="145">LN((AB163/1000)+1)*1000</f>
        <v>16.139681322807046</v>
      </c>
      <c r="AE163" s="17">
        <f t="shared" ref="AE163" si="146">LN((AC163/1000)+1)*1000</f>
        <v>30.83414940330405</v>
      </c>
      <c r="AF163" s="16">
        <f>(AD163-SMOW!AN$14*AE163)</f>
        <v>-0.14074956213749346</v>
      </c>
      <c r="AG163" s="2">
        <f t="shared" ref="AG163" si="147">AF163*1000</f>
        <v>-140.74956213749346</v>
      </c>
      <c r="AJ163" s="151" t="s">
        <v>286</v>
      </c>
      <c r="AK163" s="166" t="str">
        <f t="shared" si="107"/>
        <v>10</v>
      </c>
      <c r="AN163" s="166" t="str">
        <f t="shared" si="108"/>
        <v>0</v>
      </c>
    </row>
    <row r="164" spans="1:40" s="151" customFormat="1" x14ac:dyDescent="0.3">
      <c r="A164" s="151">
        <v>1481</v>
      </c>
      <c r="B164" s="99" t="s">
        <v>155</v>
      </c>
      <c r="C164" s="58" t="s">
        <v>48</v>
      </c>
      <c r="D164" s="58" t="s">
        <v>167</v>
      </c>
      <c r="E164" s="151" t="s">
        <v>287</v>
      </c>
      <c r="F164" s="16">
        <v>14.7549898945874</v>
      </c>
      <c r="G164" s="16">
        <v>14.6471937277822</v>
      </c>
      <c r="H164" s="16">
        <v>4.3629429865265201E-3</v>
      </c>
      <c r="I164" s="16">
        <v>28.563172385122201</v>
      </c>
      <c r="J164" s="16">
        <v>28.162850039182999</v>
      </c>
      <c r="K164" s="16">
        <v>1.6053210837325201E-3</v>
      </c>
      <c r="L164" s="16">
        <v>-0.22279109290645899</v>
      </c>
      <c r="M164" s="16">
        <v>4.2191930293985396E-3</v>
      </c>
      <c r="N164" s="16">
        <v>4.4095713100934804</v>
      </c>
      <c r="O164" s="16">
        <v>4.3184628194871399E-3</v>
      </c>
      <c r="P164" s="16">
        <v>8.0987674067649298</v>
      </c>
      <c r="Q164" s="16">
        <v>1.5733814404892399E-3</v>
      </c>
      <c r="R164" s="16">
        <v>9.8084801874605798</v>
      </c>
      <c r="S164" s="16">
        <v>0.13168666305066401</v>
      </c>
      <c r="T164" s="16">
        <v>472.97212910984001</v>
      </c>
      <c r="U164" s="16">
        <v>0.18107969462142601</v>
      </c>
      <c r="V164" s="152">
        <v>43680.575752314813</v>
      </c>
      <c r="W164" s="20">
        <v>2.2000000000000002</v>
      </c>
      <c r="X164" s="16">
        <v>2.2265477815890601E-3</v>
      </c>
      <c r="Y164" s="16">
        <v>1.3355279900165099E-3</v>
      </c>
      <c r="Z164" s="17">
        <f>((((N164/1000)+1)/((SMOW!$Z$4/1000)+1))-1)*1000</f>
        <v>15.216784677728468</v>
      </c>
      <c r="AA164" s="17">
        <f>((((P164/1000)+1)/((SMOW!$AA$4/1000)+1))-1)*1000</f>
        <v>29.405053962876295</v>
      </c>
      <c r="AB164" s="17">
        <f>Z164*SMOW!$AN$6</f>
        <v>16.50959275207595</v>
      </c>
      <c r="AC164" s="17">
        <f>AA164*SMOW!$AN$12</f>
        <v>31.813829110576243</v>
      </c>
      <c r="AD164" s="17">
        <f t="shared" ref="AD164" si="148">LN((AB164/1000)+1)*1000</f>
        <v>16.374791082636786</v>
      </c>
      <c r="AE164" s="17">
        <f t="shared" ref="AE164" si="149">LN((AC164/1000)+1)*1000</f>
        <v>31.318252637001386</v>
      </c>
      <c r="AF164" s="16">
        <f>(AD164-SMOW!AN$14*AE164)</f>
        <v>-0.16124630969994769</v>
      </c>
      <c r="AG164" s="2">
        <f t="shared" ref="AG164" si="150">AF164*1000</f>
        <v>-161.24630969994769</v>
      </c>
      <c r="AH164" s="2">
        <f>AVERAGE(AG164:AG165)</f>
        <v>-155.73196422901603</v>
      </c>
      <c r="AI164" s="2">
        <f>STDEV(AG164:AG165)</f>
        <v>7.7984621526022035</v>
      </c>
      <c r="AK164" s="166" t="str">
        <f t="shared" si="107"/>
        <v>10</v>
      </c>
      <c r="AN164" s="166" t="str">
        <f t="shared" si="108"/>
        <v>0</v>
      </c>
    </row>
    <row r="165" spans="1:40" s="151" customFormat="1" x14ac:dyDescent="0.3">
      <c r="A165" s="151">
        <v>1482</v>
      </c>
      <c r="B165" s="99" t="s">
        <v>155</v>
      </c>
      <c r="C165" s="58" t="s">
        <v>48</v>
      </c>
      <c r="D165" s="58" t="s">
        <v>167</v>
      </c>
      <c r="E165" s="151" t="s">
        <v>289</v>
      </c>
      <c r="F165" s="16">
        <v>15.401283531050201</v>
      </c>
      <c r="G165" s="16">
        <v>15.2838872512888</v>
      </c>
      <c r="H165" s="16">
        <v>4.2618834020455004E-3</v>
      </c>
      <c r="I165" s="16">
        <v>29.789137743974202</v>
      </c>
      <c r="J165" s="16">
        <v>29.3540605516623</v>
      </c>
      <c r="K165" s="16">
        <v>2.2709733084125099E-3</v>
      </c>
      <c r="L165" s="16">
        <v>-0.21505671998891501</v>
      </c>
      <c r="M165" s="16">
        <v>4.6313774994063096E-3</v>
      </c>
      <c r="N165" s="16">
        <v>5.0492759883700602</v>
      </c>
      <c r="O165" s="16">
        <v>4.2184335366199704E-3</v>
      </c>
      <c r="P165" s="16">
        <v>9.3003408252221806</v>
      </c>
      <c r="Q165" s="16">
        <v>2.2257897759605902E-3</v>
      </c>
      <c r="R165" s="16">
        <v>12.0826584606473</v>
      </c>
      <c r="S165" s="16">
        <v>0.140824337719718</v>
      </c>
      <c r="T165" s="16">
        <v>522.60844347227999</v>
      </c>
      <c r="U165" s="16">
        <v>8.4887297545123003E-2</v>
      </c>
      <c r="V165" s="152">
        <v>43680.693576388891</v>
      </c>
      <c r="W165" s="20">
        <v>2.2000000000000002</v>
      </c>
      <c r="X165" s="16">
        <v>1.88958611624736E-2</v>
      </c>
      <c r="Y165" s="16">
        <v>2.148401483667E-2</v>
      </c>
      <c r="Z165" s="17">
        <f>((((N165/1000)+1)/((SMOW!$Z$4/1000)+1))-1)*1000</f>
        <v>15.863372429551825</v>
      </c>
      <c r="AA165" s="17">
        <f>((((P165/1000)+1)/((SMOW!$AA$4/1000)+1))-1)*1000</f>
        <v>30.632022777498548</v>
      </c>
      <c r="AB165" s="17">
        <f>Z165*SMOW!$AN$6</f>
        <v>17.211114176421784</v>
      </c>
      <c r="AC165" s="17">
        <f>AA165*SMOW!$AN$12</f>
        <v>33.141307585592124</v>
      </c>
      <c r="AD165" s="17">
        <f t="shared" ref="AD165" si="151">LN((AB165/1000)+1)*1000</f>
        <v>17.064680751144145</v>
      </c>
      <c r="AE165" s="17">
        <f t="shared" ref="AE165" si="152">LN((AC165/1000)+1)*1000</f>
        <v>32.603974185420888</v>
      </c>
      <c r="AF165" s="16">
        <f>(AD165-SMOW!AN$14*AE165)</f>
        <v>-0.15021761875808437</v>
      </c>
      <c r="AG165" s="2">
        <f t="shared" ref="AG165" si="153">AF165*1000</f>
        <v>-150.21761875808437</v>
      </c>
      <c r="AK165" s="166" t="str">
        <f t="shared" si="107"/>
        <v>10</v>
      </c>
      <c r="AN165" s="166" t="str">
        <f t="shared" si="108"/>
        <v>0</v>
      </c>
    </row>
    <row r="166" spans="1:40" s="151" customFormat="1" x14ac:dyDescent="0.3">
      <c r="A166" s="151">
        <v>1483</v>
      </c>
      <c r="B166" s="99" t="s">
        <v>155</v>
      </c>
      <c r="C166" s="58" t="s">
        <v>48</v>
      </c>
      <c r="D166" s="58" t="s">
        <v>167</v>
      </c>
      <c r="E166" s="151" t="s">
        <v>290</v>
      </c>
      <c r="F166" s="16">
        <v>15.6039085507068</v>
      </c>
      <c r="G166" s="16">
        <v>15.483419114642899</v>
      </c>
      <c r="H166" s="16">
        <v>3.5646650188250299E-3</v>
      </c>
      <c r="I166" s="16">
        <v>30.1822802016429</v>
      </c>
      <c r="J166" s="16">
        <v>29.7357575799677</v>
      </c>
      <c r="K166" s="16">
        <v>2.0014218620316702E-3</v>
      </c>
      <c r="L166" s="16">
        <v>-0.21706088758001499</v>
      </c>
      <c r="M166" s="16">
        <v>3.3908546868245699E-3</v>
      </c>
      <c r="N166" s="16">
        <v>5.2498352476559402</v>
      </c>
      <c r="O166" s="16">
        <v>3.5283232889464998E-3</v>
      </c>
      <c r="P166" s="16">
        <v>9.6856612777055098</v>
      </c>
      <c r="Q166" s="16">
        <v>1.9616013545335699E-3</v>
      </c>
      <c r="R166" s="16">
        <v>12.6386244467912</v>
      </c>
      <c r="S166" s="16">
        <v>0.107382234075221</v>
      </c>
      <c r="T166" s="16">
        <v>416.23111023090701</v>
      </c>
      <c r="U166" s="16">
        <v>8.6771997771283194E-2</v>
      </c>
      <c r="V166" s="152">
        <v>43680.798449074071</v>
      </c>
      <c r="W166" s="20">
        <v>2.2000000000000002</v>
      </c>
      <c r="X166" s="16">
        <v>6.4447738827506804E-2</v>
      </c>
      <c r="Y166" s="16">
        <v>6.1101243517601003E-2</v>
      </c>
      <c r="Z166" s="17">
        <f>((((N166/1000)+1)/((SMOW!$Z$4/1000)+1))-1)*1000</f>
        <v>16.066089659818815</v>
      </c>
      <c r="AA166" s="17">
        <f>((((P166/1000)+1)/((SMOW!$AA$4/1000)+1))-1)*1000</f>
        <v>31.025487023270681</v>
      </c>
      <c r="AB166" s="17">
        <f>Z166*SMOW!$AN$6</f>
        <v>17.431054129993921</v>
      </c>
      <c r="AC166" s="17">
        <f>AA166*SMOW!$AN$12</f>
        <v>33.567003259945238</v>
      </c>
      <c r="AD166" s="17">
        <f t="shared" ref="AD166" si="154">LN((AB166/1000)+1)*1000</f>
        <v>17.280875969993883</v>
      </c>
      <c r="AE166" s="17">
        <f t="shared" ref="AE166" si="155">LN((AC166/1000)+1)*1000</f>
        <v>33.015929446005551</v>
      </c>
      <c r="AF166" s="16">
        <f>(AD166-SMOW!AN$14*AE166)</f>
        <v>-0.15153477749704791</v>
      </c>
      <c r="AG166" s="2">
        <f t="shared" ref="AG166" si="156">AF166*1000</f>
        <v>-151.53477749704791</v>
      </c>
      <c r="AH166" s="2">
        <f>AVERAGE(AG166:AG167)</f>
        <v>-155.51172908945432</v>
      </c>
      <c r="AI166" s="2">
        <f>STDEV(AG166:AG167)</f>
        <v>5.6242588788824195</v>
      </c>
      <c r="AK166" s="166" t="str">
        <f t="shared" si="107"/>
        <v>10</v>
      </c>
      <c r="AN166" s="166" t="str">
        <f t="shared" si="108"/>
        <v>0</v>
      </c>
    </row>
    <row r="167" spans="1:40" s="151" customFormat="1" x14ac:dyDescent="0.3">
      <c r="A167" s="151">
        <v>1484</v>
      </c>
      <c r="B167" s="99" t="s">
        <v>155</v>
      </c>
      <c r="C167" s="58" t="s">
        <v>48</v>
      </c>
      <c r="D167" s="58" t="s">
        <v>167</v>
      </c>
      <c r="E167" s="151" t="s">
        <v>291</v>
      </c>
      <c r="F167" s="16">
        <v>15.838456544942201</v>
      </c>
      <c r="G167" s="16">
        <v>15.714336672669599</v>
      </c>
      <c r="H167" s="16">
        <v>4.4738492233106497E-3</v>
      </c>
      <c r="I167" s="16">
        <v>30.649086351098202</v>
      </c>
      <c r="J167" s="16">
        <v>30.1887846362144</v>
      </c>
      <c r="K167" s="16">
        <v>1.6188583152097901E-3</v>
      </c>
      <c r="L167" s="16">
        <v>-0.225341615251577</v>
      </c>
      <c r="M167" s="16">
        <v>4.3283686988195699E-3</v>
      </c>
      <c r="N167" s="16">
        <v>5.4819920270634901</v>
      </c>
      <c r="O167" s="16">
        <v>4.4282383681186997E-3</v>
      </c>
      <c r="P167" s="16">
        <v>10.1431798011351</v>
      </c>
      <c r="Q167" s="16">
        <v>1.5866493337315E-3</v>
      </c>
      <c r="R167" s="16">
        <v>12.941524423959301</v>
      </c>
      <c r="S167" s="16">
        <v>0.14433351319062701</v>
      </c>
      <c r="T167" s="16">
        <v>479.24473441929098</v>
      </c>
      <c r="U167" s="16">
        <v>5.9842907869944201E-2</v>
      </c>
      <c r="V167" s="152">
        <v>43680.892465277779</v>
      </c>
      <c r="W167" s="20">
        <v>2.2000000000000002</v>
      </c>
      <c r="X167" s="16">
        <v>3.4365864194292002E-2</v>
      </c>
      <c r="Y167" s="16">
        <v>2.8342897736208E-2</v>
      </c>
      <c r="Z167" s="17">
        <f>((((N167/1000)+1)/((SMOW!$Z$4/1000)+1))-1)*1000</f>
        <v>16.300744392174327</v>
      </c>
      <c r="AA167" s="17">
        <f>((((P167/1000)+1)/((SMOW!$AA$4/1000)+1))-1)*1000</f>
        <v>31.49267525474886</v>
      </c>
      <c r="AB167" s="17">
        <f>Z167*SMOW!$AN$6</f>
        <v>17.685644974944697</v>
      </c>
      <c r="AC167" s="17">
        <f>AA167*SMOW!$AN$12</f>
        <v>34.072462171106693</v>
      </c>
      <c r="AD167" s="17">
        <f t="shared" ref="AD167" si="157">LN((AB167/1000)+1)*1000</f>
        <v>17.53107375608721</v>
      </c>
      <c r="AE167" s="17">
        <f t="shared" ref="AE167" si="158">LN((AC167/1000)+1)*1000</f>
        <v>33.504853099941421</v>
      </c>
      <c r="AF167" s="16">
        <f>(AD167-SMOW!AN$14*AE167)</f>
        <v>-0.15948868068186073</v>
      </c>
      <c r="AG167" s="2">
        <f t="shared" ref="AG167" si="159">AF167*1000</f>
        <v>-159.48868068186073</v>
      </c>
      <c r="AK167" s="166" t="str">
        <f t="shared" si="107"/>
        <v>10</v>
      </c>
      <c r="AN167" s="166" t="str">
        <f t="shared" si="108"/>
        <v>0</v>
      </c>
    </row>
    <row r="168" spans="1:40" s="151" customFormat="1" x14ac:dyDescent="0.3">
      <c r="A168" s="151">
        <v>1485</v>
      </c>
      <c r="B168" s="99" t="s">
        <v>155</v>
      </c>
      <c r="C168" s="58" t="s">
        <v>48</v>
      </c>
      <c r="D168" s="58" t="s">
        <v>167</v>
      </c>
      <c r="E168" s="151" t="s">
        <v>292</v>
      </c>
      <c r="F168" s="16">
        <v>14.572489404064999</v>
      </c>
      <c r="G168" s="16">
        <v>14.467330789884601</v>
      </c>
      <c r="H168" s="16">
        <v>3.7888708034556199E-3</v>
      </c>
      <c r="I168" s="16">
        <v>28.165400931977299</v>
      </c>
      <c r="J168" s="16">
        <v>27.776049873166102</v>
      </c>
      <c r="K168" s="16">
        <v>1.8870335874046E-3</v>
      </c>
      <c r="L168" s="16">
        <v>-0.198423543147106</v>
      </c>
      <c r="M168" s="16">
        <v>3.7642392950523098E-3</v>
      </c>
      <c r="N168" s="16">
        <v>4.2289314105365001</v>
      </c>
      <c r="O168" s="16">
        <v>3.7502432974906102E-3</v>
      </c>
      <c r="P168" s="16">
        <v>7.7089100578038403</v>
      </c>
      <c r="Q168" s="16">
        <v>1.84948896148711E-3</v>
      </c>
      <c r="R168" s="16">
        <v>10.8911044657026</v>
      </c>
      <c r="S168" s="16">
        <v>0.12735704659469099</v>
      </c>
      <c r="T168" s="16">
        <v>710.43447525698605</v>
      </c>
      <c r="U168" s="16">
        <v>6.8479069820334304E-2</v>
      </c>
      <c r="V168" s="152">
        <v>43680.9843287037</v>
      </c>
      <c r="W168" s="20">
        <v>2.2000000000000002</v>
      </c>
      <c r="X168" s="16">
        <v>6.8965577556228994E-2</v>
      </c>
      <c r="Y168" s="16">
        <v>6.5204336335481602E-2</v>
      </c>
      <c r="Z168" s="17">
        <f>((((N168/1000)+1)/((SMOW!$Z$4/1000)+1))-1)*1000</f>
        <v>15.034201134868086</v>
      </c>
      <c r="AA168" s="17">
        <f>((((P168/1000)+1)/((SMOW!$AA$4/1000)+1))-1)*1000</f>
        <v>29.006956932783101</v>
      </c>
      <c r="AB168" s="17">
        <f>Z168*SMOW!$AN$6</f>
        <v>16.311497030824928</v>
      </c>
      <c r="AC168" s="17">
        <f>AA168*SMOW!$AN$12</f>
        <v>31.38312114789737</v>
      </c>
      <c r="AD168" s="17">
        <f t="shared" ref="AD168" si="160">LN((AB168/1000)+1)*1000</f>
        <v>16.179893732472756</v>
      </c>
      <c r="AE168" s="17">
        <f t="shared" ref="AE168" si="161">LN((AC168/1000)+1)*1000</f>
        <v>30.900737509440145</v>
      </c>
      <c r="AF168" s="16">
        <f>(AD168-SMOW!AN$14*AE168)</f>
        <v>-0.13569567251164116</v>
      </c>
      <c r="AG168" s="2">
        <f t="shared" ref="AG168" si="162">AF168*1000</f>
        <v>-135.69567251164116</v>
      </c>
      <c r="AH168" s="2">
        <f>AVERAGE(AG168:AG169)</f>
        <v>-132.98807046146698</v>
      </c>
      <c r="AI168" s="2">
        <f>STDEV(AG168:AG169)</f>
        <v>3.8291275408655139</v>
      </c>
      <c r="AJ168" s="151" t="s">
        <v>293</v>
      </c>
      <c r="AK168" s="166" t="str">
        <f t="shared" si="107"/>
        <v>10</v>
      </c>
      <c r="AN168" s="166" t="str">
        <f t="shared" si="108"/>
        <v>0</v>
      </c>
    </row>
    <row r="169" spans="1:40" s="151" customFormat="1" x14ac:dyDescent="0.3">
      <c r="A169" s="151">
        <v>1486</v>
      </c>
      <c r="B169" s="99" t="s">
        <v>155</v>
      </c>
      <c r="C169" s="58" t="s">
        <v>48</v>
      </c>
      <c r="D169" s="58" t="s">
        <v>167</v>
      </c>
      <c r="E169" s="151" t="s">
        <v>297</v>
      </c>
      <c r="F169" s="16">
        <v>13.9924286176292</v>
      </c>
      <c r="G169" s="16">
        <v>13.89543797887</v>
      </c>
      <c r="H169" s="16">
        <v>4.0801044388847603E-3</v>
      </c>
      <c r="I169" s="16">
        <v>27.0383319374499</v>
      </c>
      <c r="J169" s="16">
        <v>26.679254374921399</v>
      </c>
      <c r="K169" s="16">
        <v>1.7930962320145199E-3</v>
      </c>
      <c r="L169" s="16">
        <v>-0.19120833108847499</v>
      </c>
      <c r="M169" s="16">
        <v>3.9813634658413003E-3</v>
      </c>
      <c r="N169" s="16">
        <v>3.6547843389381498</v>
      </c>
      <c r="O169" s="16">
        <v>4.0385078084566898E-3</v>
      </c>
      <c r="P169" s="16">
        <v>6.6042653508280802</v>
      </c>
      <c r="Q169" s="16">
        <v>1.7574205939558799E-3</v>
      </c>
      <c r="R169" s="16">
        <v>8.8400490916782495</v>
      </c>
      <c r="S169" s="16">
        <v>0.141715595747685</v>
      </c>
      <c r="T169" s="16">
        <v>719.21495191944598</v>
      </c>
      <c r="U169" s="16">
        <v>0.102304783443341</v>
      </c>
      <c r="V169" s="152">
        <v>43681.084641203706</v>
      </c>
      <c r="W169" s="20">
        <v>2.2000000000000002</v>
      </c>
      <c r="X169" s="16">
        <v>2.0023763029973898E-2</v>
      </c>
      <c r="Y169" s="16">
        <v>1.8463442766415199E-2</v>
      </c>
      <c r="Z169" s="17">
        <f>((((N169/1000)+1)/((SMOW!$Z$4/1000)+1))-1)*1000</f>
        <v>14.453876374322272</v>
      </c>
      <c r="AA169" s="17">
        <f>((((P169/1000)+1)/((SMOW!$AA$4/1000)+1))-1)*1000</f>
        <v>27.878965429411593</v>
      </c>
      <c r="AB169" s="17">
        <f>Z169*SMOW!$AN$6</f>
        <v>15.681868258159163</v>
      </c>
      <c r="AC169" s="17">
        <f>AA169*SMOW!$AN$12</f>
        <v>30.162727913055882</v>
      </c>
      <c r="AD169" s="17">
        <f t="shared" ref="AD169" si="163">LN((AB169/1000)+1)*1000</f>
        <v>15.560178330275313</v>
      </c>
      <c r="AE169" s="17">
        <f t="shared" ref="AE169" si="164">LN((AC169/1000)+1)*1000</f>
        <v>29.71677802781554</v>
      </c>
      <c r="AF169" s="16">
        <f>(AD169-SMOW!AN$14*AE169)</f>
        <v>-0.13028046841129282</v>
      </c>
      <c r="AG169" s="2">
        <f t="shared" ref="AG169" si="165">AF169*1000</f>
        <v>-130.28046841129282</v>
      </c>
      <c r="AK169" s="166" t="str">
        <f t="shared" si="107"/>
        <v>10</v>
      </c>
      <c r="AN169" s="166" t="str">
        <f t="shared" si="108"/>
        <v>0</v>
      </c>
    </row>
    <row r="170" spans="1:40" s="151" customFormat="1" x14ac:dyDescent="0.3">
      <c r="A170" s="151">
        <v>1487</v>
      </c>
      <c r="B170" s="99" t="s">
        <v>155</v>
      </c>
      <c r="C170" s="58" t="s">
        <v>64</v>
      </c>
      <c r="D170" s="58" t="s">
        <v>296</v>
      </c>
      <c r="E170" s="151" t="s">
        <v>298</v>
      </c>
      <c r="F170" s="16">
        <v>16.3321625287934</v>
      </c>
      <c r="G170" s="16">
        <v>16.2002270164366</v>
      </c>
      <c r="H170" s="16">
        <v>4.1947733512601596E-3</v>
      </c>
      <c r="I170" s="16">
        <v>31.564212291815899</v>
      </c>
      <c r="J170" s="16">
        <v>31.0763029085414</v>
      </c>
      <c r="K170" s="16">
        <v>1.75810637116001E-3</v>
      </c>
      <c r="L170" s="16">
        <v>-0.20806091927321799</v>
      </c>
      <c r="M170" s="16">
        <v>4.0349737406441899E-3</v>
      </c>
      <c r="N170" s="16">
        <v>5.9706646825629699</v>
      </c>
      <c r="O170" s="16">
        <v>4.15200767223771E-3</v>
      </c>
      <c r="P170" s="16">
        <v>11.040098296399</v>
      </c>
      <c r="Q170" s="16">
        <v>1.72312689519058E-3</v>
      </c>
      <c r="R170" s="16">
        <v>15.1206967108615</v>
      </c>
      <c r="S170" s="16">
        <v>9.9296516445438202E-2</v>
      </c>
      <c r="T170" s="16">
        <v>563.92469398860896</v>
      </c>
      <c r="U170" s="16">
        <v>0.22694559354111599</v>
      </c>
      <c r="V170" s="152">
        <v>43681.608217592591</v>
      </c>
      <c r="W170" s="20">
        <v>2.2000000000000002</v>
      </c>
      <c r="X170" s="16">
        <v>4.2900017206127801E-2</v>
      </c>
      <c r="Y170" s="16">
        <v>3.8768639208360697E-2</v>
      </c>
      <c r="Z170" s="17">
        <f>((((N170/1000)+1)/((SMOW!$Z$4/1000)+1))-1)*1000</f>
        <v>16.794675051784669</v>
      </c>
      <c r="AA170" s="17">
        <f>((((P170/1000)+1)/((SMOW!$AA$4/1000)+1))-1)*1000</f>
        <v>32.408550228381294</v>
      </c>
      <c r="AB170" s="17">
        <f>Z170*SMOW!$AN$6</f>
        <v>18.221539660361792</v>
      </c>
      <c r="AC170" s="17">
        <f>AA170*SMOW!$AN$12</f>
        <v>35.063362916760198</v>
      </c>
      <c r="AD170" s="17">
        <f t="shared" ref="AD170" si="166">LN((AB170/1000)+1)*1000</f>
        <v>18.057516908150284</v>
      </c>
      <c r="AE170" s="17">
        <f t="shared" ref="AE170" si="167">LN((AC170/1000)+1)*1000</f>
        <v>34.46264505288206</v>
      </c>
      <c r="AF170" s="16">
        <f>(AD170-SMOW!AN$14*AE170)</f>
        <v>-0.13875967977144654</v>
      </c>
      <c r="AG170" s="2">
        <f t="shared" ref="AG170" si="168">AF170*1000</f>
        <v>-138.75967977144654</v>
      </c>
      <c r="AH170" s="2">
        <f>AVERAGE(AG170:AG171)</f>
        <v>-134.7887040190887</v>
      </c>
      <c r="AI170" s="2">
        <f>STDEV(AG170:AG171)</f>
        <v>5.6158077648391487</v>
      </c>
      <c r="AJ170" s="151" t="s">
        <v>299</v>
      </c>
      <c r="AK170" s="166" t="str">
        <f t="shared" si="107"/>
        <v>10</v>
      </c>
      <c r="AN170" s="166" t="str">
        <f t="shared" si="108"/>
        <v>0</v>
      </c>
    </row>
    <row r="171" spans="1:40" s="151" customFormat="1" x14ac:dyDescent="0.3">
      <c r="A171" s="151">
        <v>1488</v>
      </c>
      <c r="B171" s="99" t="s">
        <v>155</v>
      </c>
      <c r="C171" s="58" t="s">
        <v>64</v>
      </c>
      <c r="D171" s="58" t="s">
        <v>296</v>
      </c>
      <c r="E171" s="151" t="s">
        <v>300</v>
      </c>
      <c r="F171" s="16">
        <v>16.994698643671899</v>
      </c>
      <c r="G171" s="16">
        <v>16.851903861783601</v>
      </c>
      <c r="H171" s="16">
        <v>5.0230000383174201E-3</v>
      </c>
      <c r="I171" s="16">
        <v>32.828898955155402</v>
      </c>
      <c r="J171" s="16">
        <v>32.301541252322899</v>
      </c>
      <c r="K171" s="16">
        <v>2.1369811990871799E-3</v>
      </c>
      <c r="L171" s="16">
        <v>-0.20330991944284399</v>
      </c>
      <c r="M171" s="16">
        <v>5.0581119603441901E-3</v>
      </c>
      <c r="N171" s="16">
        <v>6.6264462473245</v>
      </c>
      <c r="O171" s="16">
        <v>4.9717905951880796E-3</v>
      </c>
      <c r="P171" s="16">
        <v>12.279622616049499</v>
      </c>
      <c r="Q171" s="16">
        <v>2.0944635882484E-3</v>
      </c>
      <c r="R171" s="16">
        <v>16.847847993540501</v>
      </c>
      <c r="S171" s="16">
        <v>0.13247131431678</v>
      </c>
      <c r="T171" s="16">
        <v>587.774871346689</v>
      </c>
      <c r="U171" s="16">
        <v>7.5748133218690603E-2</v>
      </c>
      <c r="V171" s="152">
        <v>43681.694525462961</v>
      </c>
      <c r="W171" s="20">
        <v>2.2000000000000002</v>
      </c>
      <c r="X171" s="16">
        <v>5.6564419199369598E-3</v>
      </c>
      <c r="Y171" s="16">
        <v>1.44412068677977E-2</v>
      </c>
      <c r="Z171" s="17">
        <f>((((N171/1000)+1)/((SMOW!$Z$4/1000)+1))-1)*1000</f>
        <v>17.457512673652253</v>
      </c>
      <c r="AA171" s="17">
        <f>((((P171/1000)+1)/((SMOW!$AA$4/1000)+1))-1)*1000</f>
        <v>33.674272040977506</v>
      </c>
      <c r="AB171" s="17">
        <f>Z171*SMOW!$AN$6</f>
        <v>18.940691533083299</v>
      </c>
      <c r="AC171" s="17">
        <f>AA171*SMOW!$AN$12</f>
        <v>36.432768920853988</v>
      </c>
      <c r="AD171" s="17">
        <f t="shared" ref="AD171" si="169">LN((AB171/1000)+1)*1000</f>
        <v>18.763549929559524</v>
      </c>
      <c r="AE171" s="17">
        <f t="shared" ref="AE171" si="170">LN((AC171/1000)+1)*1000</f>
        <v>35.784787230731538</v>
      </c>
      <c r="AF171" s="16">
        <f>(AD171-SMOW!AN$14*AE171)</f>
        <v>-0.13081772826673088</v>
      </c>
      <c r="AG171" s="2">
        <f t="shared" ref="AG171" si="171">AF171*1000</f>
        <v>-130.81772826673088</v>
      </c>
      <c r="AK171" s="166" t="str">
        <f t="shared" si="107"/>
        <v>10</v>
      </c>
      <c r="AN171" s="166" t="str">
        <f t="shared" si="108"/>
        <v>0</v>
      </c>
    </row>
    <row r="172" spans="1:40" s="151" customFormat="1" x14ac:dyDescent="0.3">
      <c r="A172" s="151">
        <v>1489</v>
      </c>
      <c r="B172" s="99" t="s">
        <v>155</v>
      </c>
      <c r="C172" s="58" t="s">
        <v>48</v>
      </c>
      <c r="D172" s="58" t="s">
        <v>167</v>
      </c>
      <c r="E172" s="151" t="s">
        <v>301</v>
      </c>
      <c r="F172" s="16">
        <v>14.3379979466837</v>
      </c>
      <c r="G172" s="16">
        <v>14.236180687595301</v>
      </c>
      <c r="H172" s="16">
        <v>3.6116972886082498E-3</v>
      </c>
      <c r="I172" s="16">
        <v>27.7020235243583</v>
      </c>
      <c r="J172" s="16">
        <v>27.3252645613025</v>
      </c>
      <c r="K172" s="16">
        <v>1.9354913814035499E-3</v>
      </c>
      <c r="L172" s="16">
        <v>-0.19155900077240101</v>
      </c>
      <c r="M172" s="16">
        <v>3.4792142089357702E-3</v>
      </c>
      <c r="N172" s="16">
        <v>3.9968305915903102</v>
      </c>
      <c r="O172" s="16">
        <v>3.57487606513642E-3</v>
      </c>
      <c r="P172" s="16">
        <v>7.2547520575892497</v>
      </c>
      <c r="Q172" s="16">
        <v>1.8969826339354E-3</v>
      </c>
      <c r="R172" s="16">
        <v>9.3180887352087804</v>
      </c>
      <c r="S172" s="16">
        <v>0.16293966827317499</v>
      </c>
      <c r="T172" s="16">
        <v>734.05495959246502</v>
      </c>
      <c r="U172" s="16">
        <v>0.112980234274627</v>
      </c>
      <c r="V172" s="152">
        <v>43681.791261574072</v>
      </c>
      <c r="W172" s="20">
        <v>2.2000000000000002</v>
      </c>
      <c r="X172" s="16">
        <v>5.83017876018345E-2</v>
      </c>
      <c r="Y172" s="16">
        <v>5.5036429607323599E-2</v>
      </c>
      <c r="Z172" s="17">
        <f>((((N172/1000)+1)/((SMOW!$Z$4/1000)+1))-1)*1000</f>
        <v>14.799602965095193</v>
      </c>
      <c r="AA172" s="17">
        <f>((((P172/1000)+1)/((SMOW!$AA$4/1000)+1))-1)*1000</f>
        <v>28.543200249575129</v>
      </c>
      <c r="AB172" s="17">
        <f>Z172*SMOW!$AN$6</f>
        <v>16.056967553976801</v>
      </c>
      <c r="AC172" s="17">
        <f>AA172*SMOW!$AN$12</f>
        <v>30.881374887302414</v>
      </c>
      <c r="AD172" s="17">
        <f t="shared" ref="AD172" si="172">LN((AB172/1000)+1)*1000</f>
        <v>15.929418011545012</v>
      </c>
      <c r="AE172" s="17">
        <f t="shared" ref="AE172" si="173">LN((AC172/1000)+1)*1000</f>
        <v>30.41414010987306</v>
      </c>
      <c r="AF172" s="16">
        <f>(AD172-SMOW!AN$14*AE172)</f>
        <v>-0.12924796646796288</v>
      </c>
      <c r="AG172" s="2">
        <f t="shared" ref="AG172" si="174">AF172*1000</f>
        <v>-129.2479664679629</v>
      </c>
      <c r="AH172" s="2">
        <f>AVERAGE(AG172:AG173)</f>
        <v>-127.70945092586761</v>
      </c>
      <c r="AI172" s="2">
        <f>STDEV(AG172:AG173)</f>
        <v>2.1757895455529432</v>
      </c>
      <c r="AJ172" s="151" t="s">
        <v>302</v>
      </c>
      <c r="AK172" s="166" t="str">
        <f t="shared" si="107"/>
        <v>10</v>
      </c>
      <c r="AN172" s="166" t="str">
        <f t="shared" si="108"/>
        <v>0</v>
      </c>
    </row>
    <row r="173" spans="1:40" s="151" customFormat="1" x14ac:dyDescent="0.3">
      <c r="A173" s="151">
        <v>1490</v>
      </c>
      <c r="B173" s="99" t="s">
        <v>155</v>
      </c>
      <c r="C173" s="58" t="s">
        <v>48</v>
      </c>
      <c r="D173" s="58" t="s">
        <v>167</v>
      </c>
      <c r="E173" s="151" t="s">
        <v>303</v>
      </c>
      <c r="F173" s="16">
        <v>14.0798828502137</v>
      </c>
      <c r="G173" s="16">
        <v>13.9816816494356</v>
      </c>
      <c r="H173" s="16">
        <v>4.2824698057895502E-3</v>
      </c>
      <c r="I173" s="16">
        <v>27.1993385709441</v>
      </c>
      <c r="J173" s="16">
        <v>26.836009973401101</v>
      </c>
      <c r="K173" s="16">
        <v>1.8807574436572601E-3</v>
      </c>
      <c r="L173" s="16">
        <v>-0.18773161652013001</v>
      </c>
      <c r="M173" s="16">
        <v>4.1359493744705699E-3</v>
      </c>
      <c r="N173" s="16">
        <v>3.7413469763572702</v>
      </c>
      <c r="O173" s="16">
        <v>4.2388100621477496E-3</v>
      </c>
      <c r="P173" s="16">
        <v>6.7620685787945902</v>
      </c>
      <c r="Q173" s="16">
        <v>1.8433376885798999E-3</v>
      </c>
      <c r="R173" s="16">
        <v>8.8871859629221408</v>
      </c>
      <c r="S173" s="16">
        <v>0.15413386837021401</v>
      </c>
      <c r="T173" s="16">
        <v>753.17075577218804</v>
      </c>
      <c r="U173" s="16">
        <v>8.9381971766032201E-2</v>
      </c>
      <c r="V173" s="152">
        <v>43681.873807870368</v>
      </c>
      <c r="W173" s="20">
        <v>2.2000000000000002</v>
      </c>
      <c r="X173" s="16">
        <v>5.7794798768042097E-3</v>
      </c>
      <c r="Y173" s="16">
        <v>4.8247228601121196E-3</v>
      </c>
      <c r="Z173" s="17">
        <f>((((N173/1000)+1)/((SMOW!$Z$4/1000)+1))-1)*1000</f>
        <v>14.541370405586118</v>
      </c>
      <c r="AA173" s="17">
        <f>((((P173/1000)+1)/((SMOW!$AA$4/1000)+1))-1)*1000</f>
        <v>28.040103847245756</v>
      </c>
      <c r="AB173" s="17">
        <f>Z173*SMOW!$AN$6</f>
        <v>15.776795725097543</v>
      </c>
      <c r="AC173" s="17">
        <f>AA173*SMOW!$AN$12</f>
        <v>30.33706631401909</v>
      </c>
      <c r="AD173" s="17">
        <f t="shared" ref="AD173" si="175">LN((AB173/1000)+1)*1000</f>
        <v>15.65363577412146</v>
      </c>
      <c r="AE173" s="17">
        <f t="shared" ref="AE173" si="176">LN((AC173/1000)+1)*1000</f>
        <v>29.885997555881119</v>
      </c>
      <c r="AF173" s="16">
        <f>(AD173-SMOW!AN$14*AE173)</f>
        <v>-0.12617093538377233</v>
      </c>
      <c r="AG173" s="2">
        <f t="shared" ref="AG173" si="177">AF173*1000</f>
        <v>-126.17093538377233</v>
      </c>
      <c r="AK173" s="166" t="str">
        <f t="shared" si="107"/>
        <v>10</v>
      </c>
      <c r="AN173" s="166" t="str">
        <f t="shared" si="108"/>
        <v>0</v>
      </c>
    </row>
    <row r="174" spans="1:40" s="151" customFormat="1" x14ac:dyDescent="0.3">
      <c r="A174" s="151">
        <v>1491</v>
      </c>
      <c r="B174" s="99" t="s">
        <v>155</v>
      </c>
      <c r="C174" s="58" t="s">
        <v>48</v>
      </c>
      <c r="D174" s="58" t="s">
        <v>167</v>
      </c>
      <c r="E174" s="151" t="s">
        <v>304</v>
      </c>
      <c r="F174" s="16">
        <v>14.4256191181421</v>
      </c>
      <c r="G174" s="16">
        <v>14.3225592671533</v>
      </c>
      <c r="H174" s="16">
        <v>5.4098559537927998E-3</v>
      </c>
      <c r="I174" s="16">
        <v>27.8802496498541</v>
      </c>
      <c r="J174" s="16">
        <v>27.4986715226689</v>
      </c>
      <c r="K174" s="16">
        <v>1.76528915034356E-3</v>
      </c>
      <c r="L174" s="16">
        <v>-0.19673929681590799</v>
      </c>
      <c r="M174" s="16">
        <v>5.4327168630029701E-3</v>
      </c>
      <c r="N174" s="16">
        <v>4.0835584659429198</v>
      </c>
      <c r="O174" s="16">
        <v>5.3547025178584604E-3</v>
      </c>
      <c r="P174" s="16">
        <v>7.4294321766677403</v>
      </c>
      <c r="Q174" s="16">
        <v>1.73016676501481E-3</v>
      </c>
      <c r="R174" s="16">
        <v>9.4405539173395603</v>
      </c>
      <c r="S174" s="16">
        <v>0.116299895865503</v>
      </c>
      <c r="T174" s="16">
        <v>692.41992846000005</v>
      </c>
      <c r="U174" s="16">
        <v>6.9059121175223503E-2</v>
      </c>
      <c r="V174" s="152">
        <v>43681.961006944446</v>
      </c>
      <c r="W174" s="20">
        <v>2.2000000000000002</v>
      </c>
      <c r="X174" s="16">
        <v>2.47278621199396E-2</v>
      </c>
      <c r="Y174" s="16">
        <v>2.13126556992712E-2</v>
      </c>
      <c r="Z174" s="17">
        <f>((((N174/1000)+1)/((SMOW!$Z$4/1000)+1))-1)*1000</f>
        <v>14.887264011203438</v>
      </c>
      <c r="AA174" s="17">
        <f>((((P174/1000)+1)/((SMOW!$AA$4/1000)+1))-1)*1000</f>
        <v>28.72157225360894</v>
      </c>
      <c r="AB174" s="17">
        <f>Z174*SMOW!$AN$6</f>
        <v>16.152076225231529</v>
      </c>
      <c r="AC174" s="17">
        <f>AA174*SMOW!$AN$12</f>
        <v>31.07435859893263</v>
      </c>
      <c r="AD174" s="17">
        <f t="shared" ref="AD174" si="178">LN((AB174/1000)+1)*1000</f>
        <v>16.023019279205361</v>
      </c>
      <c r="AE174" s="17">
        <f t="shared" ref="AE174" si="179">LN((AC174/1000)+1)*1000</f>
        <v>30.601325226468482</v>
      </c>
      <c r="AF174" s="16">
        <f>(AD174-SMOW!AN$14*AE174)</f>
        <v>-0.13448044036999818</v>
      </c>
      <c r="AG174" s="2">
        <f t="shared" ref="AG174" si="180">AF174*1000</f>
        <v>-134.48044036999818</v>
      </c>
      <c r="AH174" s="2">
        <f>AVERAGE(AG174:AG175)</f>
        <v>-132.98213493199285</v>
      </c>
      <c r="AI174" s="2">
        <f>STDEV(AG174:AG175)</f>
        <v>2.1189238710045006</v>
      </c>
      <c r="AK174" s="166" t="str">
        <f t="shared" si="107"/>
        <v>10</v>
      </c>
      <c r="AN174" s="166" t="str">
        <f t="shared" si="108"/>
        <v>0</v>
      </c>
    </row>
    <row r="175" spans="1:40" s="151" customFormat="1" x14ac:dyDescent="0.3">
      <c r="A175" s="151">
        <v>1492</v>
      </c>
      <c r="B175" s="99" t="s">
        <v>155</v>
      </c>
      <c r="C175" s="58" t="s">
        <v>48</v>
      </c>
      <c r="D175" s="58" t="s">
        <v>167</v>
      </c>
      <c r="E175" s="151" t="s">
        <v>305</v>
      </c>
      <c r="F175" s="16">
        <v>14.280473355587301</v>
      </c>
      <c r="G175" s="16">
        <v>14.1794674222245</v>
      </c>
      <c r="H175" s="16">
        <v>4.8298871273897001E-3</v>
      </c>
      <c r="I175" s="16">
        <v>27.5952494133101</v>
      </c>
      <c r="J175" s="16">
        <v>27.221363196914201</v>
      </c>
      <c r="K175" s="16">
        <v>1.7081644180403899E-3</v>
      </c>
      <c r="L175" s="16">
        <v>-0.193412345746176</v>
      </c>
      <c r="M175" s="16">
        <v>4.5618024562756104E-3</v>
      </c>
      <c r="N175" s="16">
        <v>3.93989246321618</v>
      </c>
      <c r="O175" s="16">
        <v>4.7806464687592002E-3</v>
      </c>
      <c r="P175" s="16">
        <v>7.1501023358914804</v>
      </c>
      <c r="Q175" s="16">
        <v>1.6741785926128201E-3</v>
      </c>
      <c r="R175" s="16">
        <v>8.8858915133744798</v>
      </c>
      <c r="S175" s="16">
        <v>0.15600191153898399</v>
      </c>
      <c r="T175" s="16">
        <v>765.32192868653897</v>
      </c>
      <c r="U175" s="16">
        <v>9.3473005911484205E-2</v>
      </c>
      <c r="V175" s="152">
        <v>43682.044120370374</v>
      </c>
      <c r="W175" s="151">
        <v>2.2000000000000002</v>
      </c>
      <c r="X175" s="16">
        <v>0.15938473787570701</v>
      </c>
      <c r="Y175" s="16">
        <v>0.15185760277423599</v>
      </c>
      <c r="Z175" s="17">
        <f>((((N175/1000)+1)/((SMOW!$Z$4/1000)+1))-1)*1000</f>
        <v>14.742052195703126</v>
      </c>
      <c r="AA175" s="17">
        <f>((((P175/1000)+1)/((SMOW!$AA$4/1000)+1))-1)*1000</f>
        <v>28.436338743645038</v>
      </c>
      <c r="AB175" s="17">
        <f>Z175*SMOW!$AN$6</f>
        <v>15.994527308855746</v>
      </c>
      <c r="AC175" s="17">
        <f>AA175*SMOW!$AN$12</f>
        <v>30.765759602513249</v>
      </c>
      <c r="AD175" s="17">
        <f t="shared" ref="AD175" si="181">LN((AB175/1000)+1)*1000</f>
        <v>15.86796263475113</v>
      </c>
      <c r="AE175" s="17">
        <f t="shared" ref="AE175" si="182">LN((AC175/1000)+1)*1000</f>
        <v>30.301981939858177</v>
      </c>
      <c r="AF175" s="16">
        <f>(AD175-SMOW!AN$14*AE175)</f>
        <v>-0.13148382949398751</v>
      </c>
      <c r="AG175" s="2">
        <f t="shared" ref="AG175" si="183">AF175*1000</f>
        <v>-131.48382949398751</v>
      </c>
      <c r="AK175" s="166" t="str">
        <f t="shared" si="107"/>
        <v>10</v>
      </c>
      <c r="AN175" s="166" t="str">
        <f t="shared" si="108"/>
        <v>0</v>
      </c>
    </row>
    <row r="176" spans="1:40" s="151" customFormat="1" x14ac:dyDescent="0.3">
      <c r="A176" s="151">
        <v>1493</v>
      </c>
      <c r="B176" s="99" t="s">
        <v>80</v>
      </c>
      <c r="C176" s="58" t="s">
        <v>48</v>
      </c>
      <c r="D176" s="58" t="s">
        <v>167</v>
      </c>
      <c r="E176" s="151" t="s">
        <v>306</v>
      </c>
      <c r="F176" s="16">
        <v>12.4259586459175</v>
      </c>
      <c r="G176" s="16">
        <v>12.349389676358101</v>
      </c>
      <c r="H176" s="16">
        <v>4.4984739279778302E-3</v>
      </c>
      <c r="I176" s="16">
        <v>24.0164143883393</v>
      </c>
      <c r="J176" s="16">
        <v>23.7325561276729</v>
      </c>
      <c r="K176" s="16">
        <v>1.4159172021813401E-3</v>
      </c>
      <c r="L176" s="16">
        <v>-0.181399959053232</v>
      </c>
      <c r="M176" s="16">
        <v>4.4102388480136102E-3</v>
      </c>
      <c r="N176" s="16">
        <v>2.1042845154088501</v>
      </c>
      <c r="O176" s="16">
        <v>4.4526120241283901E-3</v>
      </c>
      <c r="P176" s="16">
        <v>3.6424722026259899</v>
      </c>
      <c r="Q176" s="16">
        <v>1.3877459592083799E-3</v>
      </c>
      <c r="R176" s="16">
        <v>3.97819126041705</v>
      </c>
      <c r="S176" s="16">
        <v>0.13685693409048799</v>
      </c>
      <c r="T176" s="16">
        <v>756.44459509867795</v>
      </c>
      <c r="U176" s="16">
        <v>0.185711304965995</v>
      </c>
      <c r="V176" s="152">
        <v>43682.3983912037</v>
      </c>
      <c r="W176" s="151">
        <v>2.2000000000000002</v>
      </c>
      <c r="X176" s="16">
        <v>2.6559677571199301E-3</v>
      </c>
      <c r="Y176" s="16">
        <v>4.0577562035652298E-3</v>
      </c>
      <c r="Z176" s="17">
        <f>((((N176/1000)+1)/((SMOW!$Z$4/1000)+1))-1)*1000</f>
        <v>12.886693533328941</v>
      </c>
      <c r="AA176" s="17">
        <f>((((P176/1000)+1)/((SMOW!$AA$4/1000)+1))-1)*1000</f>
        <v>24.854574433086142</v>
      </c>
      <c r="AB176" s="17">
        <f>Z176*SMOW!$AN$6</f>
        <v>13.981538587942417</v>
      </c>
      <c r="AC176" s="17">
        <f>AA176*SMOW!$AN$12</f>
        <v>26.890587741433094</v>
      </c>
      <c r="AD176" s="17">
        <f t="shared" ref="AD176" si="184">LN((AB176/1000)+1)*1000</f>
        <v>13.884698482483932</v>
      </c>
      <c r="AE176" s="17">
        <f t="shared" ref="AE176" si="185">LN((AC176/1000)+1)*1000</f>
        <v>26.535389478902548</v>
      </c>
      <c r="AF176" s="16">
        <f>(AD176-SMOW!AN$14*AE176)</f>
        <v>-0.12598716237661378</v>
      </c>
      <c r="AG176" s="2">
        <f t="shared" ref="AG176" si="186">AF176*1000</f>
        <v>-125.98716237661378</v>
      </c>
      <c r="AH176" s="2">
        <f>AVERAGE(AG176:AG177)</f>
        <v>-129.49031902065133</v>
      </c>
      <c r="AI176" s="2">
        <f>STDEV(AG176:AG177)</f>
        <v>4.9542116371153337</v>
      </c>
      <c r="AK176" s="166" t="str">
        <f t="shared" si="107"/>
        <v>10</v>
      </c>
      <c r="AN176" s="166" t="str">
        <f t="shared" si="108"/>
        <v>0</v>
      </c>
    </row>
    <row r="177" spans="1:40" s="151" customFormat="1" x14ac:dyDescent="0.3">
      <c r="A177" s="151">
        <v>1494</v>
      </c>
      <c r="B177" s="99" t="s">
        <v>80</v>
      </c>
      <c r="C177" s="58" t="s">
        <v>48</v>
      </c>
      <c r="D177" s="58" t="s">
        <v>167</v>
      </c>
      <c r="E177" s="151" t="s">
        <v>307</v>
      </c>
      <c r="F177" s="16">
        <v>13.650200358274599</v>
      </c>
      <c r="G177" s="16">
        <v>13.5578752145917</v>
      </c>
      <c r="H177" s="16">
        <v>4.5798793660396103E-3</v>
      </c>
      <c r="I177" s="16">
        <v>26.3843150095732</v>
      </c>
      <c r="J177" s="16">
        <v>26.042252600627101</v>
      </c>
      <c r="K177" s="16">
        <v>1.5933690118846099E-3</v>
      </c>
      <c r="L177" s="16">
        <v>-0.19243415853947099</v>
      </c>
      <c r="M177" s="16">
        <v>4.5165606049721498E-3</v>
      </c>
      <c r="N177" s="16">
        <v>3.3160450938084298</v>
      </c>
      <c r="O177" s="16">
        <v>4.5331875344344196E-3</v>
      </c>
      <c r="P177" s="16">
        <v>5.9632608150281001</v>
      </c>
      <c r="Q177" s="16">
        <v>1.56166716836714E-3</v>
      </c>
      <c r="R177" s="16">
        <v>7.2199375340569896</v>
      </c>
      <c r="S177" s="16">
        <v>0.179341010395241</v>
      </c>
      <c r="T177" s="16">
        <v>748.89163306609396</v>
      </c>
      <c r="U177" s="16">
        <v>0.112013972250789</v>
      </c>
      <c r="V177" s="152">
        <v>43682.498240740744</v>
      </c>
      <c r="W177" s="151">
        <v>2.2000000000000002</v>
      </c>
      <c r="X177" s="16">
        <v>7.5633331268373698E-3</v>
      </c>
      <c r="Y177" s="16">
        <v>1.2805799408627999E-2</v>
      </c>
      <c r="Z177" s="17">
        <f>((((N177/1000)+1)/((SMOW!$Z$4/1000)+1))-1)*1000</f>
        <v>14.111492373703793</v>
      </c>
      <c r="AA177" s="17">
        <f>((((P177/1000)+1)/((SMOW!$AA$4/1000)+1))-1)*1000</f>
        <v>27.224413187012743</v>
      </c>
      <c r="AB177" s="17">
        <f>Z177*SMOW!$AN$6</f>
        <v>15.310395536769416</v>
      </c>
      <c r="AC177" s="17">
        <f>AA177*SMOW!$AN$12</f>
        <v>29.454556684738755</v>
      </c>
      <c r="AD177" s="17">
        <f t="shared" ref="AD177" si="187">LN((AB177/1000)+1)*1000</f>
        <v>15.194374154499751</v>
      </c>
      <c r="AE177" s="17">
        <f t="shared" ref="AE177" si="188">LN((AC177/1000)+1)*1000</f>
        <v>29.029105360159924</v>
      </c>
      <c r="AF177" s="16">
        <f>(AD177-SMOW!AN$14*AE177)</f>
        <v>-0.13299347566468889</v>
      </c>
      <c r="AG177" s="2">
        <f t="shared" ref="AG177" si="189">AF177*1000</f>
        <v>-132.9934756646889</v>
      </c>
      <c r="AK177" s="166" t="str">
        <f t="shared" si="107"/>
        <v>10</v>
      </c>
      <c r="AN177" s="166" t="str">
        <f t="shared" si="108"/>
        <v>0</v>
      </c>
    </row>
    <row r="178" spans="1:40" s="151" customFormat="1" x14ac:dyDescent="0.3">
      <c r="A178" s="151">
        <v>1495</v>
      </c>
      <c r="B178" s="99" t="s">
        <v>155</v>
      </c>
      <c r="C178" s="58" t="s">
        <v>48</v>
      </c>
      <c r="D178" s="58" t="s">
        <v>167</v>
      </c>
      <c r="E178" s="151" t="s">
        <v>308</v>
      </c>
      <c r="F178" s="16">
        <v>14.434219856494</v>
      </c>
      <c r="G178" s="16">
        <v>14.3310378151471</v>
      </c>
      <c r="H178" s="16">
        <v>4.6079955237250904E-3</v>
      </c>
      <c r="I178" s="16">
        <v>27.903520790936899</v>
      </c>
      <c r="J178" s="16">
        <v>27.5213112154097</v>
      </c>
      <c r="K178" s="16">
        <v>1.5186436067284299E-3</v>
      </c>
      <c r="L178" s="16">
        <v>-0.200214506589279</v>
      </c>
      <c r="M178" s="16">
        <v>4.6407952789555597E-3</v>
      </c>
      <c r="N178" s="16">
        <v>4.0920715198396804</v>
      </c>
      <c r="O178" s="16">
        <v>4.5610170481323797E-3</v>
      </c>
      <c r="P178" s="16">
        <v>7.4522403125913597</v>
      </c>
      <c r="Q178" s="16">
        <v>1.4884285080141199E-3</v>
      </c>
      <c r="R178" s="16">
        <v>9.3942404069585006</v>
      </c>
      <c r="S178" s="16">
        <v>0.11923139282199099</v>
      </c>
      <c r="T178" s="16">
        <v>663.84561690830503</v>
      </c>
      <c r="U178" s="16">
        <v>8.53717802985062E-2</v>
      </c>
      <c r="V178" s="152">
        <v>43682.584768518522</v>
      </c>
      <c r="W178" s="151">
        <v>2.2000000000000002</v>
      </c>
      <c r="X178" s="16">
        <v>2.56533921816154E-2</v>
      </c>
      <c r="Y178" s="16">
        <v>2.1450703041918501E-2</v>
      </c>
      <c r="Z178" s="17">
        <f>((((N178/1000)+1)/((SMOW!$Z$4/1000)+1))-1)*1000</f>
        <v>14.895868663580059</v>
      </c>
      <c r="AA178" s="17">
        <f>((((P178/1000)+1)/((SMOW!$AA$4/1000)+1))-1)*1000</f>
        <v>28.744862442180221</v>
      </c>
      <c r="AB178" s="17">
        <f>Z178*SMOW!$AN$6</f>
        <v>16.161411923246572</v>
      </c>
      <c r="AC178" s="17">
        <f>AA178*SMOW!$AN$12</f>
        <v>31.099556650944209</v>
      </c>
      <c r="AD178" s="17">
        <f t="shared" ref="AD178" si="190">LN((AB178/1000)+1)*1000</f>
        <v>16.032206540983008</v>
      </c>
      <c r="AE178" s="17">
        <f t="shared" ref="AE178" si="191">LN((AC178/1000)+1)*1000</f>
        <v>30.625763564890409</v>
      </c>
      <c r="AF178" s="16">
        <f>(AD178-SMOW!AN$14*AE178)</f>
        <v>-0.13819662127912835</v>
      </c>
      <c r="AG178" s="2">
        <f t="shared" ref="AG178" si="192">AF178*1000</f>
        <v>-138.19662127912835</v>
      </c>
      <c r="AH178" s="2">
        <f>AVERAGE(AG178:AG179)</f>
        <v>-140.98644460680811</v>
      </c>
      <c r="AI178" s="2">
        <f>STDEV(AG178:AG179)</f>
        <v>3.9454059866295292</v>
      </c>
      <c r="AK178" s="166" t="str">
        <f t="shared" si="107"/>
        <v>10</v>
      </c>
      <c r="AN178" s="166" t="str">
        <f t="shared" si="108"/>
        <v>0</v>
      </c>
    </row>
    <row r="179" spans="1:40" s="151" customFormat="1" x14ac:dyDescent="0.3">
      <c r="A179" s="151">
        <v>1496</v>
      </c>
      <c r="B179" s="99" t="s">
        <v>155</v>
      </c>
      <c r="C179" s="58" t="s">
        <v>48</v>
      </c>
      <c r="D179" s="58" t="s">
        <v>167</v>
      </c>
      <c r="E179" s="151" t="s">
        <v>309</v>
      </c>
      <c r="F179" s="16">
        <v>14.551458156401001</v>
      </c>
      <c r="G179" s="16">
        <v>14.446601457264901</v>
      </c>
      <c r="H179" s="16">
        <v>3.38982546807864E-3</v>
      </c>
      <c r="I179" s="16">
        <v>28.139456681984001</v>
      </c>
      <c r="J179" s="16">
        <v>27.750816014738401</v>
      </c>
      <c r="K179" s="16">
        <v>1.9261972047544E-3</v>
      </c>
      <c r="L179" s="16">
        <v>-0.20582939851694901</v>
      </c>
      <c r="M179" s="16">
        <v>3.7181997630737901E-3</v>
      </c>
      <c r="N179" s="16">
        <v>4.2081145762654497</v>
      </c>
      <c r="O179" s="16">
        <v>3.3552662259517898E-3</v>
      </c>
      <c r="P179" s="16">
        <v>7.6834819974360897</v>
      </c>
      <c r="Q179" s="16">
        <v>1.8878733752355299E-3</v>
      </c>
      <c r="R179" s="16">
        <v>9.7295462321426101</v>
      </c>
      <c r="S179" s="16">
        <v>0.119584823341855</v>
      </c>
      <c r="T179" s="16">
        <v>659.80407000046705</v>
      </c>
      <c r="U179" s="16">
        <v>7.7848342526162795E-2</v>
      </c>
      <c r="V179" s="152">
        <v>43682.67827546296</v>
      </c>
      <c r="W179" s="151">
        <v>2.2000000000000002</v>
      </c>
      <c r="X179" s="16">
        <v>6.9739757878862297E-3</v>
      </c>
      <c r="Y179" s="16">
        <v>8.1352673195522005E-3</v>
      </c>
      <c r="Z179" s="17">
        <f>((((N179/1000)+1)/((SMOW!$Z$4/1000)+1))-1)*1000</f>
        <v>15.013160316301954</v>
      </c>
      <c r="AA179" s="17">
        <f>((((P179/1000)+1)/((SMOW!$AA$4/1000)+1))-1)*1000</f>
        <v>28.980991447355109</v>
      </c>
      <c r="AB179" s="17">
        <f>Z179*SMOW!$AN$6</f>
        <v>16.288668598074246</v>
      </c>
      <c r="AC179" s="17">
        <f>AA179*SMOW!$AN$12</f>
        <v>31.355028646614354</v>
      </c>
      <c r="AD179" s="17">
        <f t="shared" ref="AD179" si="193">LN((AB179/1000)+1)*1000</f>
        <v>16.157431436997658</v>
      </c>
      <c r="AE179" s="17">
        <f t="shared" ref="AE179" si="194">LN((AC179/1000)+1)*1000</f>
        <v>30.873499441159368</v>
      </c>
      <c r="AF179" s="16">
        <f>(AD179-SMOW!AN$14*AE179)</f>
        <v>-0.14377626793448783</v>
      </c>
      <c r="AG179" s="2">
        <f t="shared" ref="AG179" si="195">AF179*1000</f>
        <v>-143.77626793448783</v>
      </c>
      <c r="AK179" s="166" t="str">
        <f t="shared" si="107"/>
        <v>10</v>
      </c>
      <c r="AN179" s="166" t="str">
        <f t="shared" si="108"/>
        <v>0</v>
      </c>
    </row>
    <row r="180" spans="1:40" s="151" customFormat="1" x14ac:dyDescent="0.3">
      <c r="A180" s="151">
        <v>1497</v>
      </c>
      <c r="B180" s="99" t="s">
        <v>155</v>
      </c>
      <c r="C180" s="58" t="s">
        <v>48</v>
      </c>
      <c r="D180" s="58" t="s">
        <v>311</v>
      </c>
      <c r="E180" s="151" t="s">
        <v>310</v>
      </c>
      <c r="F180" s="16">
        <v>17.057562333378101</v>
      </c>
      <c r="G180" s="16">
        <v>16.9137152608462</v>
      </c>
      <c r="H180" s="16">
        <v>4.2706095672280899E-3</v>
      </c>
      <c r="I180" s="16">
        <v>32.9709030070563</v>
      </c>
      <c r="J180" s="16">
        <v>32.4390222049472</v>
      </c>
      <c r="K180" s="16">
        <v>1.97271206114919E-3</v>
      </c>
      <c r="L180" s="16">
        <v>-0.214088463365917</v>
      </c>
      <c r="M180" s="16">
        <v>3.9960598002265098E-3</v>
      </c>
      <c r="N180" s="16">
        <v>6.6886690422430402</v>
      </c>
      <c r="O180" s="16">
        <v>4.2270707386199303E-3</v>
      </c>
      <c r="P180" s="16">
        <v>12.418801339857101</v>
      </c>
      <c r="Q180" s="16">
        <v>1.93346276698249E-3</v>
      </c>
      <c r="R180" s="16">
        <v>16.5568286219182</v>
      </c>
      <c r="S180" s="16">
        <v>0.158188862821387</v>
      </c>
      <c r="T180" s="16">
        <v>639.06432712409401</v>
      </c>
      <c r="U180" s="16">
        <v>8.7144209297005198E-2</v>
      </c>
      <c r="V180" s="152">
        <v>43682.771909722222</v>
      </c>
      <c r="W180" s="151">
        <v>2.2000000000000002</v>
      </c>
      <c r="X180" s="16">
        <v>1.03870908216223E-2</v>
      </c>
      <c r="Y180" s="16">
        <v>2.9666466245419899E-2</v>
      </c>
      <c r="Z180" s="17">
        <f>((((N180/1000)+1)/((SMOW!$Z$4/1000)+1))-1)*1000</f>
        <v>17.520404971371306</v>
      </c>
      <c r="AA180" s="17">
        <f>((((P180/1000)+1)/((SMOW!$AA$4/1000)+1))-1)*1000</f>
        <v>33.816392323556819</v>
      </c>
      <c r="AB180" s="17">
        <f>Z180*SMOW!$AN$6</f>
        <v>19.008927119284607</v>
      </c>
      <c r="AC180" s="17">
        <f>AA180*SMOW!$AN$12</f>
        <v>36.58653127710857</v>
      </c>
      <c r="AD180" s="17">
        <f t="shared" ref="AD180" si="196">LN((AB180/1000)+1)*1000</f>
        <v>18.830514868832179</v>
      </c>
      <c r="AE180" s="17">
        <f t="shared" ref="AE180" si="197">LN((AC180/1000)+1)*1000</f>
        <v>35.933133516288976</v>
      </c>
      <c r="AF180" s="16">
        <f>(AD180-SMOW!AN$14*AE180)</f>
        <v>-0.14217962776840309</v>
      </c>
      <c r="AG180" s="2">
        <f t="shared" ref="AG180" si="198">AF180*1000</f>
        <v>-142.17962776840309</v>
      </c>
      <c r="AH180" s="2">
        <f>AVERAGE(AG180:AG182)</f>
        <v>-141.35519516097023</v>
      </c>
      <c r="AI180" s="2">
        <f>STDEV(AG180:AG182)</f>
        <v>2.2184083998513611</v>
      </c>
      <c r="AJ180" s="156" t="s">
        <v>313</v>
      </c>
      <c r="AK180" s="166" t="str">
        <f t="shared" si="107"/>
        <v>10</v>
      </c>
      <c r="AN180" s="166" t="str">
        <f t="shared" si="108"/>
        <v>0</v>
      </c>
    </row>
    <row r="181" spans="1:40" s="151" customFormat="1" x14ac:dyDescent="0.3">
      <c r="A181" s="151">
        <v>1498</v>
      </c>
      <c r="B181" s="99" t="s">
        <v>155</v>
      </c>
      <c r="C181" s="58" t="s">
        <v>48</v>
      </c>
      <c r="D181" s="58" t="s">
        <v>311</v>
      </c>
      <c r="E181" s="151" t="s">
        <v>312</v>
      </c>
      <c r="F181" s="16">
        <v>17.270343885984001</v>
      </c>
      <c r="G181" s="16">
        <v>17.122906357770901</v>
      </c>
      <c r="H181" s="16">
        <v>3.6189584177467298E-3</v>
      </c>
      <c r="I181" s="16">
        <v>33.375842084595703</v>
      </c>
      <c r="J181" s="16">
        <v>32.830959386747203</v>
      </c>
      <c r="K181" s="16">
        <v>2.23652895902766E-3</v>
      </c>
      <c r="L181" s="16">
        <v>-0.21184019843159099</v>
      </c>
      <c r="M181" s="16">
        <v>3.6403048044310999E-3</v>
      </c>
      <c r="N181" s="16">
        <v>6.8992812887102701</v>
      </c>
      <c r="O181" s="16">
        <v>3.5820631671264402E-3</v>
      </c>
      <c r="P181" s="16">
        <v>12.8156837053766</v>
      </c>
      <c r="Q181" s="16">
        <v>2.1920307351053401E-3</v>
      </c>
      <c r="R181" s="16">
        <v>17.0299187253399</v>
      </c>
      <c r="S181" s="16">
        <v>0.14269283459528501</v>
      </c>
      <c r="T181" s="16">
        <v>640.28927346742205</v>
      </c>
      <c r="U181" s="16">
        <v>8.8265068362718205E-2</v>
      </c>
      <c r="V181" s="152">
        <v>43682.87394675926</v>
      </c>
      <c r="W181" s="151">
        <v>2.2000000000000002</v>
      </c>
      <c r="X181" s="16">
        <v>1.6234993592569299E-2</v>
      </c>
      <c r="Y181" s="16">
        <v>1.41569721849129E-2</v>
      </c>
      <c r="Z181" s="17">
        <f>((((N181/1000)+1)/((SMOW!$Z$4/1000)+1))-1)*1000</f>
        <v>17.733283356623495</v>
      </c>
      <c r="AA181" s="17">
        <f>((((P181/1000)+1)/((SMOW!$AA$4/1000)+1))-1)*1000</f>
        <v>34.221662844763131</v>
      </c>
      <c r="AB181" s="17">
        <f>Z181*SMOW!$AN$6</f>
        <v>19.239891512924025</v>
      </c>
      <c r="AC181" s="17">
        <f>AA181*SMOW!$AN$12</f>
        <v>37.025000362099519</v>
      </c>
      <c r="AD181" s="17">
        <f t="shared" ref="AD181" si="199">LN((AB181/1000)+1)*1000</f>
        <v>19.057145094265486</v>
      </c>
      <c r="AE181" s="17">
        <f t="shared" ref="AE181" si="200">LN((AC181/1000)+1)*1000</f>
        <v>36.35603730982578</v>
      </c>
      <c r="AF181" s="16">
        <f>(AD181-SMOW!AN$14*AE181)</f>
        <v>-0.13884260532252668</v>
      </c>
      <c r="AG181" s="2">
        <f t="shared" ref="AG181" si="201">AF181*1000</f>
        <v>-138.84260532252668</v>
      </c>
      <c r="AK181" s="166" t="str">
        <f t="shared" si="107"/>
        <v>10</v>
      </c>
      <c r="AN181" s="166" t="str">
        <f t="shared" si="108"/>
        <v>0</v>
      </c>
    </row>
    <row r="182" spans="1:40" s="151" customFormat="1" x14ac:dyDescent="0.3">
      <c r="A182" s="151">
        <v>1499</v>
      </c>
      <c r="B182" s="99" t="s">
        <v>155</v>
      </c>
      <c r="C182" s="58" t="s">
        <v>48</v>
      </c>
      <c r="D182" s="58" t="s">
        <v>311</v>
      </c>
      <c r="E182" s="151" t="s">
        <v>314</v>
      </c>
      <c r="F182" s="16">
        <v>17.6172538990545</v>
      </c>
      <c r="G182" s="16">
        <v>17.4638685988748</v>
      </c>
      <c r="H182" s="16">
        <v>4.2720359556022696E-3</v>
      </c>
      <c r="I182" s="16">
        <v>34.053705297830902</v>
      </c>
      <c r="J182" s="16">
        <v>33.486714059294201</v>
      </c>
      <c r="K182" s="16">
        <v>1.43866231067871E-3</v>
      </c>
      <c r="L182" s="16">
        <v>-0.21711642443256199</v>
      </c>
      <c r="M182" s="16">
        <v>4.2783689834778203E-3</v>
      </c>
      <c r="N182" s="16">
        <v>7.2426545571162304</v>
      </c>
      <c r="O182" s="16">
        <v>4.2284825849794204E-3</v>
      </c>
      <c r="P182" s="16">
        <v>13.4800600782426</v>
      </c>
      <c r="Q182" s="16">
        <v>1.4100385285493601E-3</v>
      </c>
      <c r="R182" s="16">
        <v>17.979130443084301</v>
      </c>
      <c r="S182" s="16">
        <v>0.14296657005935601</v>
      </c>
      <c r="T182" s="16">
        <v>623.933523305873</v>
      </c>
      <c r="U182" s="16">
        <v>8.5273783530854796E-2</v>
      </c>
      <c r="V182" s="152">
        <v>43682.956261574072</v>
      </c>
      <c r="W182" s="151">
        <v>2.2000000000000002</v>
      </c>
      <c r="X182" s="16">
        <v>1.1462297669662599E-2</v>
      </c>
      <c r="Y182" s="16">
        <v>8.3239061623427892E-3</v>
      </c>
      <c r="Z182" s="17">
        <f>((((N182/1000)+1)/((SMOW!$Z$4/1000)+1))-1)*1000</f>
        <v>18.080351241531069</v>
      </c>
      <c r="AA182" s="17">
        <f>((((P182/1000)+1)/((SMOW!$AA$4/1000)+1))-1)*1000</f>
        <v>34.900080890765793</v>
      </c>
      <c r="AB182" s="17">
        <f>Z182*SMOW!$AN$6</f>
        <v>19.616446058348782</v>
      </c>
      <c r="AC182" s="17">
        <f>AA182*SMOW!$AN$12</f>
        <v>37.758992410143648</v>
      </c>
      <c r="AD182" s="17">
        <f t="shared" ref="AD182" si="202">LN((AB182/1000)+1)*1000</f>
        <v>19.426523301809855</v>
      </c>
      <c r="AE182" s="17">
        <f t="shared" ref="AE182" si="203">LN((AC182/1000)+1)*1000</f>
        <v>37.063573208715596</v>
      </c>
      <c r="AF182" s="16">
        <f>(AD182-SMOW!AN$14*AE182)</f>
        <v>-0.14304335239198096</v>
      </c>
      <c r="AG182" s="2">
        <f t="shared" ref="AG182" si="204">AF182*1000</f>
        <v>-143.04335239198096</v>
      </c>
      <c r="AK182" s="166" t="str">
        <f t="shared" si="107"/>
        <v>10</v>
      </c>
      <c r="AN182" s="166" t="str">
        <f t="shared" si="108"/>
        <v>0</v>
      </c>
    </row>
    <row r="183" spans="1:40" s="151" customFormat="1" x14ac:dyDescent="0.3">
      <c r="A183" s="151">
        <v>1500</v>
      </c>
      <c r="B183" s="99" t="s">
        <v>155</v>
      </c>
      <c r="C183" s="58" t="s">
        <v>48</v>
      </c>
      <c r="D183" s="58" t="s">
        <v>311</v>
      </c>
      <c r="E183" s="151" t="s">
        <v>315</v>
      </c>
      <c r="F183" s="16">
        <v>16.5493955266085</v>
      </c>
      <c r="G183" s="16">
        <v>16.413946044194201</v>
      </c>
      <c r="H183" s="16">
        <v>5.5987243185437298E-3</v>
      </c>
      <c r="I183" s="16">
        <v>31.996099006745101</v>
      </c>
      <c r="J183" s="16">
        <v>31.494886927316099</v>
      </c>
      <c r="K183" s="16">
        <v>2.24993078946865E-3</v>
      </c>
      <c r="L183" s="16">
        <v>-0.21535425342867201</v>
      </c>
      <c r="M183" s="16">
        <v>5.3840471182651697E-3</v>
      </c>
      <c r="N183" s="16">
        <v>6.1856829917930201</v>
      </c>
      <c r="O183" s="16">
        <v>5.5416453712199103E-3</v>
      </c>
      <c r="P183" s="16">
        <v>11.4633921461777</v>
      </c>
      <c r="Q183" s="16">
        <v>2.20516592126736E-3</v>
      </c>
      <c r="R183" s="16">
        <v>14.862753027652399</v>
      </c>
      <c r="S183" s="16">
        <v>0.14837689836357901</v>
      </c>
      <c r="T183" s="16">
        <v>1035.4895890733101</v>
      </c>
      <c r="U183" s="16">
        <v>9.6444539223853806E-2</v>
      </c>
      <c r="V183" s="152">
        <v>43683.039189814815</v>
      </c>
      <c r="W183" s="151">
        <v>2.2000000000000002</v>
      </c>
      <c r="X183" s="16">
        <v>4.5454729197364999E-2</v>
      </c>
      <c r="Y183" s="16">
        <v>4.1033276291019501E-2</v>
      </c>
      <c r="Z183" s="17">
        <f>((((N183/1000)+1)/((SMOW!$Z$4/1000)+1))-1)*1000</f>
        <v>17.012006908010193</v>
      </c>
      <c r="AA183" s="17">
        <f>((((P183/1000)+1)/((SMOW!$AA$4/1000)+1))-1)*1000</f>
        <v>32.840790443687375</v>
      </c>
      <c r="AB183" s="17">
        <f>Z183*SMOW!$AN$6</f>
        <v>18.457335888955846</v>
      </c>
      <c r="AC183" s="17">
        <f>AA183*SMOW!$AN$12</f>
        <v>35.531010973513546</v>
      </c>
      <c r="AD183" s="17">
        <f t="shared" ref="AD183" si="205">LN((AB183/1000)+1)*1000</f>
        <v>18.28906664579273</v>
      </c>
      <c r="AE183" s="17">
        <f t="shared" ref="AE183" si="206">LN((AC183/1000)+1)*1000</f>
        <v>34.914349230775862</v>
      </c>
      <c r="AF183" s="16">
        <f>(AD183-SMOW!AN$14*AE183)</f>
        <v>-0.14570974805692671</v>
      </c>
      <c r="AG183" s="2">
        <f t="shared" ref="AG183" si="207">AF183*1000</f>
        <v>-145.70974805692671</v>
      </c>
      <c r="AH183" s="2">
        <f>AVERAGE(AG183:AG184)</f>
        <v>-154.70417463597386</v>
      </c>
      <c r="AI183" s="2">
        <f>STDEV(AG183:AG184)</f>
        <v>12.720040053857511</v>
      </c>
      <c r="AK183" s="166" t="str">
        <f t="shared" si="107"/>
        <v>10</v>
      </c>
      <c r="AN183" s="166" t="str">
        <f t="shared" si="108"/>
        <v>0</v>
      </c>
    </row>
    <row r="184" spans="1:40" s="151" customFormat="1" x14ac:dyDescent="0.3">
      <c r="A184" s="151">
        <v>1501</v>
      </c>
      <c r="B184" s="99" t="s">
        <v>155</v>
      </c>
      <c r="C184" s="58" t="s">
        <v>48</v>
      </c>
      <c r="D184" s="58" t="s">
        <v>311</v>
      </c>
      <c r="E184" s="151" t="s">
        <v>316</v>
      </c>
      <c r="F184" s="16">
        <v>16.695290206765101</v>
      </c>
      <c r="G184" s="16">
        <v>16.5574555607094</v>
      </c>
      <c r="H184" s="16">
        <v>4.4422766266433798E-3</v>
      </c>
      <c r="I184" s="16">
        <v>32.295947203640402</v>
      </c>
      <c r="J184" s="16">
        <v>31.7853961611345</v>
      </c>
      <c r="K184" s="16">
        <v>4.7888236595130997E-3</v>
      </c>
      <c r="L184" s="16">
        <v>-0.225233612369588</v>
      </c>
      <c r="M184" s="16">
        <v>4.3847285333212596E-3</v>
      </c>
      <c r="N184" s="16">
        <v>6.3227082219056499</v>
      </c>
      <c r="O184" s="16">
        <v>7.3376691461652602E-3</v>
      </c>
      <c r="P184" s="16">
        <v>11.7572745306679</v>
      </c>
      <c r="Q184" s="16">
        <v>4.69354470205999E-3</v>
      </c>
      <c r="R184" s="16">
        <v>15.6696751188791</v>
      </c>
      <c r="S184" s="16">
        <v>0.150164145653709</v>
      </c>
      <c r="T184" s="16">
        <v>1044.5357760094801</v>
      </c>
      <c r="U184" s="16">
        <v>0.167590087044656</v>
      </c>
      <c r="V184" s="152">
        <v>43683.131423611114</v>
      </c>
      <c r="W184" s="151">
        <v>2.2000000000000002</v>
      </c>
      <c r="X184" s="16">
        <v>0.96029738486167304</v>
      </c>
      <c r="Y184" s="16">
        <v>0.96028126559484095</v>
      </c>
      <c r="Z184" s="17">
        <f>((((N184/1000)+1)/((SMOW!$Z$4/1000)+1))-1)*1000</f>
        <v>17.150506497727534</v>
      </c>
      <c r="AA184" s="17">
        <f>((((P184/1000)+1)/((SMOW!$AA$4/1000)+1))-1)*1000</f>
        <v>33.140884067095925</v>
      </c>
      <c r="AB184" s="17">
        <f>Z184*SMOW!$AN$6</f>
        <v>18.607602313235972</v>
      </c>
      <c r="AC184" s="17">
        <f>AA184*SMOW!$AN$12</f>
        <v>35.855687379968927</v>
      </c>
      <c r="AD184" s="17">
        <f t="shared" ref="AD184" si="208">LN((AB184/1000)+1)*1000</f>
        <v>18.436598932795064</v>
      </c>
      <c r="AE184" s="17">
        <f t="shared" ref="AE184" si="209">LN((AC184/1000)+1)*1000</f>
        <v>35.227836238655463</v>
      </c>
      <c r="AF184" s="16">
        <f>(AD184-SMOW!AN$14*AE184)</f>
        <v>-0.163698601215021</v>
      </c>
      <c r="AG184" s="2">
        <f t="shared" ref="AG184" si="210">AF184*1000</f>
        <v>-163.698601215021</v>
      </c>
      <c r="AK184" s="166" t="str">
        <f t="shared" si="107"/>
        <v>10</v>
      </c>
      <c r="AN184" s="166" t="str">
        <f t="shared" si="108"/>
        <v>0</v>
      </c>
    </row>
    <row r="185" spans="1:40" s="151" customFormat="1" x14ac:dyDescent="0.3">
      <c r="A185" s="151">
        <v>1502</v>
      </c>
      <c r="B185" s="99" t="s">
        <v>80</v>
      </c>
      <c r="C185" s="58" t="s">
        <v>64</v>
      </c>
      <c r="D185" s="58" t="s">
        <v>50</v>
      </c>
      <c r="E185" s="151" t="s">
        <v>317</v>
      </c>
      <c r="F185" s="16">
        <v>11.470080065795701</v>
      </c>
      <c r="G185" s="16">
        <v>11.4047969528596</v>
      </c>
      <c r="H185" s="16">
        <v>4.9574464254831304E-3</v>
      </c>
      <c r="I185" s="16">
        <v>22.138728618913699</v>
      </c>
      <c r="J185" s="16">
        <v>21.897224807761699</v>
      </c>
      <c r="K185" s="16">
        <v>1.6394382215789401E-3</v>
      </c>
      <c r="L185" s="16">
        <v>-0.15693774563860399</v>
      </c>
      <c r="M185" s="16">
        <v>4.9177224803494696E-3</v>
      </c>
      <c r="N185" s="16">
        <v>1.1581511093691901</v>
      </c>
      <c r="O185" s="16">
        <v>4.9069053008875098E-3</v>
      </c>
      <c r="P185" s="16">
        <v>1.8021450739133</v>
      </c>
      <c r="Q185" s="16">
        <v>1.6068197800457899E-3</v>
      </c>
      <c r="R185" s="16">
        <v>1.85031818612164</v>
      </c>
      <c r="S185" s="16">
        <v>0.123605031641897</v>
      </c>
      <c r="T185" s="16">
        <v>611.12067963354798</v>
      </c>
      <c r="U185" s="16">
        <v>0.14959098363291601</v>
      </c>
      <c r="V185" s="152">
        <v>43683.404317129629</v>
      </c>
      <c r="W185" s="151">
        <v>2.2000000000000002</v>
      </c>
      <c r="X185" s="16">
        <v>3.8750695652844699E-3</v>
      </c>
      <c r="Y185" s="16">
        <v>2.3263516695472401E-3</v>
      </c>
      <c r="Z185" s="17">
        <f>((((N185/1000)+1)/((SMOW!$Z$4/1000)+1))-1)*1000</f>
        <v>11.930379951905268</v>
      </c>
      <c r="AA185" s="17">
        <f>((((P185/1000)+1)/((SMOW!$AA$4/1000)+1))-1)*1000</f>
        <v>22.975351773073307</v>
      </c>
      <c r="AB185" s="17">
        <f>Z185*SMOW!$AN$6</f>
        <v>12.943977230076049</v>
      </c>
      <c r="AC185" s="17">
        <f>AA185*SMOW!$AN$12</f>
        <v>24.857424713000995</v>
      </c>
      <c r="AD185" s="17">
        <f t="shared" ref="AD185" si="211">LN((AB185/1000)+1)*1000</f>
        <v>12.860919916973183</v>
      </c>
      <c r="AE185" s="17">
        <f t="shared" ref="AE185" si="212">LN((AC185/1000)+1)*1000</f>
        <v>24.553505074394891</v>
      </c>
      <c r="AF185" s="16">
        <f>(AD185-SMOW!AN$14*AE185)</f>
        <v>-0.10333076230732097</v>
      </c>
      <c r="AG185" s="2">
        <f t="shared" ref="AG185" si="213">AF185*1000</f>
        <v>-103.33076230732097</v>
      </c>
      <c r="AH185" s="2">
        <f>AVERAGE(AG185:AG186)</f>
        <v>-103.58884078831032</v>
      </c>
      <c r="AI185" s="2">
        <f>STDEV(AG185:AG186)</f>
        <v>0.36497808797179193</v>
      </c>
      <c r="AK185" s="166" t="str">
        <f t="shared" si="107"/>
        <v>10</v>
      </c>
      <c r="AN185" s="166" t="str">
        <f t="shared" si="108"/>
        <v>0</v>
      </c>
    </row>
    <row r="186" spans="1:40" s="151" customFormat="1" x14ac:dyDescent="0.3">
      <c r="A186" s="151">
        <v>1503</v>
      </c>
      <c r="B186" s="99" t="s">
        <v>260</v>
      </c>
      <c r="C186" s="58" t="s">
        <v>64</v>
      </c>
      <c r="D186" s="58" t="s">
        <v>50</v>
      </c>
      <c r="E186" s="151" t="s">
        <v>318</v>
      </c>
      <c r="F186" s="16">
        <v>11.6626205012218</v>
      </c>
      <c r="G186" s="16">
        <v>11.595135945184101</v>
      </c>
      <c r="H186" s="16">
        <v>4.4987579996543202E-3</v>
      </c>
      <c r="I186" s="16">
        <v>22.509540217788501</v>
      </c>
      <c r="J186" s="16">
        <v>22.259939141376599</v>
      </c>
      <c r="K186" s="16">
        <v>1.39436511577648E-3</v>
      </c>
      <c r="L186" s="16">
        <v>-0.158111921462776</v>
      </c>
      <c r="M186" s="16">
        <v>4.3396399155285204E-3</v>
      </c>
      <c r="N186" s="16">
        <v>1.3487285966760501</v>
      </c>
      <c r="O186" s="16">
        <v>4.4528931997001404E-3</v>
      </c>
      <c r="P186" s="16">
        <v>2.1655789648030601</v>
      </c>
      <c r="Q186" s="16">
        <v>1.3666226754655601E-3</v>
      </c>
      <c r="R186" s="16">
        <v>2.1103068053001999</v>
      </c>
      <c r="S186" s="16">
        <v>0.13679466250984099</v>
      </c>
      <c r="T186" s="16">
        <v>538.938894902127</v>
      </c>
      <c r="U186" s="16">
        <v>6.6715773229162598E-2</v>
      </c>
      <c r="V186" s="152">
        <v>43683.509560185186</v>
      </c>
      <c r="W186" s="151">
        <v>2.2000000000000002</v>
      </c>
      <c r="X186" s="16">
        <v>3.2696653871387802E-4</v>
      </c>
      <c r="Y186" s="16">
        <v>1.0780118152086101E-3</v>
      </c>
      <c r="Z186" s="17">
        <f>((((N186/1000)+1)/((SMOW!$Z$4/1000)+1))-1)*1000</f>
        <v>12.123008008648295</v>
      </c>
      <c r="AA186" s="17">
        <f>((((P186/1000)+1)/((SMOW!$AA$4/1000)+1))-1)*1000</f>
        <v>23.346466882186554</v>
      </c>
      <c r="AB186" s="17">
        <f>Z186*SMOW!$AN$6</f>
        <v>13.152970840540011</v>
      </c>
      <c r="AC186" s="17">
        <f>AA186*SMOW!$AN$12</f>
        <v>25.258940475447393</v>
      </c>
      <c r="AD186" s="17">
        <f t="shared" ref="AD186" si="214">LN((AB186/1000)+1)*1000</f>
        <v>13.067221605946306</v>
      </c>
      <c r="AE186" s="17">
        <f t="shared" ref="AE186" si="215">LN((AC186/1000)+1)*1000</f>
        <v>24.945205540181071</v>
      </c>
      <c r="AF186" s="16">
        <f>(AD186-SMOW!AN$14*AE186)</f>
        <v>-0.10384691926929968</v>
      </c>
      <c r="AG186" s="2">
        <f t="shared" ref="AG186" si="216">AF186*1000</f>
        <v>-103.84691926929968</v>
      </c>
      <c r="AK186" s="166" t="str">
        <f t="shared" si="107"/>
        <v>10</v>
      </c>
      <c r="AN186" s="166" t="str">
        <f t="shared" si="108"/>
        <v>0</v>
      </c>
    </row>
    <row r="187" spans="1:40" s="151" customFormat="1" x14ac:dyDescent="0.3">
      <c r="A187" s="151">
        <v>1504</v>
      </c>
      <c r="B187" s="99" t="s">
        <v>260</v>
      </c>
      <c r="C187" s="58" t="s">
        <v>48</v>
      </c>
      <c r="D187" s="58" t="s">
        <v>311</v>
      </c>
      <c r="E187" s="151" t="s">
        <v>319</v>
      </c>
      <c r="F187" s="16">
        <v>15.951706204497199</v>
      </c>
      <c r="G187" s="16">
        <v>15.825814417596501</v>
      </c>
      <c r="H187" s="16">
        <v>4.27738578912654E-3</v>
      </c>
      <c r="I187" s="16">
        <v>30.832756997761798</v>
      </c>
      <c r="J187" s="16">
        <v>30.3669774506034</v>
      </c>
      <c r="K187" s="16">
        <v>1.93740282592594E-3</v>
      </c>
      <c r="L187" s="16">
        <v>-0.207949676322085</v>
      </c>
      <c r="M187" s="16">
        <v>4.3656328831148698E-3</v>
      </c>
      <c r="N187" s="16">
        <v>5.5940871072921396</v>
      </c>
      <c r="O187" s="16">
        <v>4.2337778769947904E-3</v>
      </c>
      <c r="P187" s="16">
        <v>10.3231961165949</v>
      </c>
      <c r="Q187" s="16">
        <v>1.89885604814837E-3</v>
      </c>
      <c r="R187" s="16">
        <v>14.415192248996499</v>
      </c>
      <c r="S187" s="16">
        <v>0.166024030120411</v>
      </c>
      <c r="T187" s="16">
        <v>994.51664880676401</v>
      </c>
      <c r="U187" s="16">
        <v>8.5396913972534197E-2</v>
      </c>
      <c r="V187" s="152">
        <v>43683.605462962965</v>
      </c>
      <c r="W187" s="151">
        <v>2.2000000000000002</v>
      </c>
      <c r="X187" s="16">
        <v>3.5094537394146197E-2</v>
      </c>
      <c r="Y187" s="16">
        <v>3.12260594276637E-2</v>
      </c>
      <c r="Z187" s="17">
        <f>((((N187/1000)+1)/((SMOW!$Z$4/1000)+1))-1)*1000</f>
        <v>16.414045589393744</v>
      </c>
      <c r="AA187" s="17">
        <f>((((P187/1000)+1)/((SMOW!$AA$4/1000)+1))-1)*1000</f>
        <v>31.676496236304974</v>
      </c>
      <c r="AB187" s="17">
        <f>Z187*SMOW!$AN$6</f>
        <v>17.808572167780184</v>
      </c>
      <c r="AC187" s="17">
        <f>AA187*SMOW!$AN$12</f>
        <v>34.271341224399627</v>
      </c>
      <c r="AD187" s="17">
        <f t="shared" ref="AD187" si="217">LN((AB187/1000)+1)*1000</f>
        <v>17.651857388828116</v>
      </c>
      <c r="AE187" s="17">
        <f t="shared" ref="AE187" si="218">LN((AC187/1000)+1)*1000</f>
        <v>33.697160639509448</v>
      </c>
      <c r="AF187" s="16">
        <f>(AD187-SMOW!AN$14*AE187)</f>
        <v>-0.14024342883287488</v>
      </c>
      <c r="AG187" s="2">
        <f t="shared" ref="AG187" si="219">AF187*1000</f>
        <v>-140.24342883287488</v>
      </c>
      <c r="AH187" s="2">
        <f>AVERAGE(AG187:AG188)</f>
        <v>-143.1600909852726</v>
      </c>
      <c r="AI187" s="2">
        <f>STDEV(AG187:AG188)</f>
        <v>4.1247831727811581</v>
      </c>
      <c r="AK187" s="166" t="str">
        <f t="shared" si="107"/>
        <v>10</v>
      </c>
      <c r="AN187" s="166" t="str">
        <f t="shared" si="108"/>
        <v>0</v>
      </c>
    </row>
    <row r="188" spans="1:40" s="151" customFormat="1" x14ac:dyDescent="0.3">
      <c r="A188" s="151">
        <v>1505</v>
      </c>
      <c r="B188" s="99" t="s">
        <v>260</v>
      </c>
      <c r="C188" s="58" t="s">
        <v>48</v>
      </c>
      <c r="D188" s="58" t="s">
        <v>311</v>
      </c>
      <c r="E188" s="151" t="s">
        <v>320</v>
      </c>
      <c r="F188" s="16">
        <v>15.731248849117</v>
      </c>
      <c r="G188" s="16">
        <v>15.608794838322501</v>
      </c>
      <c r="H188" s="16">
        <v>5.02574098563919E-3</v>
      </c>
      <c r="I188" s="16">
        <v>30.418024927871301</v>
      </c>
      <c r="J188" s="16">
        <v>29.9645692637725</v>
      </c>
      <c r="K188" s="16">
        <v>2.18517963213444E-3</v>
      </c>
      <c r="L188" s="16">
        <v>-0.21249773294934099</v>
      </c>
      <c r="M188" s="16">
        <v>5.0167612526707001E-3</v>
      </c>
      <c r="N188" s="16">
        <v>5.3758773127951898</v>
      </c>
      <c r="O188" s="16">
        <v>4.9745035985747903E-3</v>
      </c>
      <c r="P188" s="16">
        <v>9.9167156011676401</v>
      </c>
      <c r="Q188" s="16">
        <v>2.1417030600143802E-3</v>
      </c>
      <c r="R188" s="16">
        <v>13.7474657668826</v>
      </c>
      <c r="S188" s="16">
        <v>0.130096904585939</v>
      </c>
      <c r="T188" s="16">
        <v>1322.8747277437501</v>
      </c>
      <c r="U188" s="16">
        <v>0.13874725240295999</v>
      </c>
      <c r="V188" s="152">
        <v>43683.728414351855</v>
      </c>
      <c r="W188" s="151">
        <v>2.2000000000000002</v>
      </c>
      <c r="X188" s="16">
        <v>9.3458571896356101E-3</v>
      </c>
      <c r="Y188" s="16">
        <v>7.3719137467992898E-3</v>
      </c>
      <c r="Z188" s="17">
        <f>((((N188/1000)+1)/((SMOW!$Z$4/1000)+1))-1)*1000</f>
        <v>16.193487908262139</v>
      </c>
      <c r="AA188" s="17">
        <f>((((P188/1000)+1)/((SMOW!$AA$4/1000)+1))-1)*1000</f>
        <v>31.261424707158536</v>
      </c>
      <c r="AB188" s="17">
        <f>Z188*SMOW!$AN$6</f>
        <v>17.569276050305739</v>
      </c>
      <c r="AC188" s="17">
        <f>AA188*SMOW!$AN$12</f>
        <v>33.82226826185375</v>
      </c>
      <c r="AD188" s="17">
        <f t="shared" ref="AD188" si="220">LN((AB188/1000)+1)*1000</f>
        <v>17.416720587288825</v>
      </c>
      <c r="AE188" s="17">
        <f t="shared" ref="AE188" si="221">LN((AC188/1000)+1)*1000</f>
        <v>33.262873750807756</v>
      </c>
      <c r="AF188" s="16">
        <f>(AD188-SMOW!AN$14*AE188)</f>
        <v>-0.14607675313767032</v>
      </c>
      <c r="AG188" s="2">
        <f t="shared" ref="AG188" si="222">AF188*1000</f>
        <v>-146.07675313767032</v>
      </c>
      <c r="AH188" s="2"/>
      <c r="AK188" s="166" t="str">
        <f t="shared" si="107"/>
        <v>10</v>
      </c>
      <c r="AN188" s="166" t="str">
        <f t="shared" si="108"/>
        <v>0</v>
      </c>
    </row>
    <row r="189" spans="1:40" s="151" customFormat="1" x14ac:dyDescent="0.3">
      <c r="A189" s="151">
        <v>1506</v>
      </c>
      <c r="B189" s="99" t="s">
        <v>155</v>
      </c>
      <c r="C189" s="58" t="s">
        <v>48</v>
      </c>
      <c r="D189" s="58" t="s">
        <v>311</v>
      </c>
      <c r="E189" s="151" t="s">
        <v>321</v>
      </c>
      <c r="F189" s="16">
        <v>15.717926532166601</v>
      </c>
      <c r="G189" s="16">
        <v>15.5956788350673</v>
      </c>
      <c r="H189" s="16">
        <v>4.6490178725738397E-3</v>
      </c>
      <c r="I189" s="16">
        <v>30.402996630562999</v>
      </c>
      <c r="J189" s="16">
        <v>29.949984490658402</v>
      </c>
      <c r="K189" s="16">
        <v>2.2589178680443001E-3</v>
      </c>
      <c r="L189" s="16">
        <v>-0.217912976000329</v>
      </c>
      <c r="M189" s="16">
        <v>4.6602049989611701E-3</v>
      </c>
      <c r="N189" s="16">
        <v>5.3626908167540703</v>
      </c>
      <c r="O189" s="16">
        <v>4.6016211744772497E-3</v>
      </c>
      <c r="P189" s="16">
        <v>9.9019863085004403</v>
      </c>
      <c r="Q189" s="16">
        <v>2.2139741919469601E-3</v>
      </c>
      <c r="R189" s="16">
        <v>13.557861713058999</v>
      </c>
      <c r="S189" s="16">
        <v>0.14906283230622799</v>
      </c>
      <c r="T189" s="16">
        <v>968.50792379929601</v>
      </c>
      <c r="U189" s="16">
        <v>9.9949384955384399E-2</v>
      </c>
      <c r="V189" s="152">
        <v>43683.835428240738</v>
      </c>
      <c r="W189" s="151">
        <v>2.2000000000000002</v>
      </c>
      <c r="X189" s="16">
        <v>4.0303246931288603E-2</v>
      </c>
      <c r="Y189" s="16">
        <v>3.7558081787359698E-2</v>
      </c>
      <c r="Z189" s="17">
        <f>((((N189/1000)+1)/((SMOW!$Z$4/1000)+1))-1)*1000</f>
        <v>16.180159528590863</v>
      </c>
      <c r="AA189" s="17">
        <f>((((P189/1000)+1)/((SMOW!$AA$4/1000)+1))-1)*1000</f>
        <v>31.24638410915037</v>
      </c>
      <c r="AB189" s="17">
        <f>Z189*SMOW!$AN$6</f>
        <v>17.554815300214436</v>
      </c>
      <c r="AC189" s="17">
        <f>AA189*SMOW!$AN$12</f>
        <v>33.805995582492002</v>
      </c>
      <c r="AD189" s="17">
        <f t="shared" ref="AD189" si="223">LN((AB189/1000)+1)*1000</f>
        <v>17.402509414463687</v>
      </c>
      <c r="AE189" s="17">
        <f t="shared" ref="AE189" si="224">LN((AC189/1000)+1)*1000</f>
        <v>33.247133320434791</v>
      </c>
      <c r="AF189" s="16">
        <f>(AD189-SMOW!AN$14*AE189)</f>
        <v>-0.15197697872588378</v>
      </c>
      <c r="AG189" s="2">
        <f t="shared" ref="AG189" si="225">AF189*1000</f>
        <v>-151.97697872588378</v>
      </c>
      <c r="AH189" s="2">
        <f>AVERAGE(AG189:AG190)</f>
        <v>-151.03635215825938</v>
      </c>
      <c r="AI189" s="2">
        <f>STDEV(AG189:AG190)</f>
        <v>1.3302468490628683</v>
      </c>
      <c r="AK189" s="166" t="str">
        <f t="shared" si="107"/>
        <v>10</v>
      </c>
      <c r="AN189" s="166" t="str">
        <f t="shared" si="108"/>
        <v>0</v>
      </c>
    </row>
    <row r="190" spans="1:40" s="151" customFormat="1" x14ac:dyDescent="0.3">
      <c r="A190" s="151">
        <v>1507</v>
      </c>
      <c r="B190" s="99" t="s">
        <v>155</v>
      </c>
      <c r="C190" s="58" t="s">
        <v>48</v>
      </c>
      <c r="D190" s="58" t="s">
        <v>311</v>
      </c>
      <c r="E190" s="151" t="s">
        <v>322</v>
      </c>
      <c r="F190" s="16">
        <v>16.429933221528302</v>
      </c>
      <c r="G190" s="16">
        <v>16.2964219336477</v>
      </c>
      <c r="H190" s="16">
        <v>4.2078995124371701E-3</v>
      </c>
      <c r="I190" s="16">
        <v>31.773443914856401</v>
      </c>
      <c r="J190" s="16">
        <v>31.279111830211001</v>
      </c>
      <c r="K190" s="16">
        <v>1.4483941984942E-3</v>
      </c>
      <c r="L190" s="16">
        <v>-0.21894911270367401</v>
      </c>
      <c r="M190" s="16">
        <v>4.2093050748303702E-3</v>
      </c>
      <c r="N190" s="16">
        <v>6.0674386039080597</v>
      </c>
      <c r="O190" s="16">
        <v>4.1650000123113302E-3</v>
      </c>
      <c r="P190" s="16">
        <v>11.2451670242639</v>
      </c>
      <c r="Q190" s="16">
        <v>1.41957678966411E-3</v>
      </c>
      <c r="R190" s="16">
        <v>15.563410854245401</v>
      </c>
      <c r="S190" s="16">
        <v>0.12414608950311901</v>
      </c>
      <c r="T190" s="16">
        <v>888.08732508137302</v>
      </c>
      <c r="U190" s="16">
        <v>0.10807964410139</v>
      </c>
      <c r="V190" s="152">
        <v>43683.912858796299</v>
      </c>
      <c r="W190" s="151">
        <v>2.2000000000000002</v>
      </c>
      <c r="X190" s="16">
        <v>8.0420513713832797E-2</v>
      </c>
      <c r="Y190" s="16">
        <v>8.6349568831455906E-2</v>
      </c>
      <c r="Z190" s="17">
        <f>((((N190/1000)+1)/((SMOW!$Z$4/1000)+1))-1)*1000</f>
        <v>16.892490238014535</v>
      </c>
      <c r="AA190" s="17">
        <f>((((P190/1000)+1)/((SMOW!$AA$4/1000)+1))-1)*1000</f>
        <v>32.617953108038613</v>
      </c>
      <c r="AB190" s="17">
        <f>Z190*SMOW!$AN$6</f>
        <v>18.327665160842006</v>
      </c>
      <c r="AC190" s="17">
        <f>AA190*SMOW!$AN$12</f>
        <v>35.289919461668809</v>
      </c>
      <c r="AD190" s="17">
        <f t="shared" ref="AD190" si="226">LN((AB190/1000)+1)*1000</f>
        <v>18.161737813125225</v>
      </c>
      <c r="AE190" s="17">
        <f t="shared" ref="AE190" si="227">LN((AC190/1000)+1)*1000</f>
        <v>34.681502914234578</v>
      </c>
      <c r="AF190" s="16">
        <f>(AD190-SMOW!AN$14*AE190)</f>
        <v>-0.150095725590635</v>
      </c>
      <c r="AG190" s="2">
        <f t="shared" ref="AG190" si="228">AF190*1000</f>
        <v>-150.095725590635</v>
      </c>
      <c r="AK190" s="166" t="str">
        <f t="shared" si="107"/>
        <v>10</v>
      </c>
      <c r="AN190" s="166" t="str">
        <f t="shared" si="108"/>
        <v>0</v>
      </c>
    </row>
    <row r="191" spans="1:40" s="151" customFormat="1" x14ac:dyDescent="0.3">
      <c r="A191" s="151">
        <v>1508</v>
      </c>
      <c r="B191" s="99" t="s">
        <v>155</v>
      </c>
      <c r="C191" s="58" t="s">
        <v>48</v>
      </c>
      <c r="D191" s="58" t="s">
        <v>311</v>
      </c>
      <c r="E191" s="151" t="s">
        <v>323</v>
      </c>
      <c r="F191" s="16">
        <v>17.454526331389999</v>
      </c>
      <c r="G191" s="16">
        <v>17.303945448958999</v>
      </c>
      <c r="H191" s="16">
        <v>4.1265210897605898E-3</v>
      </c>
      <c r="I191" s="16">
        <v>33.744689565073699</v>
      </c>
      <c r="J191" s="16">
        <v>33.187830242199901</v>
      </c>
      <c r="K191" s="16">
        <v>1.5024262214127101E-3</v>
      </c>
      <c r="L191" s="16">
        <v>-0.21922891892253099</v>
      </c>
      <c r="M191" s="16">
        <v>4.0417605104232099E-3</v>
      </c>
      <c r="N191" s="16">
        <v>7.0815859956349696</v>
      </c>
      <c r="O191" s="16">
        <v>4.0844512419689998E-3</v>
      </c>
      <c r="P191" s="16">
        <v>13.177192556183201</v>
      </c>
      <c r="Q191" s="16">
        <v>1.47253378556484E-3</v>
      </c>
      <c r="R191" s="16">
        <v>18.4196300304346</v>
      </c>
      <c r="S191" s="16">
        <v>0.11918475875880399</v>
      </c>
      <c r="T191" s="16">
        <v>669.30413832635304</v>
      </c>
      <c r="U191" s="16">
        <v>6.5916197478806393E-2</v>
      </c>
      <c r="V191" s="152">
        <v>43683.993333333332</v>
      </c>
      <c r="W191" s="151">
        <v>2.2000000000000002</v>
      </c>
      <c r="X191" s="16">
        <v>3.7372263767435299E-2</v>
      </c>
      <c r="Y191" s="16">
        <v>3.3368365938134498E-2</v>
      </c>
      <c r="Z191" s="17">
        <f>((((N191/1000)+1)/((SMOW!$Z$4/1000)+1))-1)*1000</f>
        <v>17.917549619791863</v>
      </c>
      <c r="AA191" s="17">
        <f>((((P191/1000)+1)/((SMOW!$AA$4/1000)+1))-1)*1000</f>
        <v>34.59081222784399</v>
      </c>
      <c r="AB191" s="17">
        <f>Z191*SMOW!$AN$6</f>
        <v>19.439812917299889</v>
      </c>
      <c r="AC191" s="17">
        <f>AA191*SMOW!$AN$12</f>
        <v>37.424389372044402</v>
      </c>
      <c r="AD191" s="17">
        <f t="shared" ref="AD191" si="229">LN((AB191/1000)+1)*1000</f>
        <v>19.25327340670454</v>
      </c>
      <c r="AE191" s="17">
        <f t="shared" ref="AE191" si="230">LN((AC191/1000)+1)*1000</f>
        <v>36.741092753314661</v>
      </c>
      <c r="AF191" s="16">
        <f>(AD191-SMOW!AN$14*AE191)</f>
        <v>-0.14602356704560293</v>
      </c>
      <c r="AG191" s="2">
        <f t="shared" ref="AG191" si="231">AF191*1000</f>
        <v>-146.02356704560293</v>
      </c>
      <c r="AH191" s="2">
        <f>AVERAGE(AG191:AG192)</f>
        <v>-147.0613306851991</v>
      </c>
      <c r="AI191" s="2">
        <f>STDEV(AG191:AG192)</f>
        <v>1.4676194136545806</v>
      </c>
      <c r="AK191" s="166" t="str">
        <f t="shared" si="107"/>
        <v>10</v>
      </c>
      <c r="AN191" s="166" t="str">
        <f t="shared" si="108"/>
        <v>0</v>
      </c>
    </row>
    <row r="192" spans="1:40" s="151" customFormat="1" x14ac:dyDescent="0.3">
      <c r="A192" s="151">
        <v>1509</v>
      </c>
      <c r="B192" s="99" t="s">
        <v>155</v>
      </c>
      <c r="C192" s="58" t="s">
        <v>48</v>
      </c>
      <c r="D192" s="58" t="s">
        <v>311</v>
      </c>
      <c r="E192" s="151" t="s">
        <v>324</v>
      </c>
      <c r="F192" s="16">
        <v>17.2176492165399</v>
      </c>
      <c r="G192" s="16">
        <v>17.071104888094101</v>
      </c>
      <c r="H192" s="16">
        <v>4.0576682571997801E-3</v>
      </c>
      <c r="I192" s="16">
        <v>33.290842539736303</v>
      </c>
      <c r="J192" s="16">
        <v>32.748701785348999</v>
      </c>
      <c r="K192" s="16">
        <v>1.94862123523992E-3</v>
      </c>
      <c r="L192" s="16">
        <v>-0.22020965457015901</v>
      </c>
      <c r="M192" s="16">
        <v>4.0264855304959803E-3</v>
      </c>
      <c r="N192" s="16">
        <v>6.8471238409778801</v>
      </c>
      <c r="O192" s="16">
        <v>4.0163003634587904E-3</v>
      </c>
      <c r="P192" s="16">
        <v>12.7323753207256</v>
      </c>
      <c r="Q192" s="16">
        <v>1.9098512547674001E-3</v>
      </c>
      <c r="R192" s="16">
        <v>17.569633034566799</v>
      </c>
      <c r="S192" s="16">
        <v>0.131314792322241</v>
      </c>
      <c r="T192" s="16">
        <v>734.66194925893103</v>
      </c>
      <c r="U192" s="16">
        <v>7.8263671908019999E-2</v>
      </c>
      <c r="V192" s="152">
        <v>43684.084224537037</v>
      </c>
      <c r="W192" s="151">
        <v>2.2000000000000002</v>
      </c>
      <c r="X192" s="16">
        <v>2.0430338390745601E-4</v>
      </c>
      <c r="Y192" s="16">
        <v>4.3011079723400298E-4</v>
      </c>
      <c r="Z192" s="17">
        <f>((((N192/1000)+1)/((SMOW!$Z$4/1000)+1))-1)*1000</f>
        <v>17.680564706885171</v>
      </c>
      <c r="AA192" s="17">
        <f>((((P192/1000)+1)/((SMOW!$AA$4/1000)+1))-1)*1000</f>
        <v>34.136593727559728</v>
      </c>
      <c r="AB192" s="17">
        <f>Z192*SMOW!$AN$6</f>
        <v>19.18269392118226</v>
      </c>
      <c r="AC192" s="17">
        <f>AA192*SMOW!$AN$12</f>
        <v>36.932962634139102</v>
      </c>
      <c r="AD192" s="17">
        <f t="shared" ref="AD192" si="232">LN((AB192/1000)+1)*1000</f>
        <v>19.001025629964673</v>
      </c>
      <c r="AE192" s="17">
        <f t="shared" ref="AE192" si="233">LN((AC192/1000)+1)*1000</f>
        <v>36.267281674790659</v>
      </c>
      <c r="AF192" s="16">
        <f>(AD192-SMOW!AN$14*AE192)</f>
        <v>-0.14809909432479529</v>
      </c>
      <c r="AG192" s="2">
        <f t="shared" ref="AG192" si="234">AF192*1000</f>
        <v>-148.09909432479529</v>
      </c>
      <c r="AK192" s="166" t="str">
        <f t="shared" si="107"/>
        <v>10</v>
      </c>
      <c r="AN192" s="166" t="str">
        <f t="shared" si="108"/>
        <v>0</v>
      </c>
    </row>
    <row r="193" spans="1:40" s="151" customFormat="1" x14ac:dyDescent="0.3">
      <c r="A193" s="151">
        <v>1510</v>
      </c>
      <c r="B193" s="99" t="s">
        <v>80</v>
      </c>
      <c r="C193" s="58" t="s">
        <v>48</v>
      </c>
      <c r="D193" s="58" t="s">
        <v>311</v>
      </c>
      <c r="E193" s="151" t="s">
        <v>325</v>
      </c>
      <c r="F193" s="16">
        <v>16.5895242355265</v>
      </c>
      <c r="G193" s="16">
        <v>16.4534209665667</v>
      </c>
      <c r="H193" s="16">
        <v>4.01819441778922E-3</v>
      </c>
      <c r="I193" s="16">
        <v>32.063820094968897</v>
      </c>
      <c r="J193" s="16">
        <v>31.560506281804201</v>
      </c>
      <c r="K193" s="16">
        <v>1.52857184377579E-3</v>
      </c>
      <c r="L193" s="16">
        <v>-0.210526350225923</v>
      </c>
      <c r="M193" s="16">
        <v>4.1562923909587504E-3</v>
      </c>
      <c r="N193" s="16">
        <v>6.2254025888612299</v>
      </c>
      <c r="O193" s="16">
        <v>3.9772289595057103E-3</v>
      </c>
      <c r="P193" s="16">
        <v>11.5297658482495</v>
      </c>
      <c r="Q193" s="16">
        <v>1.4981592117776501E-3</v>
      </c>
      <c r="R193" s="16">
        <v>15.2682894179892</v>
      </c>
      <c r="S193" s="16">
        <v>0.162182002190078</v>
      </c>
      <c r="T193" s="16">
        <v>1869.09135587981</v>
      </c>
      <c r="U193" s="16">
        <v>0.25582445641765</v>
      </c>
      <c r="V193" s="152">
        <v>43684.394120370373</v>
      </c>
      <c r="W193" s="151">
        <v>2.2000000000000002</v>
      </c>
      <c r="X193" s="16">
        <v>1.0403939429357099E-3</v>
      </c>
      <c r="Y193" s="16">
        <v>1.6762206384691399E-3</v>
      </c>
      <c r="Z193" s="17">
        <f>((((N193/1000)+1)/((SMOW!$Z$4/1000)+1))-1)*1000</f>
        <v>17.052153878704289</v>
      </c>
      <c r="AA193" s="17">
        <f>((((P193/1000)+1)/((SMOW!$AA$4/1000)+1))-1)*1000</f>
        <v>32.908566961794563</v>
      </c>
      <c r="AB193" s="17">
        <f>Z193*SMOW!$AN$6</f>
        <v>18.50089372002374</v>
      </c>
      <c r="AC193" s="17">
        <f>AA193*SMOW!$AN$12</f>
        <v>35.604339543748246</v>
      </c>
      <c r="AD193" s="17">
        <f t="shared" ref="AD193" si="235">LN((AB193/1000)+1)*1000</f>
        <v>18.331834170861516</v>
      </c>
      <c r="AE193" s="17">
        <f t="shared" ref="AE193" si="236">LN((AC193/1000)+1)*1000</f>
        <v>34.985159253159857</v>
      </c>
      <c r="AF193" s="16">
        <f>(AD193-SMOW!AN$14*AE193)</f>
        <v>-0.14032991480689105</v>
      </c>
      <c r="AG193" s="2">
        <f t="shared" ref="AG193" si="237">AF193*1000</f>
        <v>-140.32991480689105</v>
      </c>
      <c r="AH193" s="2">
        <f>AVERAGE(AG193:AG194)</f>
        <v>-150.70898322449546</v>
      </c>
      <c r="AI193" s="2">
        <f>STDEV(AG193:AG194)</f>
        <v>14.678219320974382</v>
      </c>
      <c r="AJ193" s="151" t="s">
        <v>327</v>
      </c>
      <c r="AK193" s="166" t="str">
        <f t="shared" si="107"/>
        <v>10</v>
      </c>
      <c r="AN193" s="166" t="str">
        <f t="shared" si="108"/>
        <v>0</v>
      </c>
    </row>
    <row r="194" spans="1:40" s="151" customFormat="1" x14ac:dyDescent="0.3">
      <c r="A194" s="151">
        <v>1511</v>
      </c>
      <c r="B194" s="99" t="s">
        <v>155</v>
      </c>
      <c r="C194" s="58" t="s">
        <v>48</v>
      </c>
      <c r="D194" s="58" t="s">
        <v>311</v>
      </c>
      <c r="E194" s="151" t="s">
        <v>326</v>
      </c>
      <c r="F194" s="16">
        <v>17.167682475787799</v>
      </c>
      <c r="G194" s="16">
        <v>17.021982591380301</v>
      </c>
      <c r="H194" s="16">
        <v>4.6514822830765103E-3</v>
      </c>
      <c r="I194" s="16">
        <v>33.217883111000802</v>
      </c>
      <c r="J194" s="16">
        <v>32.678090483566997</v>
      </c>
      <c r="K194" s="16">
        <v>2.03970779626555E-3</v>
      </c>
      <c r="L194" s="16">
        <v>-0.23204918394307</v>
      </c>
      <c r="M194" s="16">
        <v>4.3108445088066898E-3</v>
      </c>
      <c r="N194" s="16">
        <v>6.7976665107273204</v>
      </c>
      <c r="O194" s="16">
        <v>4.6040604603347201E-3</v>
      </c>
      <c r="P194" s="16">
        <v>12.6608675007359</v>
      </c>
      <c r="Q194" s="16">
        <v>1.9991255476506302E-3</v>
      </c>
      <c r="R194" s="16">
        <v>17.238256825038601</v>
      </c>
      <c r="S194" s="16">
        <v>0.12920918787240601</v>
      </c>
      <c r="T194" s="16">
        <v>961.14038429863604</v>
      </c>
      <c r="U194" s="16">
        <v>0.111343362629254</v>
      </c>
      <c r="V194" s="152">
        <v>43684.597766203704</v>
      </c>
      <c r="W194" s="151">
        <v>2.2000000000000002</v>
      </c>
      <c r="X194" s="16">
        <v>1.7477331090685601E-4</v>
      </c>
      <c r="Y194" s="16">
        <v>2.6846548833614498E-7</v>
      </c>
      <c r="Z194" s="17">
        <f>((((N194/1000)+1)/((SMOW!$Z$4/1000)+1))-1)*1000</f>
        <v>17.630575227264302</v>
      </c>
      <c r="AA194" s="17">
        <f>((((P194/1000)+1)/((SMOW!$AA$4/1000)+1))-1)*1000</f>
        <v>34.06357458134579</v>
      </c>
      <c r="AB194" s="17">
        <f>Z194*SMOW!$AN$6</f>
        <v>19.128457368066233</v>
      </c>
      <c r="AC194" s="17">
        <f>AA194*SMOW!$AN$12</f>
        <v>36.853961975191723</v>
      </c>
      <c r="AD194" s="17">
        <f t="shared" ref="AD194" si="238">LN((AB194/1000)+1)*1000</f>
        <v>18.947808481940459</v>
      </c>
      <c r="AE194" s="17">
        <f t="shared" ref="AE194" si="239">LN((AC194/1000)+1)*1000</f>
        <v>36.191091919663933</v>
      </c>
      <c r="AF194" s="16">
        <f>(AD194-SMOW!AN$14*AE194)</f>
        <v>-0.16108805164209983</v>
      </c>
      <c r="AG194" s="2">
        <f t="shared" ref="AG194" si="240">AF194*1000</f>
        <v>-161.08805164209983</v>
      </c>
      <c r="AK194" s="166" t="str">
        <f t="shared" si="107"/>
        <v>10</v>
      </c>
      <c r="AN194" s="166" t="str">
        <f t="shared" si="108"/>
        <v>0</v>
      </c>
    </row>
    <row r="195" spans="1:40" s="151" customFormat="1" x14ac:dyDescent="0.3">
      <c r="A195" s="151">
        <v>1512</v>
      </c>
      <c r="B195" s="99" t="s">
        <v>155</v>
      </c>
      <c r="C195" s="58" t="s">
        <v>64</v>
      </c>
      <c r="D195" s="58" t="s">
        <v>52</v>
      </c>
      <c r="E195" s="151" t="s">
        <v>328</v>
      </c>
      <c r="F195" s="16">
        <v>16.8274298731687</v>
      </c>
      <c r="G195" s="16">
        <v>16.687416931088801</v>
      </c>
      <c r="H195" s="16">
        <v>3.7367638866625001E-3</v>
      </c>
      <c r="I195" s="16">
        <v>32.524598730228</v>
      </c>
      <c r="J195" s="16">
        <v>32.0068699559883</v>
      </c>
      <c r="K195" s="16">
        <v>1.6421000830597701E-3</v>
      </c>
      <c r="L195" s="16">
        <v>-0.212210405673042</v>
      </c>
      <c r="M195" s="16">
        <v>4.0441181591042898E-3</v>
      </c>
      <c r="N195" s="16">
        <v>6.4608827805292801</v>
      </c>
      <c r="O195" s="16">
        <v>3.6986676102765902E-3</v>
      </c>
      <c r="P195" s="16">
        <v>11.9813767815623</v>
      </c>
      <c r="Q195" s="16">
        <v>1.60942868083786E-3</v>
      </c>
      <c r="R195" s="16">
        <v>16.161157006810001</v>
      </c>
      <c r="S195" s="16">
        <v>0.135129071493443</v>
      </c>
      <c r="T195" s="16">
        <v>739.06816117786002</v>
      </c>
      <c r="U195" s="16">
        <v>0.13629761611819799</v>
      </c>
      <c r="V195" s="152">
        <v>43684.777581018519</v>
      </c>
      <c r="W195" s="151">
        <v>2.2000000000000002</v>
      </c>
      <c r="X195" s="16">
        <v>1.08379322472452E-3</v>
      </c>
      <c r="Y195" s="16">
        <v>2.4162987324831899E-3</v>
      </c>
      <c r="Z195" s="17">
        <f>((((N195/1000)+1)/((SMOW!$Z$4/1000)+1))-1)*1000</f>
        <v>17.290167782463286</v>
      </c>
      <c r="AA195" s="17">
        <f>((((P195/1000)+1)/((SMOW!$AA$4/1000)+1))-1)*1000</f>
        <v>33.369722745540507</v>
      </c>
      <c r="AB195" s="17">
        <f>Z195*SMOW!$AN$6</f>
        <v>18.759129129383521</v>
      </c>
      <c r="AC195" s="17">
        <f>AA195*SMOW!$AN$12</f>
        <v>36.103271846881221</v>
      </c>
      <c r="AD195" s="17">
        <f t="shared" ref="AD195" si="241">LN((AB195/1000)+1)*1000</f>
        <v>18.585346641382319</v>
      </c>
      <c r="AE195" s="17">
        <f t="shared" ref="AE195" si="242">LN((AC195/1000)+1)*1000</f>
        <v>35.466822119131663</v>
      </c>
      <c r="AF195" s="16">
        <f>(AD195-SMOW!AN$14*AE195)</f>
        <v>-0.14113543751919977</v>
      </c>
      <c r="AG195" s="2">
        <f t="shared" ref="AG195" si="243">AF195*1000</f>
        <v>-141.13543751919977</v>
      </c>
      <c r="AH195" s="2">
        <f>AVERAGE(AG195:AG196)</f>
        <v>-135.58799214317574</v>
      </c>
      <c r="AI195" s="2">
        <f>STDEV(AG195:AG196)</f>
        <v>7.8452724872970965</v>
      </c>
      <c r="AJ195" s="86" t="s">
        <v>241</v>
      </c>
      <c r="AK195" s="166" t="str">
        <f t="shared" ref="AK195:AK226" si="244">"10"</f>
        <v>10</v>
      </c>
      <c r="AN195" s="166" t="str">
        <f t="shared" ref="AN195:AN226" si="245">"0"</f>
        <v>0</v>
      </c>
    </row>
    <row r="196" spans="1:40" s="151" customFormat="1" x14ac:dyDescent="0.3">
      <c r="A196" s="151">
        <v>1513</v>
      </c>
      <c r="B196" s="99" t="s">
        <v>155</v>
      </c>
      <c r="C196" s="58" t="s">
        <v>64</v>
      </c>
      <c r="D196" s="58" t="s">
        <v>52</v>
      </c>
      <c r="E196" s="151" t="s">
        <v>329</v>
      </c>
      <c r="F196" s="16">
        <v>17.1813556410074</v>
      </c>
      <c r="G196" s="16">
        <v>17.035424903742001</v>
      </c>
      <c r="H196" s="16">
        <v>4.5815672002143303E-3</v>
      </c>
      <c r="I196" s="16">
        <v>33.1879875987754</v>
      </c>
      <c r="J196" s="16">
        <v>32.649155700113901</v>
      </c>
      <c r="K196" s="16">
        <v>1.9187843937211999E-3</v>
      </c>
      <c r="L196" s="16">
        <v>-0.20332930591816201</v>
      </c>
      <c r="M196" s="16">
        <v>4.7634395299744701E-3</v>
      </c>
      <c r="N196" s="16">
        <v>6.8112002781425298</v>
      </c>
      <c r="O196" s="16">
        <v>4.5348581611514898E-3</v>
      </c>
      <c r="P196" s="16">
        <v>12.6315667928799</v>
      </c>
      <c r="Q196" s="16">
        <v>1.8806080502991999E-3</v>
      </c>
      <c r="R196" s="16">
        <v>17.182412479945999</v>
      </c>
      <c r="S196" s="16">
        <v>0.14087730251237501</v>
      </c>
      <c r="T196" s="16">
        <v>704.32303093212295</v>
      </c>
      <c r="U196" s="16">
        <v>8.3408190523420703E-2</v>
      </c>
      <c r="V196" s="152">
        <v>43684.861226851855</v>
      </c>
      <c r="W196" s="151">
        <v>2.2000000000000002</v>
      </c>
      <c r="X196" s="16">
        <v>3.9560081178757797E-2</v>
      </c>
      <c r="Y196" s="16">
        <v>4.3773688360014898E-2</v>
      </c>
      <c r="Z196" s="17">
        <f>((((N196/1000)+1)/((SMOW!$Z$4/1000)+1))-1)*1000</f>
        <v>17.644254614869183</v>
      </c>
      <c r="AA196" s="17">
        <f>((((P196/1000)+1)/((SMOW!$AA$4/1000)+1))-1)*1000</f>
        <v>34.03365459956742</v>
      </c>
      <c r="AB196" s="17">
        <f>Z196*SMOW!$AN$6</f>
        <v>19.143298947495623</v>
      </c>
      <c r="AC196" s="17">
        <f>AA196*SMOW!$AN$12</f>
        <v>36.821591036900287</v>
      </c>
      <c r="AD196" s="17">
        <f t="shared" ref="AD196" si="246">LN((AB196/1000)+1)*1000</f>
        <v>18.962371387385712</v>
      </c>
      <c r="AE196" s="17">
        <f t="shared" ref="AE196" si="247">LN((AC196/1000)+1)*1000</f>
        <v>36.159871087410728</v>
      </c>
      <c r="AF196" s="16">
        <f>(AD196-SMOW!AN$14*AE196)</f>
        <v>-0.13004054676715171</v>
      </c>
      <c r="AG196" s="2">
        <f t="shared" ref="AG196" si="248">AF196*1000</f>
        <v>-130.04054676715171</v>
      </c>
      <c r="AK196" s="166" t="str">
        <f t="shared" si="244"/>
        <v>10</v>
      </c>
      <c r="AN196" s="166" t="str">
        <f t="shared" si="245"/>
        <v>0</v>
      </c>
    </row>
    <row r="197" spans="1:40" s="151" customFormat="1" x14ac:dyDescent="0.3">
      <c r="A197" s="151">
        <v>1514</v>
      </c>
      <c r="B197" s="99" t="s">
        <v>155</v>
      </c>
      <c r="C197" s="58" t="s">
        <v>48</v>
      </c>
      <c r="D197" s="58" t="s">
        <v>311</v>
      </c>
      <c r="E197" s="151" t="s">
        <v>330</v>
      </c>
      <c r="F197" s="16">
        <v>17.456605802633302</v>
      </c>
      <c r="G197" s="16">
        <v>17.305989178989101</v>
      </c>
      <c r="H197" s="16">
        <v>4.5289079319116403E-3</v>
      </c>
      <c r="I197" s="16">
        <v>33.740494135926198</v>
      </c>
      <c r="J197" s="16">
        <v>33.183771765673399</v>
      </c>
      <c r="K197" s="16">
        <v>1.33216044632841E-3</v>
      </c>
      <c r="L197" s="16">
        <v>-0.21504231328647899</v>
      </c>
      <c r="M197" s="16">
        <v>4.5702078084051004E-3</v>
      </c>
      <c r="N197" s="16">
        <v>7.0836442666864201</v>
      </c>
      <c r="O197" s="16">
        <v>4.4827357536489001E-3</v>
      </c>
      <c r="P197" s="16">
        <v>13.1730805997513</v>
      </c>
      <c r="Q197" s="16">
        <v>1.30565563690049E-3</v>
      </c>
      <c r="R197" s="16">
        <v>18.217539766571299</v>
      </c>
      <c r="S197" s="16">
        <v>0.13505503054284901</v>
      </c>
      <c r="T197" s="16">
        <v>542.63519773408098</v>
      </c>
      <c r="U197" s="16">
        <v>9.9638846689126898E-2</v>
      </c>
      <c r="V197" s="152">
        <v>43684.954606481479</v>
      </c>
      <c r="W197" s="151">
        <v>2.2000000000000002</v>
      </c>
      <c r="X197" s="16">
        <v>1.86380654523634E-3</v>
      </c>
      <c r="Y197" s="16">
        <v>5.6006861415525003E-4</v>
      </c>
      <c r="Z197" s="17">
        <f>((((N197/1000)+1)/((SMOW!$Z$4/1000)+1))-1)*1000</f>
        <v>17.919630037360967</v>
      </c>
      <c r="AA197" s="17">
        <f>((((P197/1000)+1)/((SMOW!$AA$4/1000)+1))-1)*1000</f>
        <v>34.586613364726794</v>
      </c>
      <c r="AB197" s="17">
        <f>Z197*SMOW!$AN$6</f>
        <v>19.442070085785058</v>
      </c>
      <c r="AC197" s="17">
        <f>AA197*SMOW!$AN$12</f>
        <v>37.419846550465579</v>
      </c>
      <c r="AD197" s="17">
        <f t="shared" ref="AD197" si="249">LN((AB197/1000)+1)*1000</f>
        <v>19.255487530537852</v>
      </c>
      <c r="AE197" s="17">
        <f t="shared" ref="AE197" si="250">LN((AC197/1000)+1)*1000</f>
        <v>36.736713801391176</v>
      </c>
      <c r="AF197" s="16">
        <f>(AD197-SMOW!AN$14*AE197)</f>
        <v>-0.14149735659669105</v>
      </c>
      <c r="AG197" s="2">
        <f t="shared" ref="AG197" si="251">AF197*1000</f>
        <v>-141.49735659669105</v>
      </c>
      <c r="AH197" s="2">
        <f>AVERAGE(AG197:AG198)</f>
        <v>-142.8938366340322</v>
      </c>
      <c r="AI197" s="2">
        <f>STDEV(AG197:AG198)</f>
        <v>1.9749210083911595</v>
      </c>
      <c r="AK197" s="166" t="str">
        <f t="shared" si="244"/>
        <v>10</v>
      </c>
      <c r="AN197" s="166" t="str">
        <f t="shared" si="245"/>
        <v>0</v>
      </c>
    </row>
    <row r="198" spans="1:40" s="151" customFormat="1" x14ac:dyDescent="0.3">
      <c r="A198" s="151">
        <v>1515</v>
      </c>
      <c r="B198" s="99" t="s">
        <v>155</v>
      </c>
      <c r="C198" s="58" t="s">
        <v>48</v>
      </c>
      <c r="D198" s="58" t="s">
        <v>311</v>
      </c>
      <c r="E198" s="151" t="s">
        <v>332</v>
      </c>
      <c r="F198" s="16">
        <v>17.705940592001198</v>
      </c>
      <c r="G198" s="16">
        <v>17.5510161266041</v>
      </c>
      <c r="H198" s="16">
        <v>4.2769121554209399E-3</v>
      </c>
      <c r="I198" s="16">
        <v>34.227350782052604</v>
      </c>
      <c r="J198" s="16">
        <v>33.654626905655697</v>
      </c>
      <c r="K198" s="16">
        <v>1.5287880644396601E-3</v>
      </c>
      <c r="L198" s="16">
        <v>-0.21862687958213001</v>
      </c>
      <c r="M198" s="16">
        <v>4.3619187627315604E-3</v>
      </c>
      <c r="N198" s="16">
        <v>7.3304370899744802</v>
      </c>
      <c r="O198" s="16">
        <v>4.2333090719803602E-3</v>
      </c>
      <c r="P198" s="16">
        <v>13.650250692985001</v>
      </c>
      <c r="Q198" s="16">
        <v>1.49837113049296E-3</v>
      </c>
      <c r="R198" s="16">
        <v>18.703956389888301</v>
      </c>
      <c r="S198" s="16">
        <v>0.14599305179684899</v>
      </c>
      <c r="T198" s="16">
        <v>510.66609443867401</v>
      </c>
      <c r="U198" s="16">
        <v>0.101247015923474</v>
      </c>
      <c r="V198" s="152">
        <v>43685.089618055557</v>
      </c>
      <c r="W198" s="151">
        <v>2.2000000000000002</v>
      </c>
      <c r="X198" s="16">
        <v>6.33206810930711E-3</v>
      </c>
      <c r="Y198" s="16">
        <v>3.5391721016653898E-3</v>
      </c>
      <c r="Z198" s="17">
        <f>((((N198/1000)+1)/((SMOW!$Z$4/1000)+1))-1)*1000</f>
        <v>18.169078294025141</v>
      </c>
      <c r="AA198" s="17">
        <f>((((P198/1000)+1)/((SMOW!$AA$4/1000)+1))-1)*1000</f>
        <v>35.073868504258868</v>
      </c>
      <c r="AB198" s="17">
        <f>Z198*SMOW!$AN$6</f>
        <v>19.712711303194702</v>
      </c>
      <c r="AC198" s="17">
        <f>AA198*SMOW!$AN$12</f>
        <v>37.947016191503948</v>
      </c>
      <c r="AD198" s="17">
        <f t="shared" ref="AD198" si="252">LN((AB198/1000)+1)*1000</f>
        <v>19.520932038692735</v>
      </c>
      <c r="AE198" s="17">
        <f t="shared" ref="AE198" si="253">LN((AC198/1000)+1)*1000</f>
        <v>37.244739309401716</v>
      </c>
      <c r="AF198" s="16">
        <f>(AD198-SMOW!AN$14*AE198)</f>
        <v>-0.14429031667137338</v>
      </c>
      <c r="AG198" s="2">
        <f t="shared" ref="AG198" si="254">AF198*1000</f>
        <v>-144.29031667137338</v>
      </c>
      <c r="AK198" s="166" t="str">
        <f t="shared" si="244"/>
        <v>10</v>
      </c>
      <c r="AN198" s="166" t="str">
        <f t="shared" si="245"/>
        <v>0</v>
      </c>
    </row>
    <row r="199" spans="1:40" s="151" customFormat="1" x14ac:dyDescent="0.3">
      <c r="A199" s="151">
        <v>1516</v>
      </c>
      <c r="B199" s="99" t="s">
        <v>260</v>
      </c>
      <c r="C199" s="58" t="s">
        <v>48</v>
      </c>
      <c r="D199" s="58" t="s">
        <v>311</v>
      </c>
      <c r="E199" s="151" t="s">
        <v>333</v>
      </c>
      <c r="F199" s="16">
        <v>17.711521188929801</v>
      </c>
      <c r="G199" s="16">
        <v>17.556499490630099</v>
      </c>
      <c r="H199" s="16">
        <v>5.0050003766815704E-3</v>
      </c>
      <c r="I199" s="16">
        <v>34.257611672043602</v>
      </c>
      <c r="J199" s="16">
        <v>33.683885877765498</v>
      </c>
      <c r="K199" s="16">
        <v>1.81557394716545E-3</v>
      </c>
      <c r="L199" s="16">
        <v>-0.228592252830113</v>
      </c>
      <c r="M199" s="16">
        <v>4.8949568842672998E-3</v>
      </c>
      <c r="N199" s="16">
        <v>7.3359607927643697</v>
      </c>
      <c r="O199" s="16">
        <v>4.9539744399492497E-3</v>
      </c>
      <c r="P199" s="16">
        <v>13.679909509010701</v>
      </c>
      <c r="Q199" s="16">
        <v>1.77945109003856E-3</v>
      </c>
      <c r="R199" s="16">
        <v>17.805977666442001</v>
      </c>
      <c r="S199" s="16">
        <v>0.123966002993895</v>
      </c>
      <c r="T199" s="16">
        <v>489.65315983877701</v>
      </c>
      <c r="U199" s="16">
        <v>0.137456064143132</v>
      </c>
      <c r="V199" s="152">
        <v>43685.497800925928</v>
      </c>
      <c r="W199" s="151">
        <v>2.2000000000000002</v>
      </c>
      <c r="X199" s="16">
        <v>5.5321745735465097E-3</v>
      </c>
      <c r="Y199" s="16">
        <v>3.6169700097208302E-3</v>
      </c>
      <c r="Z199" s="17">
        <f>((((N199/1000)+1)/((SMOW!$Z$4/1000)+1))-1)*1000</f>
        <v>18.174661430572225</v>
      </c>
      <c r="AA199" s="17">
        <f>((((P199/1000)+1)/((SMOW!$AA$4/1000)+1))-1)*1000</f>
        <v>35.104154162865612</v>
      </c>
      <c r="AB199" s="17">
        <f>Z199*SMOW!$AN$6</f>
        <v>19.71876877937142</v>
      </c>
      <c r="AC199" s="17">
        <f>AA199*SMOW!$AN$12</f>
        <v>37.979782761789195</v>
      </c>
      <c r="AD199" s="17">
        <f t="shared" ref="AD199" si="255">LN((AB199/1000)+1)*1000</f>
        <v>19.526872396322624</v>
      </c>
      <c r="AE199" s="17">
        <f t="shared" ref="AE199" si="256">LN((AC199/1000)+1)*1000</f>
        <v>37.276307445912622</v>
      </c>
      <c r="AF199" s="16">
        <f>(AD199-SMOW!AN$14*AE199)</f>
        <v>-0.15501793511923978</v>
      </c>
      <c r="AG199" s="2">
        <f t="shared" ref="AG199" si="257">AF199*1000</f>
        <v>-155.01793511923978</v>
      </c>
      <c r="AH199" s="2">
        <f>AVERAGE(AG199:AG200)</f>
        <v>-149.17171500950133</v>
      </c>
      <c r="AI199" s="2">
        <f>STDEV(AG199:AG200)</f>
        <v>8.2678037678104452</v>
      </c>
      <c r="AK199" s="166" t="str">
        <f t="shared" si="244"/>
        <v>10</v>
      </c>
      <c r="AN199" s="166" t="str">
        <f t="shared" si="245"/>
        <v>0</v>
      </c>
    </row>
    <row r="200" spans="1:40" s="151" customFormat="1" x14ac:dyDescent="0.3">
      <c r="A200" s="151">
        <v>1517</v>
      </c>
      <c r="B200" s="99" t="s">
        <v>260</v>
      </c>
      <c r="C200" s="58" t="s">
        <v>48</v>
      </c>
      <c r="D200" s="58" t="s">
        <v>311</v>
      </c>
      <c r="E200" s="151" t="s">
        <v>334</v>
      </c>
      <c r="F200" s="16">
        <v>17.974887763200002</v>
      </c>
      <c r="G200" s="16">
        <v>17.815249258675699</v>
      </c>
      <c r="H200" s="16">
        <v>4.3517161874101103E-3</v>
      </c>
      <c r="I200" s="16">
        <v>34.745411949833198</v>
      </c>
      <c r="J200" s="16">
        <v>34.155417628926799</v>
      </c>
      <c r="K200" s="16">
        <v>1.4488078498508701E-3</v>
      </c>
      <c r="L200" s="16">
        <v>-0.21881124939763599</v>
      </c>
      <c r="M200" s="16">
        <v>4.3047949189932199E-3</v>
      </c>
      <c r="N200" s="16">
        <v>7.5966423470256998</v>
      </c>
      <c r="O200" s="16">
        <v>4.3073504774950901E-3</v>
      </c>
      <c r="P200" s="16">
        <v>14.1580044593092</v>
      </c>
      <c r="Q200" s="16">
        <v>1.4199822109682899E-3</v>
      </c>
      <c r="R200" s="16">
        <v>18.8626852866355</v>
      </c>
      <c r="S200" s="16">
        <v>0.13213696630136401</v>
      </c>
      <c r="T200" s="16">
        <v>474.48337842797099</v>
      </c>
      <c r="U200" s="16">
        <v>5.4823765263899503E-2</v>
      </c>
      <c r="V200" s="152">
        <v>43685.59034722222</v>
      </c>
      <c r="W200" s="151">
        <v>2.2000000000000002</v>
      </c>
      <c r="X200" s="16">
        <v>9.6099844464758496E-3</v>
      </c>
      <c r="Y200" s="16">
        <v>1.31764810639621E-2</v>
      </c>
      <c r="Z200" s="17">
        <f>((((N200/1000)+1)/((SMOW!$Z$4/1000)+1))-1)*1000</f>
        <v>18.438147857724463</v>
      </c>
      <c r="AA200" s="17">
        <f>((((P200/1000)+1)/((SMOW!$AA$4/1000)+1))-1)*1000</f>
        <v>35.592353706425548</v>
      </c>
      <c r="AB200" s="17">
        <f>Z200*SMOW!$AN$6</f>
        <v>20.004640841052741</v>
      </c>
      <c r="AC200" s="17">
        <f>AA200*SMOW!$AN$12</f>
        <v>38.50797416964329</v>
      </c>
      <c r="AD200" s="17">
        <f t="shared" ref="AD200" si="258">LN((AB200/1000)+1)*1000</f>
        <v>19.807177129998614</v>
      </c>
      <c r="AE200" s="17">
        <f t="shared" ref="AE200" si="259">LN((AC200/1000)+1)*1000</f>
        <v>37.785042850186315</v>
      </c>
      <c r="AF200" s="16">
        <f>(AD200-SMOW!AN$14*AE200)</f>
        <v>-0.14332549489976287</v>
      </c>
      <c r="AG200" s="2">
        <f t="shared" ref="AG200" si="260">AF200*1000</f>
        <v>-143.32549489976287</v>
      </c>
      <c r="AK200" s="166" t="str">
        <f t="shared" si="244"/>
        <v>10</v>
      </c>
      <c r="AN200" s="166" t="str">
        <f t="shared" si="245"/>
        <v>0</v>
      </c>
    </row>
    <row r="201" spans="1:40" s="151" customFormat="1" x14ac:dyDescent="0.3">
      <c r="A201" s="151">
        <v>1518</v>
      </c>
      <c r="B201" s="99" t="s">
        <v>260</v>
      </c>
      <c r="C201" s="58" t="s">
        <v>48</v>
      </c>
      <c r="D201" s="58" t="s">
        <v>311</v>
      </c>
      <c r="E201" s="151" t="s">
        <v>335</v>
      </c>
      <c r="F201" s="16">
        <v>16.8235189265773</v>
      </c>
      <c r="G201" s="16">
        <v>16.683570532401099</v>
      </c>
      <c r="H201" s="16">
        <v>4.7755529978712402E-3</v>
      </c>
      <c r="I201" s="16">
        <v>32.516989803321202</v>
      </c>
      <c r="J201" s="16">
        <v>31.9995006918559</v>
      </c>
      <c r="K201" s="16">
        <v>1.4996485416619099E-3</v>
      </c>
      <c r="L201" s="16">
        <v>-0.21216583289882199</v>
      </c>
      <c r="M201" s="16">
        <v>4.8478119446172998E-3</v>
      </c>
      <c r="N201" s="16">
        <v>6.4570117060054599</v>
      </c>
      <c r="O201" s="16">
        <v>4.7268662752380499E-3</v>
      </c>
      <c r="P201" s="16">
        <v>11.9739192426945</v>
      </c>
      <c r="Q201" s="16">
        <v>1.46981137083491E-3</v>
      </c>
      <c r="R201" s="16">
        <v>15.7269501929662</v>
      </c>
      <c r="S201" s="16">
        <v>0.14279104155629799</v>
      </c>
      <c r="T201" s="16">
        <v>642.07095144152402</v>
      </c>
      <c r="U201" s="16">
        <v>8.1907465549187999E-2</v>
      </c>
      <c r="V201" s="152">
        <v>43685.678333333337</v>
      </c>
      <c r="W201" s="151">
        <v>2.2000000000000002</v>
      </c>
      <c r="X201" s="16">
        <v>8.7083860102190301E-4</v>
      </c>
      <c r="Y201" s="16">
        <v>2.4404804129985599E-3</v>
      </c>
      <c r="Z201" s="17">
        <f>((((N201/1000)+1)/((SMOW!$Z$4/1000)+1))-1)*1000</f>
        <v>17.286255056077948</v>
      </c>
      <c r="AA201" s="17">
        <f>((((P201/1000)+1)/((SMOW!$AA$4/1000)+1))-1)*1000</f>
        <v>33.362107590707794</v>
      </c>
      <c r="AB201" s="17">
        <f>Z201*SMOW!$AN$6</f>
        <v>18.754883980323434</v>
      </c>
      <c r="AC201" s="17">
        <f>AA201*SMOW!$AN$12</f>
        <v>36.095032881062473</v>
      </c>
      <c r="AD201" s="17">
        <f t="shared" ref="AD201" si="261">LN((AB201/1000)+1)*1000</f>
        <v>18.58117965255893</v>
      </c>
      <c r="AE201" s="17">
        <f t="shared" ref="AE201" si="262">LN((AC201/1000)+1)*1000</f>
        <v>35.458870210475105</v>
      </c>
      <c r="AF201" s="16">
        <f>(AD201-SMOW!AN$14*AE201)</f>
        <v>-0.14110381857192777</v>
      </c>
      <c r="AG201" s="2">
        <f t="shared" ref="AG201" si="263">AF201*1000</f>
        <v>-141.10381857192777</v>
      </c>
      <c r="AH201" s="2">
        <f>AVERAGE(AG201:AG202)</f>
        <v>-139.81693032763866</v>
      </c>
      <c r="AI201" s="2">
        <f>STDEV(AG201:AG202)</f>
        <v>1.8199348083321891</v>
      </c>
      <c r="AK201" s="166" t="str">
        <f t="shared" si="244"/>
        <v>10</v>
      </c>
      <c r="AN201" s="166" t="str">
        <f t="shared" si="245"/>
        <v>0</v>
      </c>
    </row>
    <row r="202" spans="1:40" s="151" customFormat="1" x14ac:dyDescent="0.3">
      <c r="A202" s="151">
        <v>1519</v>
      </c>
      <c r="B202" s="99" t="s">
        <v>155</v>
      </c>
      <c r="C202" s="58" t="s">
        <v>48</v>
      </c>
      <c r="D202" s="58" t="s">
        <v>311</v>
      </c>
      <c r="E202" s="151" t="s">
        <v>336</v>
      </c>
      <c r="F202" s="16">
        <v>16.411305923706902</v>
      </c>
      <c r="G202" s="16">
        <v>16.278095472058499</v>
      </c>
      <c r="H202" s="16">
        <v>4.7634061266902204E-3</v>
      </c>
      <c r="I202" s="16">
        <v>31.7165473029686</v>
      </c>
      <c r="J202" s="16">
        <v>31.223965824124299</v>
      </c>
      <c r="K202" s="16">
        <v>1.5179800143868701E-3</v>
      </c>
      <c r="L202" s="16">
        <v>-0.208158483079082</v>
      </c>
      <c r="M202" s="16">
        <v>4.6039542300812097E-3</v>
      </c>
      <c r="N202" s="16">
        <v>6.0490012112312597</v>
      </c>
      <c r="O202" s="16">
        <v>4.7148432413042004E-3</v>
      </c>
      <c r="P202" s="16">
        <v>11.189402433567199</v>
      </c>
      <c r="Q202" s="16">
        <v>1.4877781185790701E-3</v>
      </c>
      <c r="R202" s="16">
        <v>14.2935907812846</v>
      </c>
      <c r="S202" s="16">
        <v>0.135829106555441</v>
      </c>
      <c r="T202" s="16">
        <v>614.08663434418497</v>
      </c>
      <c r="U202" s="16">
        <v>6.6878140484233295E-2</v>
      </c>
      <c r="V202" s="152">
        <v>43685.780451388891</v>
      </c>
      <c r="W202" s="151">
        <v>2.2000000000000002</v>
      </c>
      <c r="X202" s="16">
        <v>2.5328864389903599E-2</v>
      </c>
      <c r="Y202" s="16">
        <v>1.83738484904367E-2</v>
      </c>
      <c r="Z202" s="17">
        <f>((((N202/1000)+1)/((SMOW!$Z$4/1000)+1))-1)*1000</f>
        <v>16.873854463280935</v>
      </c>
      <c r="AA202" s="17">
        <f>((((P202/1000)+1)/((SMOW!$AA$4/1000)+1))-1)*1000</f>
        <v>32.561009926128868</v>
      </c>
      <c r="AB202" s="17">
        <f>Z202*SMOW!$AN$6</f>
        <v>18.307446102874952</v>
      </c>
      <c r="AC202" s="17">
        <f>AA202*SMOW!$AN$12</f>
        <v>35.228311662527332</v>
      </c>
      <c r="AD202" s="17">
        <f t="shared" ref="AD202" si="264">LN((AB202/1000)+1)*1000</f>
        <v>18.141882456752498</v>
      </c>
      <c r="AE202" s="17">
        <f t="shared" ref="AE202" si="265">LN((AC202/1000)+1)*1000</f>
        <v>34.621993369007285</v>
      </c>
      <c r="AF202" s="16">
        <f>(AD202-SMOW!AN$14*AE202)</f>
        <v>-0.13853004208334951</v>
      </c>
      <c r="AG202" s="2">
        <f t="shared" ref="AG202" si="266">AF202*1000</f>
        <v>-138.53004208334951</v>
      </c>
      <c r="AK202" s="166" t="str">
        <f t="shared" si="244"/>
        <v>10</v>
      </c>
      <c r="AN202" s="166" t="str">
        <f t="shared" si="245"/>
        <v>0</v>
      </c>
    </row>
    <row r="203" spans="1:40" s="157" customFormat="1" x14ac:dyDescent="0.3">
      <c r="A203" s="157">
        <v>1520</v>
      </c>
      <c r="B203" s="158" t="s">
        <v>155</v>
      </c>
      <c r="C203" s="159" t="s">
        <v>48</v>
      </c>
      <c r="D203" s="159" t="s">
        <v>311</v>
      </c>
      <c r="E203" s="157" t="s">
        <v>337</v>
      </c>
      <c r="F203" s="160">
        <v>13.4221216258334</v>
      </c>
      <c r="G203" s="160">
        <v>13.3328427107803</v>
      </c>
      <c r="H203" s="160">
        <v>3.4525301638353599E-3</v>
      </c>
      <c r="I203" s="160">
        <v>26.2736788145003</v>
      </c>
      <c r="J203" s="160">
        <v>25.9344545962993</v>
      </c>
      <c r="K203" s="160">
        <v>1.89489417843924E-3</v>
      </c>
      <c r="L203" s="160">
        <v>-0.36054931606575502</v>
      </c>
      <c r="M203" s="160">
        <v>3.2870361589680199E-3</v>
      </c>
      <c r="N203" s="160">
        <v>3.0902916221254899</v>
      </c>
      <c r="O203" s="160">
        <v>3.4173316478640701E-3</v>
      </c>
      <c r="P203" s="160">
        <v>5.85482584975039</v>
      </c>
      <c r="Q203" s="160">
        <v>1.85719315734412E-3</v>
      </c>
      <c r="R203" s="160">
        <v>6.59943037836796</v>
      </c>
      <c r="S203" s="160">
        <v>0.147214253536566</v>
      </c>
      <c r="T203" s="160">
        <v>384.91043083196502</v>
      </c>
      <c r="U203" s="160">
        <v>6.7522161062414501E-2</v>
      </c>
      <c r="V203" s="161">
        <v>43685.869259259256</v>
      </c>
      <c r="W203" s="157">
        <v>2.2000000000000002</v>
      </c>
      <c r="X203" s="160">
        <v>8.8907085038516701E-2</v>
      </c>
      <c r="Y203" s="160">
        <v>8.5138526790834904E-2</v>
      </c>
      <c r="Z203" s="162">
        <f>((((N203/1000)+1)/((SMOW!$Z$4/1000)+1))-1)*1000</f>
        <v>13.883309847174674</v>
      </c>
      <c r="AA203" s="162">
        <f>((((P203/1000)+1)/((SMOW!$AA$4/1000)+1))-1)*1000</f>
        <v>27.113686435932259</v>
      </c>
      <c r="AB203" s="162">
        <f>Z203*SMOW!$AN$6</f>
        <v>15.062826772019182</v>
      </c>
      <c r="AC203" s="162">
        <f>AA203*SMOW!$AN$12</f>
        <v>29.334759525335777</v>
      </c>
      <c r="AD203" s="162">
        <f t="shared" ref="AD203" si="267">LN((AB203/1000)+1)*1000</f>
        <v>14.950508875685944</v>
      </c>
      <c r="AE203" s="162">
        <f t="shared" ref="AE203" si="268">LN((AC203/1000)+1)*1000</f>
        <v>28.912729042685278</v>
      </c>
      <c r="AF203" s="160">
        <f>(AD203-SMOW!AN$14*AE203)</f>
        <v>-0.31541205885188361</v>
      </c>
      <c r="AG203" s="163">
        <f t="shared" ref="AG203" si="269">AF203*1000</f>
        <v>-315.41205885188361</v>
      </c>
      <c r="AH203" s="164" t="s">
        <v>342</v>
      </c>
      <c r="AI203" s="164" t="s">
        <v>342</v>
      </c>
      <c r="AJ203" s="164" t="s">
        <v>338</v>
      </c>
      <c r="AK203" s="166" t="str">
        <f t="shared" si="244"/>
        <v>10</v>
      </c>
      <c r="AN203" s="166">
        <v>1</v>
      </c>
    </row>
    <row r="204" spans="1:40" s="157" customFormat="1" x14ac:dyDescent="0.3">
      <c r="A204" s="157">
        <v>1521</v>
      </c>
      <c r="B204" s="158" t="s">
        <v>155</v>
      </c>
      <c r="C204" s="159" t="s">
        <v>48</v>
      </c>
      <c r="D204" s="159" t="s">
        <v>311</v>
      </c>
      <c r="E204" s="157" t="s">
        <v>339</v>
      </c>
      <c r="F204" s="160">
        <v>14.8206418667921</v>
      </c>
      <c r="G204" s="160">
        <v>14.711889092679399</v>
      </c>
      <c r="H204" s="160">
        <v>3.7975060580212202E-3</v>
      </c>
      <c r="I204" s="160">
        <v>28.806120478031399</v>
      </c>
      <c r="J204" s="160">
        <v>28.399023569425001</v>
      </c>
      <c r="K204" s="160">
        <v>1.77909934623353E-3</v>
      </c>
      <c r="L204" s="160">
        <v>-0.28279535197696198</v>
      </c>
      <c r="M204" s="160">
        <v>3.9195277390886001E-3</v>
      </c>
      <c r="N204" s="160">
        <v>4.4695623696628504</v>
      </c>
      <c r="O204" s="160">
        <v>6.1917739663503299E-3</v>
      </c>
      <c r="P204" s="160">
        <v>8.3361980924927099</v>
      </c>
      <c r="Q204" s="160">
        <v>1.83191109409324E-3</v>
      </c>
      <c r="R204" s="160">
        <v>10.3840711064458</v>
      </c>
      <c r="S204" s="160">
        <v>0.15375939863745999</v>
      </c>
      <c r="T204" s="160">
        <v>1282.7732530132901</v>
      </c>
      <c r="U204" s="160">
        <v>0.38600763196778298</v>
      </c>
      <c r="V204" s="161">
        <v>43686.609849537039</v>
      </c>
      <c r="W204" s="157">
        <v>2.2000000000000002</v>
      </c>
      <c r="X204" s="160">
        <v>9.6131726448025395E-2</v>
      </c>
      <c r="Y204" s="160">
        <v>8.8651976425226195E-2</v>
      </c>
      <c r="Z204" s="162">
        <f>((((N204/1000)+1)/((SMOW!$Z$4/1000)+1))-1)*1000</f>
        <v>15.277421227145371</v>
      </c>
      <c r="AA204" s="162">
        <f>((((P204/1000)+1)/((SMOW!$AA$4/1000)+1))-1)*1000</f>
        <v>29.647502774199364</v>
      </c>
      <c r="AB204" s="162">
        <f>Z204*SMOW!$AN$6</f>
        <v>16.575380943074631</v>
      </c>
      <c r="AC204" s="162">
        <f>AA204*SMOW!$AN$12</f>
        <v>32.076138612243284</v>
      </c>
      <c r="AD204" s="162">
        <f t="shared" ref="AD204" si="270">LN((AB204/1000)+1)*1000</f>
        <v>16.439508683595751</v>
      </c>
      <c r="AE204" s="162">
        <f t="shared" ref="AE204" si="271">LN((AC204/1000)+1)*1000</f>
        <v>31.572442062970378</v>
      </c>
      <c r="AF204" s="160">
        <f>(AD204-SMOW!AN$14*AE204)</f>
        <v>-0.23074072565260906</v>
      </c>
      <c r="AG204" s="163">
        <f t="shared" ref="AG204" si="272">AF204*1000</f>
        <v>-230.74072565260906</v>
      </c>
      <c r="AH204" s="165">
        <f>AVERAGE(AG204:AG205)</f>
        <v>-205.18252668053449</v>
      </c>
      <c r="AI204" s="165">
        <f>STDEV(AG204:AG205)</f>
        <v>36.144751616137938</v>
      </c>
      <c r="AJ204" s="164" t="s">
        <v>343</v>
      </c>
      <c r="AK204" s="166" t="str">
        <f t="shared" si="244"/>
        <v>10</v>
      </c>
      <c r="AN204" s="166">
        <v>1</v>
      </c>
    </row>
    <row r="205" spans="1:40" s="157" customFormat="1" x14ac:dyDescent="0.3">
      <c r="A205" s="157">
        <v>1522</v>
      </c>
      <c r="B205" s="158" t="s">
        <v>155</v>
      </c>
      <c r="C205" s="159" t="s">
        <v>48</v>
      </c>
      <c r="D205" s="159" t="s">
        <v>311</v>
      </c>
      <c r="E205" s="157" t="s">
        <v>340</v>
      </c>
      <c r="F205" s="160">
        <v>16.743187136097902</v>
      </c>
      <c r="G205" s="160">
        <v>16.6045646705793</v>
      </c>
      <c r="H205" s="160">
        <v>5.0643391818273797E-3</v>
      </c>
      <c r="I205" s="160">
        <v>32.4316835594528</v>
      </c>
      <c r="J205" s="160">
        <v>31.9168775706774</v>
      </c>
      <c r="K205" s="160">
        <v>1.6397842394936201E-3</v>
      </c>
      <c r="L205" s="160">
        <v>-0.24754668673833299</v>
      </c>
      <c r="M205" s="160">
        <v>4.9514047544591301E-3</v>
      </c>
      <c r="N205" s="160">
        <v>6.37749889745416</v>
      </c>
      <c r="O205" s="160">
        <v>5.0127082864748198E-3</v>
      </c>
      <c r="P205" s="160">
        <v>11.8903102611515</v>
      </c>
      <c r="Q205" s="160">
        <v>1.60715891355018E-3</v>
      </c>
      <c r="R205" s="160">
        <v>15.891862098434499</v>
      </c>
      <c r="S205" s="160">
        <v>0.15645437218210601</v>
      </c>
      <c r="T205" s="160">
        <v>1035.71945051752</v>
      </c>
      <c r="U205" s="160">
        <v>0.121893123516016</v>
      </c>
      <c r="V205" s="161">
        <v>43686.712997685187</v>
      </c>
      <c r="W205" s="157">
        <v>2.2000000000000002</v>
      </c>
      <c r="X205" s="160">
        <v>9.3838911776342201E-7</v>
      </c>
      <c r="Y205" s="160">
        <v>1.5877448121275899E-4</v>
      </c>
      <c r="Z205" s="162">
        <f>((((N205/1000)+1)/((SMOW!$Z$4/1000)+1))-1)*1000</f>
        <v>17.205886708200779</v>
      </c>
      <c r="AA205" s="162">
        <f>((((P205/1000)+1)/((SMOW!$AA$4/1000)+1))-1)*1000</f>
        <v>33.276731523461443</v>
      </c>
      <c r="AB205" s="162">
        <f>Z205*SMOW!$AN$6</f>
        <v>18.667687590172022</v>
      </c>
      <c r="AC205" s="162">
        <f>AA205*SMOW!$AN$12</f>
        <v>36.002663058618431</v>
      </c>
      <c r="AD205" s="162">
        <f t="shared" ref="AD205" si="273">LN((AB205/1000)+1)*1000</f>
        <v>18.495584851145253</v>
      </c>
      <c r="AE205" s="162">
        <f t="shared" ref="AE205" si="274">LN((AC205/1000)+1)*1000</f>
        <v>35.369714353889606</v>
      </c>
      <c r="AF205" s="160">
        <f>(AD205-SMOW!AN$14*AE205)</f>
        <v>-0.17962432770845993</v>
      </c>
      <c r="AG205" s="163">
        <f t="shared" ref="AG205" si="275">AF205*1000</f>
        <v>-179.62432770845993</v>
      </c>
      <c r="AK205" s="166" t="str">
        <f t="shared" si="244"/>
        <v>10</v>
      </c>
      <c r="AN205" s="166">
        <v>0</v>
      </c>
    </row>
    <row r="206" spans="1:40" s="151" customFormat="1" x14ac:dyDescent="0.3">
      <c r="A206" s="151">
        <v>1523</v>
      </c>
      <c r="B206" s="99" t="s">
        <v>155</v>
      </c>
      <c r="C206" s="58" t="s">
        <v>48</v>
      </c>
      <c r="D206" s="58" t="s">
        <v>311</v>
      </c>
      <c r="E206" s="151" t="s">
        <v>341</v>
      </c>
      <c r="F206" s="16">
        <v>17.3527390246722</v>
      </c>
      <c r="G206" s="16">
        <v>17.203899276371999</v>
      </c>
      <c r="H206" s="16">
        <v>4.3274254739518398E-3</v>
      </c>
      <c r="I206" s="16">
        <v>33.568821439115801</v>
      </c>
      <c r="J206" s="16">
        <v>33.017688510469199</v>
      </c>
      <c r="K206" s="16">
        <v>1.8786380056990801E-3</v>
      </c>
      <c r="L206" s="16">
        <v>-0.22944025715569299</v>
      </c>
      <c r="M206" s="16">
        <v>4.3774520634859504E-3</v>
      </c>
      <c r="N206" s="16">
        <v>6.9808364096527802</v>
      </c>
      <c r="O206" s="16">
        <v>4.2833074076544398E-3</v>
      </c>
      <c r="P206" s="16">
        <v>13.0048235216268</v>
      </c>
      <c r="Q206" s="16">
        <v>1.8412604191906899E-3</v>
      </c>
      <c r="R206" s="16">
        <v>17.916716086719099</v>
      </c>
      <c r="S206" s="16">
        <v>0.12283962495091399</v>
      </c>
      <c r="T206" s="16">
        <v>676.59180363338305</v>
      </c>
      <c r="U206" s="16">
        <v>8.6467245481235896E-2</v>
      </c>
      <c r="V206" s="152">
        <v>43686.805810185186</v>
      </c>
      <c r="W206" s="151">
        <v>2.2000000000000002</v>
      </c>
      <c r="X206" s="16">
        <v>7.1667673043779101E-3</v>
      </c>
      <c r="Y206" s="16">
        <v>5.4111769760237004E-3</v>
      </c>
      <c r="Z206" s="17">
        <f>((((N206/1000)+1)/((SMOW!$Z$4/1000)+1))-1)*1000</f>
        <v>17.815715991698291</v>
      </c>
      <c r="AA206" s="17">
        <f>((((P206/1000)+1)/((SMOW!$AA$4/1000)+1))-1)*1000</f>
        <v>34.414800153376831</v>
      </c>
      <c r="AB206" s="17">
        <f>Z206*SMOW!$AN$6</f>
        <v>19.329327570763319</v>
      </c>
      <c r="AC206" s="17">
        <f>AA206*SMOW!$AN$12</f>
        <v>37.233958908438872</v>
      </c>
      <c r="AD206" s="17">
        <f t="shared" ref="AD206" si="276">LN((AB206/1000)+1)*1000</f>
        <v>19.144889044345316</v>
      </c>
      <c r="AE206" s="17">
        <f t="shared" ref="AE206" si="277">LN((AC206/1000)+1)*1000</f>
        <v>36.557515091673942</v>
      </c>
      <c r="AF206" s="16">
        <f>(AD206-SMOW!AN$14*AE206)</f>
        <v>-0.15747892405852681</v>
      </c>
      <c r="AG206" s="2">
        <f t="shared" ref="AG206" si="278">AF206*1000</f>
        <v>-157.47892405852681</v>
      </c>
      <c r="AH206" s="2">
        <f>AVERAGE(AG206:AG207)</f>
        <v>-150.0006259680884</v>
      </c>
      <c r="AI206" s="2">
        <f>STDEV(AG206:AG207)</f>
        <v>10.575910582966845</v>
      </c>
      <c r="AK206" s="166" t="str">
        <f t="shared" si="244"/>
        <v>10</v>
      </c>
      <c r="AN206" s="166" t="str">
        <f t="shared" si="245"/>
        <v>0</v>
      </c>
    </row>
    <row r="207" spans="1:40" s="151" customFormat="1" x14ac:dyDescent="0.3">
      <c r="A207" s="151">
        <v>1524</v>
      </c>
      <c r="B207" s="99" t="s">
        <v>155</v>
      </c>
      <c r="C207" s="58" t="s">
        <v>48</v>
      </c>
      <c r="D207" s="58" t="s">
        <v>311</v>
      </c>
      <c r="E207" s="151" t="s">
        <v>344</v>
      </c>
      <c r="F207" s="16">
        <v>17.103663605370901</v>
      </c>
      <c r="G207" s="16">
        <v>16.959042146948899</v>
      </c>
      <c r="H207" s="16">
        <v>5.1860537762870003E-3</v>
      </c>
      <c r="I207" s="16">
        <v>33.060562920842202</v>
      </c>
      <c r="J207" s="16">
        <v>32.525816555313803</v>
      </c>
      <c r="K207" s="16">
        <v>1.72191990527698E-3</v>
      </c>
      <c r="L207" s="16">
        <v>-0.21458899425679601</v>
      </c>
      <c r="M207" s="16">
        <v>5.0937125398716398E-3</v>
      </c>
      <c r="N207" s="16">
        <v>6.7343003121557201</v>
      </c>
      <c r="O207" s="16">
        <v>5.133182001668E-3</v>
      </c>
      <c r="P207" s="16">
        <v>12.506677370226599</v>
      </c>
      <c r="Q207" s="16">
        <v>1.6876603991741201E-3</v>
      </c>
      <c r="R207" s="16">
        <v>17.489451795170702</v>
      </c>
      <c r="S207" s="16">
        <v>0.157055802298742</v>
      </c>
      <c r="T207" s="16">
        <v>782.46247456100105</v>
      </c>
      <c r="U207" s="16">
        <v>0.14950946663179901</v>
      </c>
      <c r="V207" s="152">
        <v>43686.900706018518</v>
      </c>
      <c r="W207" s="151">
        <v>2.2000000000000002</v>
      </c>
      <c r="X207" s="16">
        <v>1.3144813633875201E-2</v>
      </c>
      <c r="Y207" s="16">
        <v>1.0329373205491099E-2</v>
      </c>
      <c r="Z207" s="17">
        <f>((((N207/1000)+1)/((SMOW!$Z$4/1000)+1))-1)*1000</f>
        <v>17.566527223134898</v>
      </c>
      <c r="AA207" s="17">
        <f>((((P207/1000)+1)/((SMOW!$AA$4/1000)+1))-1)*1000</f>
        <v>33.906125624210802</v>
      </c>
      <c r="AB207" s="17">
        <f>Z207*SMOW!$AN$6</f>
        <v>19.058967887393791</v>
      </c>
      <c r="AC207" s="17">
        <f>AA207*SMOW!$AN$12</f>
        <v>36.683615264648196</v>
      </c>
      <c r="AD207" s="17">
        <f t="shared" ref="AD207" si="279">LN((AB207/1000)+1)*1000</f>
        <v>18.879620954298588</v>
      </c>
      <c r="AE207" s="17">
        <f t="shared" ref="AE207" si="280">LN((AC207/1000)+1)*1000</f>
        <v>36.026786519273173</v>
      </c>
      <c r="AF207" s="16">
        <f>(AD207-SMOW!AN$14*AE207)</f>
        <v>-0.14252232787764996</v>
      </c>
      <c r="AG207" s="2">
        <f t="shared" ref="AG207" si="281">AF207*1000</f>
        <v>-142.52232787764996</v>
      </c>
      <c r="AK207" s="166" t="str">
        <f t="shared" si="244"/>
        <v>10</v>
      </c>
      <c r="AN207" s="166" t="str">
        <f t="shared" si="245"/>
        <v>0</v>
      </c>
    </row>
    <row r="208" spans="1:40" s="151" customFormat="1" x14ac:dyDescent="0.3">
      <c r="A208" s="151">
        <v>1525</v>
      </c>
      <c r="B208" s="99" t="s">
        <v>155</v>
      </c>
      <c r="C208" s="58" t="s">
        <v>64</v>
      </c>
      <c r="D208" s="58" t="s">
        <v>296</v>
      </c>
      <c r="E208" s="151" t="s">
        <v>345</v>
      </c>
      <c r="F208" s="16">
        <v>16.9586898401794</v>
      </c>
      <c r="G208" s="16">
        <v>16.816496128668501</v>
      </c>
      <c r="H208" s="16">
        <v>5.1463755116623504E-3</v>
      </c>
      <c r="I208" s="16">
        <v>32.771409869076898</v>
      </c>
      <c r="J208" s="16">
        <v>32.2458779427525</v>
      </c>
      <c r="K208" s="16">
        <v>1.9564860029996499E-3</v>
      </c>
      <c r="L208" s="16">
        <v>-0.20932742510482499</v>
      </c>
      <c r="M208" s="16">
        <v>4.9789850969724396E-3</v>
      </c>
      <c r="N208" s="16">
        <v>6.5908045532806296</v>
      </c>
      <c r="O208" s="16">
        <v>5.0939082566176597E-3</v>
      </c>
      <c r="P208" s="16">
        <v>12.2232773390934</v>
      </c>
      <c r="Q208" s="16">
        <v>1.91755954425164E-3</v>
      </c>
      <c r="R208" s="16">
        <v>16.5610716175627</v>
      </c>
      <c r="S208" s="16">
        <v>0.161471943003232</v>
      </c>
      <c r="T208" s="16">
        <v>751.015537442658</v>
      </c>
      <c r="U208" s="16">
        <v>8.9472455619306696E-2</v>
      </c>
      <c r="V208" s="152">
        <v>43687.009687500002</v>
      </c>
      <c r="W208" s="151">
        <v>2.2000000000000002</v>
      </c>
      <c r="X208" s="16">
        <v>8.7697420955605201E-3</v>
      </c>
      <c r="Y208" s="16">
        <v>1.27739406761314E-3</v>
      </c>
      <c r="Z208" s="17">
        <f>((((N208/1000)+1)/((SMOW!$Z$4/1000)+1))-1)*1000</f>
        <v>17.421487483270326</v>
      </c>
      <c r="AA208" s="17">
        <f>((((P208/1000)+1)/((SMOW!$AA$4/1000)+1))-1)*1000</f>
        <v>33.616735899935748</v>
      </c>
      <c r="AB208" s="17">
        <f>Z208*SMOW!$AN$6</f>
        <v>18.901605666087221</v>
      </c>
      <c r="AC208" s="17">
        <f>AA208*SMOW!$AN$12</f>
        <v>36.370519589120221</v>
      </c>
      <c r="AD208" s="17">
        <f t="shared" ref="AD208" si="282">LN((AB208/1000)+1)*1000</f>
        <v>18.725189878779744</v>
      </c>
      <c r="AE208" s="17">
        <f t="shared" ref="AE208" si="283">LN((AC208/1000)+1)*1000</f>
        <v>35.72472428882336</v>
      </c>
      <c r="AF208" s="16">
        <f>(AD208-SMOW!AN$14*AE208)</f>
        <v>-0.13746454571899136</v>
      </c>
      <c r="AG208" s="2">
        <f t="shared" ref="AG208" si="284">AF208*1000</f>
        <v>-137.46454571899136</v>
      </c>
      <c r="AH208" s="2">
        <f>AVERAGE(AG208:AG209)</f>
        <v>-129.90711901609941</v>
      </c>
      <c r="AI208" s="2">
        <f>STDEV(AG208:AG209)</f>
        <v>10.687815339870372</v>
      </c>
      <c r="AJ208" s="151" t="s">
        <v>349</v>
      </c>
      <c r="AK208" s="166" t="str">
        <f t="shared" si="244"/>
        <v>10</v>
      </c>
      <c r="AN208" s="166" t="str">
        <f t="shared" si="245"/>
        <v>0</v>
      </c>
    </row>
    <row r="209" spans="1:40" s="151" customFormat="1" x14ac:dyDescent="0.3">
      <c r="A209" s="151">
        <v>1526</v>
      </c>
      <c r="B209" s="99" t="s">
        <v>155</v>
      </c>
      <c r="C209" s="58" t="s">
        <v>64</v>
      </c>
      <c r="D209" s="58" t="s">
        <v>296</v>
      </c>
      <c r="E209" s="151" t="s">
        <v>346</v>
      </c>
      <c r="F209" s="16">
        <v>17.314962826808699</v>
      </c>
      <c r="G209" s="16">
        <v>17.166766815564401</v>
      </c>
      <c r="H209" s="16">
        <v>3.7559736077956598E-3</v>
      </c>
      <c r="I209" s="16">
        <v>33.432116302561802</v>
      </c>
      <c r="J209" s="16">
        <v>32.885414610015403</v>
      </c>
      <c r="K209" s="16">
        <v>1.89781876947104E-3</v>
      </c>
      <c r="L209" s="16">
        <v>-0.19673209852368001</v>
      </c>
      <c r="M209" s="16">
        <v>3.9876898815622E-3</v>
      </c>
      <c r="N209" s="16">
        <v>6.9434453398086804</v>
      </c>
      <c r="O209" s="16">
        <v>3.71768148846235E-3</v>
      </c>
      <c r="P209" s="16">
        <v>12.8708382853688</v>
      </c>
      <c r="Q209" s="16">
        <v>1.8600595603943399E-3</v>
      </c>
      <c r="R209" s="16">
        <v>18.116444541979099</v>
      </c>
      <c r="S209" s="16">
        <v>0.13510945861659199</v>
      </c>
      <c r="T209" s="16">
        <v>749.08620759062603</v>
      </c>
      <c r="U209" s="16">
        <v>0.10260466655806701</v>
      </c>
      <c r="V209" s="152">
        <v>43687.099537037036</v>
      </c>
      <c r="W209" s="151">
        <v>2.2000000000000002</v>
      </c>
      <c r="X209" s="16">
        <v>9.0663135015320404E-2</v>
      </c>
      <c r="Y209" s="16">
        <v>9.6139914085965394E-2</v>
      </c>
      <c r="Z209" s="17">
        <f>((((N209/1000)+1)/((SMOW!$Z$4/1000)+1))-1)*1000</f>
        <v>17.777922602639549</v>
      </c>
      <c r="AA209" s="17">
        <f>((((P209/1000)+1)/((SMOW!$AA$4/1000)+1))-1)*1000</f>
        <v>34.277983123320197</v>
      </c>
      <c r="AB209" s="17">
        <f>Z209*SMOW!$AN$6</f>
        <v>19.288323280087258</v>
      </c>
      <c r="AC209" s="17">
        <f>AA209*SMOW!$AN$12</f>
        <v>37.085934231485943</v>
      </c>
      <c r="AD209" s="17">
        <f t="shared" ref="AD209" si="285">LN((AB209/1000)+1)*1000</f>
        <v>19.104661500289264</v>
      </c>
      <c r="AE209" s="17">
        <f t="shared" ref="AE209" si="286">LN((AC209/1000)+1)*1000</f>
        <v>36.414793925383471</v>
      </c>
      <c r="AF209" s="16">
        <f>(AD209-SMOW!AN$14*AE209)</f>
        <v>-0.12234969231320747</v>
      </c>
      <c r="AG209" s="2">
        <f t="shared" ref="AG209" si="287">AF209*1000</f>
        <v>-122.34969231320747</v>
      </c>
      <c r="AK209" s="166" t="str">
        <f t="shared" si="244"/>
        <v>10</v>
      </c>
      <c r="AN209" s="166" t="str">
        <f t="shared" si="245"/>
        <v>0</v>
      </c>
    </row>
    <row r="210" spans="1:40" s="151" customFormat="1" x14ac:dyDescent="0.3">
      <c r="A210" s="151">
        <v>1527</v>
      </c>
      <c r="B210" s="99" t="s">
        <v>155</v>
      </c>
      <c r="C210" s="58" t="s">
        <v>48</v>
      </c>
      <c r="D210" s="58" t="s">
        <v>311</v>
      </c>
      <c r="E210" s="151" t="s">
        <v>347</v>
      </c>
      <c r="F210" s="16">
        <v>16.097441496773101</v>
      </c>
      <c r="G210" s="16">
        <v>15.969251084943201</v>
      </c>
      <c r="H210" s="16">
        <v>4.9220992644082003E-3</v>
      </c>
      <c r="I210" s="16">
        <v>31.141178034421099</v>
      </c>
      <c r="J210" s="16">
        <v>30.666128690567898</v>
      </c>
      <c r="K210" s="16">
        <v>2.0602175921978299E-3</v>
      </c>
      <c r="L210" s="16">
        <v>-0.22246486367659599</v>
      </c>
      <c r="M210" s="16">
        <v>4.8318017312127797E-3</v>
      </c>
      <c r="N210" s="16">
        <v>5.7383366294893801</v>
      </c>
      <c r="O210" s="16">
        <v>4.8719185038167898E-3</v>
      </c>
      <c r="P210" s="16">
        <v>10.6254807746948</v>
      </c>
      <c r="Q210" s="16">
        <v>2.0192272784443702E-3</v>
      </c>
      <c r="R210" s="16">
        <v>13.8781833909462</v>
      </c>
      <c r="S210" s="16">
        <v>0.119002469542246</v>
      </c>
      <c r="T210" s="16">
        <v>973.17326019017503</v>
      </c>
      <c r="U210" s="16">
        <v>0.31719658223374603</v>
      </c>
      <c r="V210" s="152">
        <v>43687.711342592593</v>
      </c>
      <c r="W210" s="151">
        <v>2.2000000000000002</v>
      </c>
      <c r="X210" s="16">
        <v>1.0138046346599301E-2</v>
      </c>
      <c r="Y210" s="16">
        <v>8.0383046805249103E-3</v>
      </c>
      <c r="Z210" s="17">
        <f>((((N210/1000)+1)/((SMOW!$Z$4/1000)+1))-1)*1000</f>
        <v>16.559847202898268</v>
      </c>
      <c r="AA210" s="17">
        <f>((((P210/1000)+1)/((SMOW!$AA$4/1000)+1))-1)*1000</f>
        <v>31.985169716368887</v>
      </c>
      <c r="AB210" s="17">
        <f>Z210*SMOW!$AN$6</f>
        <v>17.966760991012887</v>
      </c>
      <c r="AC210" s="17">
        <f>AA210*SMOW!$AN$12</f>
        <v>34.605300324019645</v>
      </c>
      <c r="AD210" s="17">
        <f t="shared" ref="AD210" si="288">LN((AB210/1000)+1)*1000</f>
        <v>17.807266309424119</v>
      </c>
      <c r="AE210" s="17">
        <f t="shared" ref="AE210" si="289">LN((AC210/1000)+1)*1000</f>
        <v>34.020001640092985</v>
      </c>
      <c r="AF210" s="16">
        <f>(AD210-SMOW!AN$14*AE210)</f>
        <v>-0.15529455654497681</v>
      </c>
      <c r="AG210" s="2">
        <f t="shared" ref="AG210" si="290">AF210*1000</f>
        <v>-155.29455654497681</v>
      </c>
      <c r="AH210" s="2">
        <f>AVERAGE(AG210:AG212)</f>
        <v>-148.10034526970148</v>
      </c>
      <c r="AI210" s="2">
        <f>STDEV(AG210:AG212)</f>
        <v>6.4255613354004231</v>
      </c>
      <c r="AJ210" s="151" t="s">
        <v>350</v>
      </c>
      <c r="AK210" s="166" t="str">
        <f t="shared" si="244"/>
        <v>10</v>
      </c>
      <c r="AN210" s="166" t="str">
        <f t="shared" si="245"/>
        <v>0</v>
      </c>
    </row>
    <row r="211" spans="1:40" s="151" customFormat="1" x14ac:dyDescent="0.3">
      <c r="A211" s="151">
        <v>1528</v>
      </c>
      <c r="B211" s="99" t="s">
        <v>155</v>
      </c>
      <c r="C211" s="58" t="s">
        <v>48</v>
      </c>
      <c r="D211" s="58" t="s">
        <v>311</v>
      </c>
      <c r="E211" s="151" t="s">
        <v>348</v>
      </c>
      <c r="F211" s="16">
        <v>17.075058075231201</v>
      </c>
      <c r="G211" s="16">
        <v>16.930917498451901</v>
      </c>
      <c r="H211" s="16">
        <v>3.7264627987417501E-3</v>
      </c>
      <c r="I211" s="16">
        <v>33.0117561839103</v>
      </c>
      <c r="J211" s="16">
        <v>32.478570652421503</v>
      </c>
      <c r="K211" s="16">
        <v>1.5457390758540201E-3</v>
      </c>
      <c r="L211" s="16">
        <v>-0.21776780602664</v>
      </c>
      <c r="M211" s="16">
        <v>3.7520293467074601E-3</v>
      </c>
      <c r="N211" s="16">
        <v>6.7059864151551798</v>
      </c>
      <c r="O211" s="16">
        <v>3.68847154186071E-3</v>
      </c>
      <c r="P211" s="16">
        <v>12.458841697452</v>
      </c>
      <c r="Q211" s="16">
        <v>1.51498488273419E-3</v>
      </c>
      <c r="R211" s="16">
        <v>16.970861978042699</v>
      </c>
      <c r="S211" s="16">
        <v>0.11177748140471699</v>
      </c>
      <c r="T211" s="16">
        <v>918.65135408502795</v>
      </c>
      <c r="U211" s="16">
        <v>0.150358181104468</v>
      </c>
      <c r="V211" s="152">
        <v>43687.812939814816</v>
      </c>
      <c r="W211" s="151">
        <v>2.2000000000000002</v>
      </c>
      <c r="X211" s="16">
        <v>1.4799182313418801E-2</v>
      </c>
      <c r="Y211" s="16">
        <v>1.6780226170113599E-2</v>
      </c>
      <c r="Z211" s="17">
        <f>((((N211/1000)+1)/((SMOW!$Z$4/1000)+1))-1)*1000</f>
        <v>17.53790867518812</v>
      </c>
      <c r="AA211" s="17">
        <f>((((P211/1000)+1)/((SMOW!$AA$4/1000)+1))-1)*1000</f>
        <v>33.857278938840274</v>
      </c>
      <c r="AB211" s="17">
        <f>Z211*SMOW!$AN$6</f>
        <v>19.027917926330165</v>
      </c>
      <c r="AC211" s="17">
        <f>AA211*SMOW!$AN$12</f>
        <v>36.63076720312251</v>
      </c>
      <c r="AD211" s="17">
        <f t="shared" ref="AD211" si="291">LN((AB211/1000)+1)*1000</f>
        <v>18.849151241469219</v>
      </c>
      <c r="AE211" s="17">
        <f t="shared" ref="AE211" si="292">LN((AC211/1000)+1)*1000</f>
        <v>35.975807215812061</v>
      </c>
      <c r="AF211" s="16">
        <f>(AD211-SMOW!AN$14*AE211)</f>
        <v>-0.14607496847954948</v>
      </c>
      <c r="AG211" s="2">
        <f t="shared" ref="AG211" si="293">AF211*1000</f>
        <v>-146.07496847954948</v>
      </c>
      <c r="AJ211" s="151" t="s">
        <v>352</v>
      </c>
      <c r="AK211" s="166" t="str">
        <f t="shared" si="244"/>
        <v>10</v>
      </c>
      <c r="AN211" s="166" t="str">
        <f t="shared" si="245"/>
        <v>0</v>
      </c>
    </row>
    <row r="212" spans="1:40" s="151" customFormat="1" x14ac:dyDescent="0.3">
      <c r="A212" s="151">
        <v>1529</v>
      </c>
      <c r="B212" s="99" t="s">
        <v>155</v>
      </c>
      <c r="C212" s="58" t="s">
        <v>48</v>
      </c>
      <c r="D212" s="58" t="s">
        <v>311</v>
      </c>
      <c r="E212" s="151" t="s">
        <v>351</v>
      </c>
      <c r="F212" s="16">
        <v>17.360065338866999</v>
      </c>
      <c r="G212" s="16">
        <v>17.211100520859802</v>
      </c>
      <c r="H212" s="16">
        <v>4.7964477057065797E-3</v>
      </c>
      <c r="I212" s="16">
        <v>33.556582920098798</v>
      </c>
      <c r="J212" s="16">
        <v>33.005847420187699</v>
      </c>
      <c r="K212" s="16">
        <v>1.73564545769662E-3</v>
      </c>
      <c r="L212" s="16">
        <v>-0.21598691699928799</v>
      </c>
      <c r="M212" s="16">
        <v>4.5345120671022501E-3</v>
      </c>
      <c r="N212" s="16">
        <v>6.9880880321359697</v>
      </c>
      <c r="O212" s="16">
        <v>4.7475479617020396E-3</v>
      </c>
      <c r="P212" s="16">
        <v>12.992828501518</v>
      </c>
      <c r="Q212" s="16">
        <v>1.7011128665080501E-3</v>
      </c>
      <c r="R212" s="16">
        <v>17.856879293417801</v>
      </c>
      <c r="S212" s="16">
        <v>0.13920250875124801</v>
      </c>
      <c r="T212" s="16">
        <v>914.435704290692</v>
      </c>
      <c r="U212" s="16">
        <v>0.108300606301712</v>
      </c>
      <c r="V212" s="152">
        <v>43687.9609375</v>
      </c>
      <c r="W212" s="151">
        <v>2.2000000000000002</v>
      </c>
      <c r="X212" s="16">
        <v>2.1921504303241699E-4</v>
      </c>
      <c r="Y212" s="16">
        <v>1.1234676616908301E-5</v>
      </c>
      <c r="Z212" s="17">
        <f>((((N212/1000)+1)/((SMOW!$Z$4/1000)+1))-1)*1000</f>
        <v>17.823045639952628</v>
      </c>
      <c r="AA212" s="17">
        <f>((((P212/1000)+1)/((SMOW!$AA$4/1000)+1))-1)*1000</f>
        <v>34.402551617100706</v>
      </c>
      <c r="AB212" s="17">
        <f>Z212*SMOW!$AN$6</f>
        <v>19.337279941139709</v>
      </c>
      <c r="AC212" s="17">
        <f>AA212*SMOW!$AN$12</f>
        <v>37.22070700825752</v>
      </c>
      <c r="AD212" s="17">
        <f t="shared" ref="AD212" si="294">LN((AB212/1000)+1)*1000</f>
        <v>19.152690585163388</v>
      </c>
      <c r="AE212" s="17">
        <f t="shared" ref="AE212" si="295">LN((AC212/1000)+1)*1000</f>
        <v>36.544738818083268</v>
      </c>
      <c r="AF212" s="16">
        <f>(AD212-SMOW!AN$14*AE212)</f>
        <v>-0.14293151078457811</v>
      </c>
      <c r="AG212" s="2">
        <f t="shared" ref="AG212" si="296">AF212*1000</f>
        <v>-142.93151078457811</v>
      </c>
      <c r="AK212" s="166" t="str">
        <f t="shared" si="244"/>
        <v>10</v>
      </c>
      <c r="AN212" s="166" t="str">
        <f t="shared" si="245"/>
        <v>0</v>
      </c>
    </row>
    <row r="213" spans="1:40" s="151" customFormat="1" x14ac:dyDescent="0.3">
      <c r="A213" s="151">
        <v>1530</v>
      </c>
      <c r="B213" s="99" t="s">
        <v>155</v>
      </c>
      <c r="C213" s="58" t="s">
        <v>48</v>
      </c>
      <c r="D213" s="58" t="s">
        <v>311</v>
      </c>
      <c r="E213" s="151" t="s">
        <v>353</v>
      </c>
      <c r="F213" s="16">
        <v>16.433384180291799</v>
      </c>
      <c r="G213" s="16">
        <v>16.299817098066399</v>
      </c>
      <c r="H213" s="16">
        <v>4.2459190328394299E-3</v>
      </c>
      <c r="I213" s="16">
        <v>31.7829390920474</v>
      </c>
      <c r="J213" s="16">
        <v>31.2883145364315</v>
      </c>
      <c r="K213" s="16">
        <v>1.85822164902333E-3</v>
      </c>
      <c r="L213" s="16">
        <v>-0.22041297716948299</v>
      </c>
      <c r="M213" s="16">
        <v>4.1486451693256102E-3</v>
      </c>
      <c r="N213" s="16">
        <v>6.0708543801760397</v>
      </c>
      <c r="O213" s="16">
        <v>4.2026319240217602E-3</v>
      </c>
      <c r="P213" s="16">
        <v>11.254473284374599</v>
      </c>
      <c r="Q213" s="16">
        <v>1.8212502685724199E-3</v>
      </c>
      <c r="R213" s="16">
        <v>14.223175843146</v>
      </c>
      <c r="S213" s="16">
        <v>0.143963941004046</v>
      </c>
      <c r="T213" s="16">
        <v>1031.61306876616</v>
      </c>
      <c r="U213" s="16">
        <v>0.35978549736138199</v>
      </c>
      <c r="V213" s="152">
        <v>43688.634108796294</v>
      </c>
      <c r="W213" s="151">
        <v>2.2000000000000002</v>
      </c>
      <c r="X213" s="16">
        <v>3.9285602940580198E-4</v>
      </c>
      <c r="Y213" s="16">
        <v>8.7596707039023396E-4</v>
      </c>
      <c r="Z213" s="17">
        <f>((((N213/1000)+1)/((SMOW!$Z$4/1000)+1))-1)*1000</f>
        <v>16.895942767240602</v>
      </c>
      <c r="AA213" s="17">
        <f>((((P213/1000)+1)/((SMOW!$AA$4/1000)+1))-1)*1000</f>
        <v>32.627456057056307</v>
      </c>
      <c r="AB213" s="17">
        <f>Z213*SMOW!$AN$6</f>
        <v>18.331411014693142</v>
      </c>
      <c r="AC213" s="17">
        <f>AA213*SMOW!$AN$12</f>
        <v>35.300200864194956</v>
      </c>
      <c r="AD213" s="17">
        <f t="shared" ref="AD213" si="297">LN((AB213/1000)+1)*1000</f>
        <v>18.165416243054828</v>
      </c>
      <c r="AE213" s="17">
        <f t="shared" ref="AE213" si="298">LN((AC213/1000)+1)*1000</f>
        <v>34.691433805361122</v>
      </c>
      <c r="AF213" s="16">
        <f>(AD213-SMOW!AN$14*AE213)</f>
        <v>-0.15166080617584399</v>
      </c>
      <c r="AG213" s="2">
        <f t="shared" ref="AG213" si="299">AF213*1000</f>
        <v>-151.66080617584399</v>
      </c>
      <c r="AH213" s="2">
        <f>AVERAGE(AG213:AG214)</f>
        <v>-146.47402944735433</v>
      </c>
      <c r="AI213" s="2">
        <f>STDEV(AG213:AG214)</f>
        <v>7.3352099944312315</v>
      </c>
      <c r="AJ213" s="151" t="s">
        <v>355</v>
      </c>
      <c r="AK213" s="166" t="str">
        <f t="shared" si="244"/>
        <v>10</v>
      </c>
      <c r="AN213" s="166" t="str">
        <f t="shared" si="245"/>
        <v>0</v>
      </c>
    </row>
    <row r="214" spans="1:40" s="151" customFormat="1" x14ac:dyDescent="0.3">
      <c r="A214" s="151">
        <v>1531</v>
      </c>
      <c r="B214" s="99" t="s">
        <v>155</v>
      </c>
      <c r="C214" s="58" t="s">
        <v>48</v>
      </c>
      <c r="D214" s="58" t="s">
        <v>311</v>
      </c>
      <c r="E214" s="151" t="s">
        <v>354</v>
      </c>
      <c r="F214" s="16">
        <v>17.4495191907044</v>
      </c>
      <c r="G214" s="16">
        <v>17.299024144569302</v>
      </c>
      <c r="H214" s="16">
        <v>5.05533720440496E-3</v>
      </c>
      <c r="I214" s="16">
        <v>33.7110886262466</v>
      </c>
      <c r="J214" s="16">
        <v>33.155325066300698</v>
      </c>
      <c r="K214" s="16">
        <v>6.4865966976499802E-3</v>
      </c>
      <c r="L214" s="16">
        <v>-0.20698749043745299</v>
      </c>
      <c r="M214" s="16">
        <v>4.9090427310582996E-3</v>
      </c>
      <c r="N214" s="16">
        <v>7.06877483782075</v>
      </c>
      <c r="O214" s="16">
        <v>1.06989848750772E-2</v>
      </c>
      <c r="P214" s="16">
        <v>13.144260145297</v>
      </c>
      <c r="Q214" s="16">
        <v>6.3575386627982696E-3</v>
      </c>
      <c r="R214" s="16">
        <v>17.148011139848698</v>
      </c>
      <c r="S214" s="16">
        <v>0.195551150273122</v>
      </c>
      <c r="T214" s="16">
        <v>936.932042425433</v>
      </c>
      <c r="U214" s="16">
        <v>0.241962754502622</v>
      </c>
      <c r="V214" s="152">
        <v>43688.722337962965</v>
      </c>
      <c r="W214" s="151">
        <v>2.2000000000000002</v>
      </c>
      <c r="X214" s="16">
        <v>0.26469178703110102</v>
      </c>
      <c r="Y214" s="16">
        <v>0.26539883730047198</v>
      </c>
      <c r="Z214" s="17">
        <f>((((N214/1000)+1)/((SMOW!$Z$4/1000)+1))-1)*1000</f>
        <v>17.904600616899025</v>
      </c>
      <c r="AA214" s="17">
        <f>((((P214/1000)+1)/((SMOW!$AA$4/1000)+1))-1)*1000</f>
        <v>34.557183786562582</v>
      </c>
      <c r="AB214" s="17">
        <f>Z214*SMOW!$AN$6</f>
        <v>19.425763775590006</v>
      </c>
      <c r="AC214" s="17">
        <f>AA214*SMOW!$AN$12</f>
        <v>37.388006188203548</v>
      </c>
      <c r="AD214" s="17">
        <f t="shared" ref="AD214" si="300">LN((AB214/1000)+1)*1000</f>
        <v>19.239492074702255</v>
      </c>
      <c r="AE214" s="17">
        <f t="shared" ref="AE214" si="301">LN((AC214/1000)+1)*1000</f>
        <v>36.70602145344909</v>
      </c>
      <c r="AF214" s="16">
        <f>(AD214-SMOW!AN$14*AE214)</f>
        <v>-0.14128725271886466</v>
      </c>
      <c r="AG214" s="2">
        <f t="shared" ref="AG214" si="302">AF214*1000</f>
        <v>-141.28725271886466</v>
      </c>
      <c r="AJ214" s="48" t="s">
        <v>149</v>
      </c>
      <c r="AK214" s="166" t="str">
        <f t="shared" si="244"/>
        <v>10</v>
      </c>
      <c r="AN214" s="166" t="str">
        <f t="shared" si="245"/>
        <v>0</v>
      </c>
    </row>
    <row r="215" spans="1:40" s="151" customFormat="1" x14ac:dyDescent="0.3">
      <c r="A215" s="151">
        <v>1532</v>
      </c>
      <c r="B215" s="99" t="s">
        <v>155</v>
      </c>
      <c r="C215" s="58" t="s">
        <v>48</v>
      </c>
      <c r="D215" s="58" t="s">
        <v>311</v>
      </c>
      <c r="E215" s="151" t="s">
        <v>356</v>
      </c>
      <c r="F215" s="16">
        <v>16.715819514116699</v>
      </c>
      <c r="G215" s="16">
        <v>16.5776474860867</v>
      </c>
      <c r="H215" s="16">
        <v>4.3655256168443901E-3</v>
      </c>
      <c r="I215" s="16">
        <v>32.360103867480298</v>
      </c>
      <c r="J215" s="16">
        <v>31.8475439466708</v>
      </c>
      <c r="K215" s="16">
        <v>2.38564039965216E-3</v>
      </c>
      <c r="L215" s="16">
        <v>-0.23785571775550299</v>
      </c>
      <c r="M215" s="16">
        <v>4.7914487626541102E-3</v>
      </c>
      <c r="N215" s="16">
        <v>6.3504102881487396</v>
      </c>
      <c r="O215" s="16">
        <v>4.3210191199106402E-3</v>
      </c>
      <c r="P215" s="16">
        <v>11.820154726531699</v>
      </c>
      <c r="Q215" s="16">
        <v>2.3381754382552E-3</v>
      </c>
      <c r="R215" s="16">
        <v>15.4014235796521</v>
      </c>
      <c r="S215" s="16">
        <v>0.15031010703415501</v>
      </c>
      <c r="T215" s="16">
        <v>853.46340692695799</v>
      </c>
      <c r="U215" s="16">
        <v>8.1147279236282704E-2</v>
      </c>
      <c r="V215" s="152">
        <v>43688.946238425924</v>
      </c>
      <c r="W215" s="151">
        <v>2.2000000000000002</v>
      </c>
      <c r="X215" s="16">
        <v>4.2229583394638301E-3</v>
      </c>
      <c r="Y215" s="16">
        <v>5.7312576818350598E-3</v>
      </c>
      <c r="Z215" s="17">
        <f>((((N215/1000)+1)/((SMOW!$Z$4/1000)+1))-1)*1000</f>
        <v>17.178506631760015</v>
      </c>
      <c r="AA215" s="17">
        <f>((((P215/1000)+1)/((SMOW!$AA$4/1000)+1))-1)*1000</f>
        <v>33.205093243328541</v>
      </c>
      <c r="AB215" s="17">
        <f>Z215*SMOW!$AN$6</f>
        <v>18.637981320343592</v>
      </c>
      <c r="AC215" s="17">
        <f>AA215*SMOW!$AN$12</f>
        <v>35.925156382221878</v>
      </c>
      <c r="AD215" s="17">
        <f t="shared" ref="AD215" si="303">LN((AB215/1000)+1)*1000</f>
        <v>18.466422541057099</v>
      </c>
      <c r="AE215" s="17">
        <f t="shared" ref="AE215" si="304">LN((AC215/1000)+1)*1000</f>
        <v>35.294898353345928</v>
      </c>
      <c r="AF215" s="16">
        <f>(AD215-SMOW!AN$14*AE215)</f>
        <v>-0.16928378950955292</v>
      </c>
      <c r="AG215" s="2">
        <f t="shared" ref="AG215" si="305">AF215*1000</f>
        <v>-169.28378950955292</v>
      </c>
      <c r="AH215" s="2">
        <f>AVERAGE(AG215:AG216)</f>
        <v>-173.34416012270637</v>
      </c>
      <c r="AI215" s="2">
        <f>STDEV(AG215:AG216)</f>
        <v>5.742231189382772</v>
      </c>
      <c r="AK215" s="166" t="str">
        <f t="shared" si="244"/>
        <v>10</v>
      </c>
      <c r="AN215" s="166" t="str">
        <f t="shared" si="245"/>
        <v>0</v>
      </c>
    </row>
    <row r="216" spans="1:40" s="151" customFormat="1" x14ac:dyDescent="0.3">
      <c r="A216" s="151">
        <v>1533</v>
      </c>
      <c r="B216" s="99" t="s">
        <v>155</v>
      </c>
      <c r="C216" s="58" t="s">
        <v>48</v>
      </c>
      <c r="D216" s="58" t="s">
        <v>311</v>
      </c>
      <c r="E216" s="151" t="s">
        <v>357</v>
      </c>
      <c r="F216" s="16">
        <v>17.1103125241703</v>
      </c>
      <c r="G216" s="16">
        <v>16.965579291493501</v>
      </c>
      <c r="H216" s="16">
        <v>4.8931686421309203E-3</v>
      </c>
      <c r="I216" s="16">
        <v>33.136658627774501</v>
      </c>
      <c r="J216" s="16">
        <v>32.599474242899902</v>
      </c>
      <c r="K216" s="16">
        <v>2.3945487695423802E-3</v>
      </c>
      <c r="L216" s="16">
        <v>-0.24694310875763001</v>
      </c>
      <c r="M216" s="16">
        <v>4.7576919400121199E-3</v>
      </c>
      <c r="N216" s="16">
        <v>6.7408814452838497</v>
      </c>
      <c r="O216" s="16">
        <v>4.8432828289920399E-3</v>
      </c>
      <c r="P216" s="16">
        <v>12.5812590686803</v>
      </c>
      <c r="Q216" s="16">
        <v>2.34690656624546E-3</v>
      </c>
      <c r="R216" s="16">
        <v>16.751809416012801</v>
      </c>
      <c r="S216" s="16">
        <v>0.13524849428039701</v>
      </c>
      <c r="T216" s="16">
        <v>748.77597708392898</v>
      </c>
      <c r="U216" s="16">
        <v>7.8191279934048299E-2</v>
      </c>
      <c r="V216" s="152">
        <v>43689.048078703701</v>
      </c>
      <c r="W216" s="151">
        <v>2.2000000000000002</v>
      </c>
      <c r="X216" s="16">
        <v>5.2317060284562497E-2</v>
      </c>
      <c r="Y216" s="16">
        <v>4.7581320718009398E-2</v>
      </c>
      <c r="Z216" s="17">
        <f>((((N216/1000)+1)/((SMOW!$Z$4/1000)+1))-1)*1000</f>
        <v>17.573179167724717</v>
      </c>
      <c r="AA216" s="17">
        <f>((((P216/1000)+1)/((SMOW!$AA$4/1000)+1))-1)*1000</f>
        <v>33.982283615672905</v>
      </c>
      <c r="AB216" s="17">
        <f>Z216*SMOW!$AN$6</f>
        <v>19.066184976845548</v>
      </c>
      <c r="AC216" s="17">
        <f>AA216*SMOW!$AN$12</f>
        <v>36.766011893773204</v>
      </c>
      <c r="AD216" s="17">
        <f t="shared" ref="AD216" si="306">LN((AB216/1000)+1)*1000</f>
        <v>18.886703040932694</v>
      </c>
      <c r="AE216" s="17">
        <f t="shared" ref="AE216" si="307">LN((AC216/1000)+1)*1000</f>
        <v>36.106264340281349</v>
      </c>
      <c r="AF216" s="16">
        <f>(AD216-SMOW!AN$14*AE216)</f>
        <v>-0.17740453073585982</v>
      </c>
      <c r="AG216" s="2">
        <f t="shared" ref="AG216" si="308">AF216*1000</f>
        <v>-177.40453073585982</v>
      </c>
      <c r="AK216" s="166" t="str">
        <f t="shared" si="244"/>
        <v>10</v>
      </c>
      <c r="AN216" s="166" t="str">
        <f t="shared" si="245"/>
        <v>0</v>
      </c>
    </row>
    <row r="217" spans="1:40" s="151" customFormat="1" x14ac:dyDescent="0.3">
      <c r="A217" s="151">
        <v>1534</v>
      </c>
      <c r="B217" s="99" t="s">
        <v>80</v>
      </c>
      <c r="C217" s="58" t="s">
        <v>64</v>
      </c>
      <c r="D217" s="58" t="s">
        <v>363</v>
      </c>
      <c r="E217" s="151" t="s">
        <v>358</v>
      </c>
      <c r="F217" s="16">
        <v>15.381893783998301</v>
      </c>
      <c r="G217" s="16">
        <v>15.2647911933214</v>
      </c>
      <c r="H217" s="16">
        <v>5.4878988432787599E-3</v>
      </c>
      <c r="I217" s="16">
        <v>29.727279896990801</v>
      </c>
      <c r="J217" s="16">
        <v>29.2939903193184</v>
      </c>
      <c r="K217" s="16">
        <v>1.8599867702879401E-3</v>
      </c>
      <c r="L217" s="16">
        <v>-0.202435695278702</v>
      </c>
      <c r="M217" s="16">
        <v>5.5358954536145599E-3</v>
      </c>
      <c r="N217" s="16">
        <v>5.0300839196261196</v>
      </c>
      <c r="O217" s="16">
        <v>5.4319497607430104E-3</v>
      </c>
      <c r="P217" s="16">
        <v>9.2397137087040893</v>
      </c>
      <c r="Q217" s="16">
        <v>1.82298027079071E-3</v>
      </c>
      <c r="R217" s="16">
        <v>11.605930778593899</v>
      </c>
      <c r="S217" s="16">
        <v>0.112853438066085</v>
      </c>
      <c r="T217" s="16">
        <v>970.93675045908901</v>
      </c>
      <c r="U217" s="16">
        <v>0.31070680748558999</v>
      </c>
      <c r="V217" s="152">
        <v>43689.397766203707</v>
      </c>
      <c r="W217" s="151">
        <v>2.2000000000000002</v>
      </c>
      <c r="X217" s="16">
        <v>2.26946024491525E-3</v>
      </c>
      <c r="Y217" s="16">
        <v>3.5516024638396E-3</v>
      </c>
      <c r="Z217" s="17">
        <f>((((N217/1000)+1)/((SMOW!$Z$4/1000)+1))-1)*1000</f>
        <v>15.843973858612248</v>
      </c>
      <c r="AA217" s="17">
        <f>((((P217/1000)+1)/((SMOW!$AA$4/1000)+1))-1)*1000</f>
        <v>30.570114299709907</v>
      </c>
      <c r="AB217" s="17">
        <f>Z217*SMOW!$AN$6</f>
        <v>17.190067515581969</v>
      </c>
      <c r="AC217" s="17">
        <f>AA217*SMOW!$AN$12</f>
        <v>33.074327748202599</v>
      </c>
      <c r="AD217" s="17">
        <f t="shared" ref="AD217" si="309">LN((AB217/1000)+1)*1000</f>
        <v>17.04398998372832</v>
      </c>
      <c r="AE217" s="17">
        <f t="shared" ref="AE217" si="310">LN((AC217/1000)+1)*1000</f>
        <v>32.539140838632072</v>
      </c>
      <c r="AF217" s="16">
        <f>(AD217-SMOW!AN$14*AE217)</f>
        <v>-0.13667637906941366</v>
      </c>
      <c r="AG217" s="2">
        <f t="shared" ref="AG217" si="311">AF217*1000</f>
        <v>-136.67637906941366</v>
      </c>
      <c r="AH217" s="2">
        <f>AVERAGE(AG217:AG220)</f>
        <v>-123.83041431694019</v>
      </c>
      <c r="AI217" s="2">
        <f>STDEV(AG217:AG220)</f>
        <v>10.617436110841327</v>
      </c>
      <c r="AJ217" s="17"/>
      <c r="AK217" s="166" t="str">
        <f t="shared" si="244"/>
        <v>10</v>
      </c>
      <c r="AN217" s="166" t="str">
        <f t="shared" si="245"/>
        <v>0</v>
      </c>
    </row>
    <row r="218" spans="1:40" s="151" customFormat="1" x14ac:dyDescent="0.3">
      <c r="A218" s="151">
        <v>1535</v>
      </c>
      <c r="B218" s="99" t="s">
        <v>360</v>
      </c>
      <c r="C218" s="58" t="s">
        <v>64</v>
      </c>
      <c r="D218" s="58" t="s">
        <v>363</v>
      </c>
      <c r="E218" s="151" t="s">
        <v>359</v>
      </c>
      <c r="F218" s="16">
        <v>13.9145816118175</v>
      </c>
      <c r="G218" s="16">
        <v>13.818662289293201</v>
      </c>
      <c r="H218" s="16">
        <v>3.9597593688339098E-3</v>
      </c>
      <c r="I218" s="16">
        <v>26.8833319771785</v>
      </c>
      <c r="J218" s="16">
        <v>26.528323639512401</v>
      </c>
      <c r="K218" s="16">
        <v>1.7095631323985499E-3</v>
      </c>
      <c r="L218" s="16">
        <v>-0.188292592369317</v>
      </c>
      <c r="M218" s="16">
        <v>4.0324741572615097E-3</v>
      </c>
      <c r="N218" s="16">
        <v>3.57773098269575</v>
      </c>
      <c r="O218" s="16">
        <v>3.9193896553806496E-3</v>
      </c>
      <c r="P218" s="16">
        <v>6.4523492866593601</v>
      </c>
      <c r="Q218" s="16">
        <v>1.6755494779952999E-3</v>
      </c>
      <c r="R218" s="16">
        <v>7.4638473205778704</v>
      </c>
      <c r="S218" s="16">
        <v>0.15507937617829401</v>
      </c>
      <c r="T218" s="16">
        <v>1287.0709350939601</v>
      </c>
      <c r="U218" s="16">
        <v>0.14487630526796799</v>
      </c>
      <c r="V218" s="152">
        <v>43689.507870370369</v>
      </c>
      <c r="W218" s="151">
        <v>2.2000000000000002</v>
      </c>
      <c r="X218" s="16">
        <v>2.8951700052662101E-3</v>
      </c>
      <c r="Y218" s="16">
        <v>8.6924406136660304E-3</v>
      </c>
      <c r="Z218" s="17">
        <f>((((N218/1000)+1)/((SMOW!$Z$4/1000)+1))-1)*1000</f>
        <v>14.375993941888821</v>
      </c>
      <c r="AA218" s="17">
        <f>((((P218/1000)+1)/((SMOW!$AA$4/1000)+1))-1)*1000</f>
        <v>27.723838601277695</v>
      </c>
      <c r="AB218" s="17">
        <f>Z218*SMOW!$AN$6</f>
        <v>15.597368985201763</v>
      </c>
      <c r="AC218" s="17">
        <f>AA218*SMOW!$AN$12</f>
        <v>29.99489355346082</v>
      </c>
      <c r="AD218" s="17">
        <f t="shared" ref="AD218" si="312">LN((AB218/1000)+1)*1000</f>
        <v>15.476980243614605</v>
      </c>
      <c r="AE218" s="17">
        <f t="shared" ref="AE218" si="313">LN((AC218/1000)+1)*1000</f>
        <v>29.553844514168343</v>
      </c>
      <c r="AF218" s="16">
        <f>(AD218-SMOW!AN$14*AE218)</f>
        <v>-0.1274496598662811</v>
      </c>
      <c r="AG218" s="2">
        <f t="shared" ref="AG218" si="314">AF218*1000</f>
        <v>-127.4496598662811</v>
      </c>
      <c r="AK218" s="166" t="str">
        <f t="shared" si="244"/>
        <v>10</v>
      </c>
      <c r="AN218" s="166" t="str">
        <f t="shared" si="245"/>
        <v>0</v>
      </c>
    </row>
    <row r="219" spans="1:40" s="151" customFormat="1" x14ac:dyDescent="0.3">
      <c r="A219" s="151">
        <v>1536</v>
      </c>
      <c r="B219" s="99" t="s">
        <v>360</v>
      </c>
      <c r="C219" s="58" t="s">
        <v>64</v>
      </c>
      <c r="D219" s="58" t="s">
        <v>363</v>
      </c>
      <c r="E219" s="151" t="s">
        <v>361</v>
      </c>
      <c r="F219" s="16">
        <v>14.7141011589892</v>
      </c>
      <c r="G219" s="16">
        <v>14.606898727067399</v>
      </c>
      <c r="H219" s="16">
        <v>4.3246447633884799E-3</v>
      </c>
      <c r="I219" s="16">
        <v>28.395682638985502</v>
      </c>
      <c r="J219" s="16">
        <v>27.999998235406199</v>
      </c>
      <c r="K219" s="16">
        <v>1.30437323625144E-3</v>
      </c>
      <c r="L219" s="16">
        <v>-0.17710034122705401</v>
      </c>
      <c r="M219" s="16">
        <v>4.3396872584180197E-3</v>
      </c>
      <c r="N219" s="16">
        <v>4.3690994348106296</v>
      </c>
      <c r="O219" s="16">
        <v>4.2805550464072497E-3</v>
      </c>
      <c r="P219" s="16">
        <v>7.9346100548716301</v>
      </c>
      <c r="Q219" s="16">
        <v>1.27842128418013E-3</v>
      </c>
      <c r="R219" s="16">
        <v>9.6064610739898004</v>
      </c>
      <c r="S219" s="16">
        <v>0.15766585916274101</v>
      </c>
      <c r="T219" s="16">
        <v>1648.7800283808299</v>
      </c>
      <c r="U219" s="16">
        <v>0.140647883381814</v>
      </c>
      <c r="V219" s="152">
        <v>43689.62128472222</v>
      </c>
      <c r="W219" s="151">
        <v>2.2000000000000002</v>
      </c>
      <c r="X219" s="16">
        <v>4.71990217102429E-2</v>
      </c>
      <c r="Y219" s="16">
        <v>4.2751818495212597E-2</v>
      </c>
      <c r="Z219" s="17">
        <f>((((N219/1000)+1)/((SMOW!$Z$4/1000)+1))-1)*1000</f>
        <v>15.175877334481003</v>
      </c>
      <c r="AA219" s="17">
        <f>((((P219/1000)+1)/((SMOW!$AA$4/1000)+1))-1)*1000</f>
        <v>29.237427125955449</v>
      </c>
      <c r="AB219" s="17">
        <f>Z219*SMOW!$AN$6</f>
        <v>16.465209947699837</v>
      </c>
      <c r="AC219" s="17">
        <f>AA219*SMOW!$AN$12</f>
        <v>31.63247077840386</v>
      </c>
      <c r="AD219" s="17">
        <f t="shared" ref="AD219" si="315">LN((AB219/1000)+1)*1000</f>
        <v>16.33112816627969</v>
      </c>
      <c r="AE219" s="17">
        <f t="shared" ref="AE219" si="316">LN((AC219/1000)+1)*1000</f>
        <v>31.142470662302934</v>
      </c>
      <c r="AF219" s="16">
        <f>(AD219-SMOW!AN$14*AE219)</f>
        <v>-0.11209634341625829</v>
      </c>
      <c r="AG219" s="2">
        <f t="shared" ref="AG219" si="317">AF219*1000</f>
        <v>-112.09634341625829</v>
      </c>
      <c r="AK219" s="166" t="str">
        <f t="shared" si="244"/>
        <v>10</v>
      </c>
      <c r="AN219" s="166" t="str">
        <f t="shared" si="245"/>
        <v>0</v>
      </c>
    </row>
    <row r="220" spans="1:40" s="151" customFormat="1" x14ac:dyDescent="0.3">
      <c r="A220" s="151">
        <v>1537</v>
      </c>
      <c r="B220" s="99" t="s">
        <v>360</v>
      </c>
      <c r="C220" s="58" t="s">
        <v>64</v>
      </c>
      <c r="D220" s="58" t="s">
        <v>363</v>
      </c>
      <c r="E220" s="151" t="s">
        <v>362</v>
      </c>
      <c r="F220" s="16">
        <v>14.5191410325093</v>
      </c>
      <c r="G220" s="16">
        <v>14.4147473027136</v>
      </c>
      <c r="H220" s="16">
        <v>3.6862915315866501E-3</v>
      </c>
      <c r="I220" s="16">
        <v>28.032679382799</v>
      </c>
      <c r="J220" s="16">
        <v>27.646955767117898</v>
      </c>
      <c r="K220" s="16">
        <v>1.53483373077498E-3</v>
      </c>
      <c r="L220" s="16">
        <v>-0.18284534232458</v>
      </c>
      <c r="M220" s="16">
        <v>3.6047838643074202E-3</v>
      </c>
      <c r="N220" s="16">
        <v>4.1761269251799602</v>
      </c>
      <c r="O220" s="16">
        <v>3.64870982043649E-3</v>
      </c>
      <c r="P220" s="16">
        <v>7.5788291510330597</v>
      </c>
      <c r="Q220" s="16">
        <v>1.5042965115902799E-3</v>
      </c>
      <c r="R220" s="16">
        <v>8.6633012386237809</v>
      </c>
      <c r="S220" s="16">
        <v>0.13760475797146099</v>
      </c>
      <c r="T220" s="16">
        <v>1745.39275376963</v>
      </c>
      <c r="U220" s="16">
        <v>0.11117720688647301</v>
      </c>
      <c r="V220" s="152">
        <v>43689.730810185189</v>
      </c>
      <c r="W220" s="151">
        <v>2.2000000000000002</v>
      </c>
      <c r="X220" s="16">
        <v>0.211327655954413</v>
      </c>
      <c r="Y220" s="16">
        <v>0.20552230000100799</v>
      </c>
      <c r="Z220" s="17">
        <f>((((N220/1000)+1)/((SMOW!$Z$4/1000)+1))-1)*1000</f>
        <v>14.980828485530839</v>
      </c>
      <c r="AA220" s="17">
        <f>((((P220/1000)+1)/((SMOW!$AA$4/1000)+1))-1)*1000</f>
        <v>28.874126750678684</v>
      </c>
      <c r="AB220" s="17">
        <f>Z220*SMOW!$AN$6</f>
        <v>16.253589876106034</v>
      </c>
      <c r="AC220" s="17">
        <f>AA220*SMOW!$AN$12</f>
        <v>31.239409909702339</v>
      </c>
      <c r="AD220" s="17">
        <f t="shared" ref="AD220" si="318">LN((AB220/1000)+1)*1000</f>
        <v>16.122914347057197</v>
      </c>
      <c r="AE220" s="17">
        <f t="shared" ref="AE220" si="319">LN((AC220/1000)+1)*1000</f>
        <v>30.761389435554932</v>
      </c>
      <c r="AF220" s="16">
        <f>(AD220-SMOW!AN$14*AE220)</f>
        <v>-0.11909927491580774</v>
      </c>
      <c r="AG220" s="2">
        <f t="shared" ref="AG220" si="320">AF220*1000</f>
        <v>-119.09927491580774</v>
      </c>
      <c r="AJ220" s="48" t="s">
        <v>149</v>
      </c>
      <c r="AK220" s="166" t="str">
        <f t="shared" si="244"/>
        <v>10</v>
      </c>
      <c r="AN220" s="166" t="str">
        <f t="shared" si="245"/>
        <v>0</v>
      </c>
    </row>
    <row r="221" spans="1:40" s="151" customFormat="1" x14ac:dyDescent="0.3">
      <c r="A221" s="151">
        <v>1538</v>
      </c>
      <c r="B221" s="99" t="s">
        <v>80</v>
      </c>
      <c r="C221" s="58" t="s">
        <v>48</v>
      </c>
      <c r="D221" s="58" t="s">
        <v>372</v>
      </c>
      <c r="E221" s="151" t="s">
        <v>366</v>
      </c>
      <c r="F221" s="16">
        <v>14.3683911447387</v>
      </c>
      <c r="G221" s="16">
        <v>14.266143603069301</v>
      </c>
      <c r="H221" s="16">
        <v>4.9435871411906002E-3</v>
      </c>
      <c r="I221" s="16">
        <v>27.740820026205</v>
      </c>
      <c r="J221" s="16">
        <v>27.3630146081641</v>
      </c>
      <c r="K221" s="16">
        <v>1.47180878097251E-3</v>
      </c>
      <c r="L221" s="16">
        <v>-0.181528110041318</v>
      </c>
      <c r="M221" s="16">
        <v>4.7062025689002104E-3</v>
      </c>
      <c r="N221" s="16">
        <v>4.0269139312468596</v>
      </c>
      <c r="O221" s="16">
        <v>4.8931873118789101E-3</v>
      </c>
      <c r="P221" s="16">
        <v>7.2927766600068704</v>
      </c>
      <c r="Q221" s="16">
        <v>1.44252551305483E-3</v>
      </c>
      <c r="R221" s="16">
        <v>7.7674027614900902</v>
      </c>
      <c r="S221" s="16">
        <v>0.13562152764628799</v>
      </c>
      <c r="T221" s="16">
        <v>1296.2417675117899</v>
      </c>
      <c r="U221" s="16">
        <v>0.42350044862601699</v>
      </c>
      <c r="V221" s="152">
        <v>43690.38354166667</v>
      </c>
      <c r="W221" s="151">
        <v>2.2000000000000002</v>
      </c>
      <c r="X221" s="16">
        <v>2.1334570221282299E-2</v>
      </c>
      <c r="Y221" s="16">
        <v>1.8698116879761102E-2</v>
      </c>
      <c r="Z221" s="17">
        <f>((((N221/1000)+1)/((SMOW!$Z$4/1000)+1))-1)*1000</f>
        <v>14.830009994489135</v>
      </c>
      <c r="AA221" s="17">
        <f>((((P221/1000)+1)/((SMOW!$AA$4/1000)+1))-1)*1000</f>
        <v>28.582028506457526</v>
      </c>
      <c r="AB221" s="17">
        <f>Z221*SMOW!$AN$6</f>
        <v>16.089957944701663</v>
      </c>
      <c r="AC221" s="17">
        <f>AA221*SMOW!$AN$12</f>
        <v>30.923383840276202</v>
      </c>
      <c r="AD221" s="17">
        <f t="shared" ref="AD221" si="321">LN((AB221/1000)+1)*1000</f>
        <v>15.961886520897112</v>
      </c>
      <c r="AE221" s="17">
        <f t="shared" ref="AE221" si="322">LN((AC221/1000)+1)*1000</f>
        <v>30.454889800455337</v>
      </c>
      <c r="AF221" s="16">
        <f>(AD221-SMOW!AN$14*AE221)</f>
        <v>-0.11829529374330683</v>
      </c>
      <c r="AG221" s="2">
        <f t="shared" ref="AG221" si="323">AF221*1000</f>
        <v>-118.29529374330683</v>
      </c>
      <c r="AH221" s="2">
        <f>AVERAGE(AG221:AG222)</f>
        <v>-111.67501360192134</v>
      </c>
      <c r="AI221" s="2">
        <f>STDEV(AG221:AG222)</f>
        <v>9.3624899626566354</v>
      </c>
      <c r="AJ221" s="151" t="s">
        <v>367</v>
      </c>
      <c r="AK221" s="166" t="str">
        <f t="shared" si="244"/>
        <v>10</v>
      </c>
      <c r="AN221" s="166" t="str">
        <f t="shared" si="245"/>
        <v>0</v>
      </c>
    </row>
    <row r="222" spans="1:40" s="151" customFormat="1" x14ac:dyDescent="0.3">
      <c r="A222" s="151">
        <v>1539</v>
      </c>
      <c r="B222" s="99" t="s">
        <v>260</v>
      </c>
      <c r="C222" s="58" t="s">
        <v>64</v>
      </c>
      <c r="D222" s="58" t="s">
        <v>50</v>
      </c>
      <c r="E222" s="151" t="s">
        <v>368</v>
      </c>
      <c r="F222" s="16">
        <v>12.016892695077599</v>
      </c>
      <c r="G222" s="16">
        <v>11.945262863563601</v>
      </c>
      <c r="H222" s="16">
        <v>3.6151103810822599E-3</v>
      </c>
      <c r="I222" s="16">
        <v>23.192472593889899</v>
      </c>
      <c r="J222" s="16">
        <v>22.927614479760901</v>
      </c>
      <c r="K222" s="16">
        <v>1.5663728425547301E-3</v>
      </c>
      <c r="L222" s="16">
        <v>-0.16051758175011899</v>
      </c>
      <c r="M222" s="16">
        <v>3.5226355200369702E-3</v>
      </c>
      <c r="N222" s="16">
        <v>1.69938898849611</v>
      </c>
      <c r="O222" s="16">
        <v>3.5782543611618E-3</v>
      </c>
      <c r="P222" s="16">
        <v>2.8349236439183598</v>
      </c>
      <c r="Q222" s="16">
        <v>1.53520811776182E-3</v>
      </c>
      <c r="R222" s="16">
        <v>3.1664516853116198</v>
      </c>
      <c r="S222" s="16">
        <v>0.14525785799715801</v>
      </c>
      <c r="T222" s="16">
        <v>773.65351245779095</v>
      </c>
      <c r="U222" s="16">
        <v>0.106547408091753</v>
      </c>
      <c r="V222" s="152">
        <v>43690.586736111109</v>
      </c>
      <c r="W222" s="151">
        <v>2.2000000000000002</v>
      </c>
      <c r="X222" s="16">
        <v>4.1925594715423002E-3</v>
      </c>
      <c r="Y222" s="16">
        <v>2.8487486206691601E-3</v>
      </c>
      <c r="Z222" s="17">
        <f>((((N222/1000)+1)/((SMOW!$Z$4/1000)+1))-1)*1000</f>
        <v>12.477441424723068</v>
      </c>
      <c r="AA222" s="17">
        <f>((((P222/1000)+1)/((SMOW!$AA$4/1000)+1))-1)*1000</f>
        <v>24.029958240178395</v>
      </c>
      <c r="AB222" s="17">
        <f>Z222*SMOW!$AN$6</f>
        <v>13.537516687842826</v>
      </c>
      <c r="AC222" s="17">
        <f>AA222*SMOW!$AN$12</f>
        <v>25.998421426210495</v>
      </c>
      <c r="AD222" s="17">
        <f t="shared" ref="AD222" si="324">LN((AB222/1000)+1)*1000</f>
        <v>13.446703183704704</v>
      </c>
      <c r="AE222" s="17">
        <f t="shared" ref="AE222" si="325">LN((AC222/1000)+1)*1000</f>
        <v>25.666208176449317</v>
      </c>
      <c r="AF222" s="16">
        <f>(AD222-SMOW!AN$14*AE222)</f>
        <v>-0.10505473346053584</v>
      </c>
      <c r="AG222" s="2">
        <f t="shared" ref="AG222" si="326">AF222*1000</f>
        <v>-105.05473346053584</v>
      </c>
      <c r="AH222" s="2">
        <f>AVERAGE(AG222:AG223)</f>
        <v>-100.14583892494056</v>
      </c>
      <c r="AI222" s="2">
        <f>STDEV(AG222:AG223)</f>
        <v>6.9422252284980308</v>
      </c>
      <c r="AK222" s="166" t="str">
        <f t="shared" si="244"/>
        <v>10</v>
      </c>
      <c r="AN222" s="166" t="str">
        <f t="shared" si="245"/>
        <v>0</v>
      </c>
    </row>
    <row r="223" spans="1:40" s="151" customFormat="1" x14ac:dyDescent="0.3">
      <c r="A223" s="151">
        <v>1540</v>
      </c>
      <c r="B223" s="99" t="s">
        <v>260</v>
      </c>
      <c r="C223" s="58" t="s">
        <v>64</v>
      </c>
      <c r="D223" s="58" t="s">
        <v>50</v>
      </c>
      <c r="E223" s="151" t="s">
        <v>369</v>
      </c>
      <c r="F223" s="16">
        <v>10.9083874638262</v>
      </c>
      <c r="G223" s="16">
        <v>10.849319878914701</v>
      </c>
      <c r="H223" s="16">
        <v>3.9037182363602001E-3</v>
      </c>
      <c r="I223" s="16">
        <v>21.045568579434399</v>
      </c>
      <c r="J223" s="16">
        <v>20.827169477913799</v>
      </c>
      <c r="K223" s="16">
        <v>1.27373261027709E-3</v>
      </c>
      <c r="L223" s="16">
        <v>-0.147425605423807</v>
      </c>
      <c r="M223" s="16">
        <v>3.79673356333732E-3</v>
      </c>
      <c r="N223" s="16">
        <v>0.60218495875109002</v>
      </c>
      <c r="O223" s="16">
        <v>3.86391986178264E-3</v>
      </c>
      <c r="P223" s="16">
        <v>0.73073466572030099</v>
      </c>
      <c r="Q223" s="16">
        <v>1.2483902874433699E-3</v>
      </c>
      <c r="R223" s="16">
        <v>-8.8608953723362499E-2</v>
      </c>
      <c r="S223" s="16">
        <v>0.15058270909271801</v>
      </c>
      <c r="T223" s="16">
        <v>967.61455702912599</v>
      </c>
      <c r="U223" s="16">
        <v>0.100173676699125</v>
      </c>
      <c r="V223" s="152">
        <v>43690.677546296298</v>
      </c>
      <c r="W223" s="151">
        <v>2.2000000000000002</v>
      </c>
      <c r="X223" s="16">
        <v>0.13531174885378899</v>
      </c>
      <c r="Y223" s="16">
        <v>0.14196307918742099</v>
      </c>
      <c r="Z223" s="17">
        <f>((((N223/1000)+1)/((SMOW!$Z$4/1000)+1))-1)*1000</f>
        <v>11.36843173482105</v>
      </c>
      <c r="AA223" s="17">
        <f>((((P223/1000)+1)/((SMOW!$AA$4/1000)+1))-1)*1000</f>
        <v>21.881296979315845</v>
      </c>
      <c r="AB223" s="17">
        <f>Z223*SMOW!$AN$6</f>
        <v>12.334286259986005</v>
      </c>
      <c r="AC223" s="17">
        <f>AA223*SMOW!$AN$12</f>
        <v>23.673748182764083</v>
      </c>
      <c r="AD223" s="17">
        <f t="shared" ref="AD223" si="327">LN((AB223/1000)+1)*1000</f>
        <v>12.258838712134395</v>
      </c>
      <c r="AE223" s="17">
        <f t="shared" ref="AE223" si="328">LN((AC223/1000)+1)*1000</f>
        <v>23.397870561597991</v>
      </c>
      <c r="AF223" s="16">
        <f>(AD223-SMOW!AN$14*AE223)</f>
        <v>-9.5236944389345268E-2</v>
      </c>
      <c r="AG223" s="2">
        <f t="shared" ref="AG223" si="329">AF223*1000</f>
        <v>-95.236944389345268</v>
      </c>
      <c r="AJ223" s="48" t="s">
        <v>149</v>
      </c>
      <c r="AK223" s="166" t="str">
        <f t="shared" si="244"/>
        <v>10</v>
      </c>
      <c r="AN223" s="166" t="str">
        <f t="shared" si="245"/>
        <v>0</v>
      </c>
    </row>
    <row r="224" spans="1:40" s="151" customFormat="1" x14ac:dyDescent="0.3">
      <c r="A224" s="151">
        <v>1541</v>
      </c>
      <c r="B224" s="99" t="s">
        <v>360</v>
      </c>
      <c r="C224" s="58" t="s">
        <v>48</v>
      </c>
      <c r="D224" s="58" t="s">
        <v>372</v>
      </c>
      <c r="E224" s="151" t="s">
        <v>370</v>
      </c>
      <c r="F224" s="16">
        <v>12.6986840025698</v>
      </c>
      <c r="G224" s="16">
        <v>12.6187316443851</v>
      </c>
      <c r="H224" s="16">
        <v>3.4225433532006099E-3</v>
      </c>
      <c r="I224" s="16">
        <v>24.476292410979799</v>
      </c>
      <c r="J224" s="16">
        <v>24.181547755088001</v>
      </c>
      <c r="K224" s="16">
        <v>1.3026784335713E-3</v>
      </c>
      <c r="L224" s="16">
        <v>-0.149125570301334</v>
      </c>
      <c r="M224" s="16">
        <v>3.3086661813179099E-3</v>
      </c>
      <c r="N224" s="16">
        <v>2.3742294393446102</v>
      </c>
      <c r="O224" s="16">
        <v>3.3876505525096902E-3</v>
      </c>
      <c r="P224" s="16">
        <v>4.09320044200709</v>
      </c>
      <c r="Q224" s="16">
        <v>1.2767602014786799E-3</v>
      </c>
      <c r="R224" s="16">
        <v>5.0777560083685298</v>
      </c>
      <c r="S224" s="16">
        <v>0.120330504863778</v>
      </c>
      <c r="T224" s="16">
        <v>1425.7766684913699</v>
      </c>
      <c r="U224" s="16">
        <v>0.13660801282627399</v>
      </c>
      <c r="V224" s="152">
        <v>43690.771504629629</v>
      </c>
      <c r="W224" s="151">
        <v>2.2000000000000002</v>
      </c>
      <c r="X224" s="16">
        <v>5.1966275540803002E-4</v>
      </c>
      <c r="Y224" s="16">
        <v>2.8092053994110602E-3</v>
      </c>
      <c r="Z224" s="17">
        <f>((((N224/1000)+1)/((SMOW!$Z$4/1000)+1))-1)*1000</f>
        <v>13.159543001858509</v>
      </c>
      <c r="AA224" s="17">
        <f>((((P224/1000)+1)/((SMOW!$AA$4/1000)+1))-1)*1000</f>
        <v>25.314828867060157</v>
      </c>
      <c r="AB224" s="17">
        <f>Z224*SMOW!$AN$6</f>
        <v>14.277569168872999</v>
      </c>
      <c r="AC224" s="17">
        <f>AA224*SMOW!$AN$12</f>
        <v>27.388544858883733</v>
      </c>
      <c r="AD224" s="17">
        <f t="shared" ref="AD224" si="330">LN((AB224/1000)+1)*1000</f>
        <v>14.176604562826864</v>
      </c>
      <c r="AE224" s="17">
        <f t="shared" ref="AE224" si="331">LN((AC224/1000)+1)*1000</f>
        <v>27.020189347918617</v>
      </c>
      <c r="AF224" s="16">
        <f>(AD224-SMOW!AN$14*AE224)</f>
        <v>-9.0055412874166407E-2</v>
      </c>
      <c r="AG224" s="2">
        <f t="shared" ref="AG224" si="332">AF224*1000</f>
        <v>-90.055412874166407</v>
      </c>
      <c r="AH224" s="2">
        <f>AVERAGE(AG224:AG225)</f>
        <v>-102.21905683938547</v>
      </c>
      <c r="AI224" s="2">
        <f>STDEV(AG224:AG225)</f>
        <v>17.201990263490558</v>
      </c>
      <c r="AK224" s="166" t="str">
        <f t="shared" si="244"/>
        <v>10</v>
      </c>
      <c r="AN224" s="166" t="str">
        <f t="shared" si="245"/>
        <v>0</v>
      </c>
    </row>
    <row r="225" spans="1:40" s="151" customFormat="1" x14ac:dyDescent="0.3">
      <c r="A225" s="151">
        <v>1542</v>
      </c>
      <c r="B225" s="99" t="s">
        <v>360</v>
      </c>
      <c r="C225" s="58" t="s">
        <v>48</v>
      </c>
      <c r="D225" s="58" t="s">
        <v>372</v>
      </c>
      <c r="E225" s="151" t="s">
        <v>371</v>
      </c>
      <c r="F225" s="16">
        <v>14.048408267444</v>
      </c>
      <c r="G225" s="16">
        <v>13.9506437382708</v>
      </c>
      <c r="H225" s="16">
        <v>3.2469885668169698E-3</v>
      </c>
      <c r="I225" s="16">
        <v>27.117483221702098</v>
      </c>
      <c r="J225" s="16">
        <v>26.756318910217701</v>
      </c>
      <c r="K225" s="16">
        <v>1.8314692993561101E-3</v>
      </c>
      <c r="L225" s="16">
        <v>-0.176692646324181</v>
      </c>
      <c r="M225" s="16">
        <v>3.06648510628304E-3</v>
      </c>
      <c r="N225" s="16">
        <v>3.7101932766941399</v>
      </c>
      <c r="O225" s="16">
        <v>3.2138855456967301E-3</v>
      </c>
      <c r="P225" s="16">
        <v>6.6818418325023599</v>
      </c>
      <c r="Q225" s="16">
        <v>1.7950301865710401E-3</v>
      </c>
      <c r="R225" s="16">
        <v>7.9142972472922297</v>
      </c>
      <c r="S225" s="16">
        <v>0.13537510707623701</v>
      </c>
      <c r="T225" s="16">
        <v>1210.2854924759799</v>
      </c>
      <c r="U225" s="16">
        <v>0.40698779912706701</v>
      </c>
      <c r="V225" s="152">
        <v>43691.391099537039</v>
      </c>
      <c r="W225" s="151">
        <v>2.2000000000000002</v>
      </c>
      <c r="X225" s="16">
        <v>4.01343316149907E-2</v>
      </c>
      <c r="Y225" s="16">
        <v>3.8252728857590297E-2</v>
      </c>
      <c r="Z225" s="17">
        <f>((((N225/1000)+1)/((SMOW!$Z$4/1000)+1))-1)*1000</f>
        <v>14.509881499360722</v>
      </c>
      <c r="AA225" s="17">
        <f>((((P225/1000)+1)/((SMOW!$AA$4/1000)+1))-1)*1000</f>
        <v>27.958181499191603</v>
      </c>
      <c r="AB225" s="17">
        <f>Z225*SMOW!$AN$6</f>
        <v>15.742631541993177</v>
      </c>
      <c r="AC225" s="17">
        <f>AA225*SMOW!$AN$12</f>
        <v>30.248433129239956</v>
      </c>
      <c r="AD225" s="17">
        <f t="shared" ref="AD225" si="333">LN((AB225/1000)+1)*1000</f>
        <v>15.620001655097836</v>
      </c>
      <c r="AE225" s="17">
        <f t="shared" ref="AE225" si="334">LN((AC225/1000)+1)*1000</f>
        <v>29.799970371027349</v>
      </c>
      <c r="AF225" s="16">
        <f>(AD225-SMOW!AN$14*AE225)</f>
        <v>-0.11438270080460455</v>
      </c>
      <c r="AG225" s="2">
        <f t="shared" ref="AG225" si="335">AF225*1000</f>
        <v>-114.38270080460455</v>
      </c>
      <c r="AK225" s="166" t="str">
        <f t="shared" si="244"/>
        <v>10</v>
      </c>
      <c r="AN225" s="166" t="str">
        <f t="shared" si="245"/>
        <v>0</v>
      </c>
    </row>
    <row r="226" spans="1:40" s="151" customFormat="1" x14ac:dyDescent="0.3">
      <c r="A226" s="151">
        <v>1543</v>
      </c>
      <c r="B226" s="151" t="s">
        <v>360</v>
      </c>
      <c r="C226" s="58" t="s">
        <v>48</v>
      </c>
      <c r="D226" s="58" t="s">
        <v>372</v>
      </c>
      <c r="E226" s="151" t="s">
        <v>373</v>
      </c>
      <c r="F226" s="16">
        <v>13.654100465911901</v>
      </c>
      <c r="G226" s="16">
        <v>13.561722717865401</v>
      </c>
      <c r="H226" s="16">
        <v>4.8925637038017703E-3</v>
      </c>
      <c r="I226" s="16">
        <v>26.3614805236545</v>
      </c>
      <c r="J226" s="16">
        <v>26.020004858452499</v>
      </c>
      <c r="K226" s="16">
        <v>1.4408804232349799E-3</v>
      </c>
      <c r="L226" s="16">
        <v>-0.176839847397495</v>
      </c>
      <c r="M226" s="16">
        <v>5.0140970643975796E-3</v>
      </c>
      <c r="N226" s="16">
        <v>3.31990543988117</v>
      </c>
      <c r="O226" s="16">
        <v>4.8426840580024699E-3</v>
      </c>
      <c r="P226" s="16">
        <v>5.9408806465299397</v>
      </c>
      <c r="Q226" s="16">
        <v>1.4122125092932299E-3</v>
      </c>
      <c r="R226" s="16">
        <v>7.3175367082377303</v>
      </c>
      <c r="S226" s="16">
        <v>0.155821825939367</v>
      </c>
      <c r="T226" s="16">
        <v>1275.73857593053</v>
      </c>
      <c r="U226" s="16">
        <v>0.13181911546974501</v>
      </c>
      <c r="V226" s="152">
        <v>43691.492245370369</v>
      </c>
      <c r="W226" s="151">
        <v>2.2000000000000002</v>
      </c>
      <c r="X226" s="16">
        <v>1.1710794868740401E-2</v>
      </c>
      <c r="Y226" s="16">
        <v>9.0884833044972101E-3</v>
      </c>
      <c r="Z226" s="17">
        <f>((((N226/1000)+1)/((SMOW!$Z$4/1000)+1))-1)*1000</f>
        <v>14.115394256202451</v>
      </c>
      <c r="AA226" s="17">
        <f>((((P226/1000)+1)/((SMOW!$AA$4/1000)+1))-1)*1000</f>
        <v>27.20156001100915</v>
      </c>
      <c r="AB226" s="17">
        <f>Z226*SMOW!$AN$6</f>
        <v>15.314628920653304</v>
      </c>
      <c r="AC226" s="17">
        <f>AA226*SMOW!$AN$12</f>
        <v>29.429831444073319</v>
      </c>
      <c r="AD226" s="17">
        <f t="shared" ref="AD226" si="336">LN((AB226/1000)+1)*1000</f>
        <v>15.198543692285318</v>
      </c>
      <c r="AE226" s="17">
        <f t="shared" ref="AE226" si="337">LN((AC226/1000)+1)*1000</f>
        <v>29.005087264914469</v>
      </c>
      <c r="AF226" s="16">
        <f>(AD226-SMOW!AN$14*AE226)</f>
        <v>-0.11614238358952278</v>
      </c>
      <c r="AG226" s="2">
        <f t="shared" ref="AG226" si="338">AF226*1000</f>
        <v>-116.14238358952278</v>
      </c>
      <c r="AK226" s="166" t="str">
        <f t="shared" si="244"/>
        <v>10</v>
      </c>
      <c r="AN226" s="166" t="str">
        <f t="shared" si="245"/>
        <v>0</v>
      </c>
    </row>
    <row r="227" spans="1:40" s="80" customFormat="1" x14ac:dyDescent="0.3">
      <c r="A227" s="85"/>
      <c r="C227" s="59"/>
      <c r="D227" s="59"/>
      <c r="E227" s="75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82"/>
      <c r="W227" s="87"/>
      <c r="X227" s="77"/>
      <c r="Y227" s="77"/>
      <c r="Z227" s="76"/>
      <c r="AA227" s="76"/>
      <c r="AB227" s="76"/>
      <c r="AC227" s="76"/>
      <c r="AD227" s="76"/>
      <c r="AE227" s="76"/>
      <c r="AF227" s="77"/>
      <c r="AG227" s="78"/>
      <c r="AH227" s="85"/>
      <c r="AI227" s="85"/>
      <c r="AJ227" s="75"/>
    </row>
    <row r="228" spans="1:40" s="79" customFormat="1" x14ac:dyDescent="0.3">
      <c r="B228" s="80"/>
      <c r="C228" s="59"/>
      <c r="D228" s="59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2"/>
      <c r="X228" s="81"/>
      <c r="Y228" s="81"/>
      <c r="Z228" s="76"/>
      <c r="AA228" s="76"/>
      <c r="AB228" s="76"/>
      <c r="AC228" s="76"/>
      <c r="AD228" s="76"/>
      <c r="AE228" s="76"/>
      <c r="AF228" s="77"/>
      <c r="AG228" s="78"/>
      <c r="AH228" s="78"/>
      <c r="AI228" s="78"/>
      <c r="AJ228" s="75"/>
    </row>
    <row r="229" spans="1:40" s="79" customFormat="1" x14ac:dyDescent="0.3">
      <c r="B229" s="80"/>
      <c r="C229" s="59"/>
      <c r="D229" s="59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2"/>
      <c r="X229" s="81"/>
      <c r="Y229" s="81"/>
      <c r="Z229" s="76"/>
      <c r="AA229" s="76"/>
      <c r="AB229" s="76"/>
      <c r="AC229" s="76"/>
      <c r="AD229" s="76"/>
      <c r="AE229" s="76"/>
      <c r="AF229" s="77"/>
      <c r="AG229" s="78"/>
      <c r="AJ229" s="75"/>
    </row>
    <row r="230" spans="1:40" s="79" customFormat="1" x14ac:dyDescent="0.3">
      <c r="B230" s="80"/>
      <c r="C230" s="75"/>
      <c r="D230" s="75"/>
      <c r="E230" s="88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3"/>
      <c r="X230" s="77"/>
      <c r="Y230" s="81"/>
      <c r="AH230" s="85"/>
      <c r="AI230" s="89"/>
      <c r="AJ230" s="75"/>
    </row>
    <row r="231" spans="1:40" s="79" customFormat="1" x14ac:dyDescent="0.3">
      <c r="B231" s="80"/>
      <c r="C231" s="75"/>
      <c r="D231" s="75"/>
      <c r="E231" s="88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3"/>
      <c r="X231" s="77"/>
      <c r="Y231" s="81"/>
      <c r="AH231" s="85"/>
      <c r="AI231" s="89"/>
      <c r="AJ231" s="75"/>
    </row>
    <row r="232" spans="1:40" s="79" customFormat="1" x14ac:dyDescent="0.3">
      <c r="B232" s="80"/>
      <c r="C232" s="75"/>
      <c r="D232" s="75"/>
      <c r="E232" s="88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3"/>
      <c r="X232" s="77"/>
      <c r="Y232" s="81"/>
      <c r="AH232" s="85"/>
      <c r="AI232" s="89"/>
      <c r="AJ232" s="75"/>
    </row>
    <row r="233" spans="1:40" s="79" customFormat="1" x14ac:dyDescent="0.3">
      <c r="B233" s="80"/>
      <c r="C233" s="75"/>
      <c r="D233" s="75"/>
      <c r="E233" s="88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3"/>
      <c r="X233" s="77"/>
      <c r="Y233" s="81"/>
      <c r="AH233" s="85"/>
      <c r="AI233" s="89"/>
      <c r="AJ233" s="75"/>
    </row>
    <row r="234" spans="1:40" s="79" customFormat="1" x14ac:dyDescent="0.3">
      <c r="B234" s="80"/>
      <c r="C234" s="75"/>
      <c r="D234" s="75"/>
      <c r="E234" s="88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3"/>
      <c r="X234" s="77"/>
      <c r="Y234" s="81"/>
      <c r="AH234" s="85"/>
      <c r="AI234" s="89"/>
      <c r="AJ234" s="75"/>
    </row>
  </sheetData>
  <dataValidations count="9">
    <dataValidation type="list" allowBlank="1" showInputMessage="1" showErrorMessage="1" sqref="K74 M97 C535:C1048576 C1:C14 G156 G94 G195:G197 I161 I142 G141:G142 G160:G161 E217 C16:C226" xr:uid="{00000000-0002-0000-0000-000000000000}">
      <formula1>Type</formula1>
    </dataValidation>
    <dataValidation type="list" allowBlank="1" showInputMessage="1" showErrorMessage="1" sqref="J110 H62 L76 F76 F78:F80 H101 H122 D1:D14 F8 F18 H51:H53 J54:J55 F54:F55 H56 L67:L69 N70:N72 F70:F72 J74:J75 L73:L74 L85:L86 J77:J84 J87:J90 L91:L92 L95:L96 H94 F93:F94 P94 N93 N97 N99 L98 F99 L123:L124 N103 L100:L102 L104:L107 J142 H141:H142 F140:F142 F147 H156 F155:F156 J161 H160:H161 F159:F161 F172:F174 F182:F184 F191 H195:H197 F194:F198 F215:F217 D16:D226 D535:D1048576" xr:uid="{00000000-0002-0000-0000-000001000000}">
      <formula1>INDIRECT(C1)</formula1>
    </dataValidation>
    <dataValidation errorStyle="warning" allowBlank="1" showInputMessage="1" sqref="M125 K122 O110 M108:M109 M111:M117 M119:M120 O123:O124" xr:uid="{00000000-0002-0000-0000-000002000000}"/>
    <dataValidation type="textLength" allowBlank="1" showInputMessage="1" showErrorMessage="1" sqref="K78:K84" xr:uid="{00000000-0002-0000-0000-000003000000}">
      <formula1>1</formula1>
      <formula2>45</formula2>
    </dataValidation>
    <dataValidation type="custom" allowBlank="1" showInputMessage="1" showErrorMessage="1" sqref="M95" xr:uid="{00000000-0002-0000-0000-000004000000}">
      <formula1>AO199</formula1>
    </dataValidation>
    <dataValidation type="custom" allowBlank="1" showInputMessage="1" showErrorMessage="1" sqref="K90" xr:uid="{00000000-0002-0000-0000-000005000000}">
      <formula1>AO190</formula1>
    </dataValidation>
    <dataValidation type="custom" allowBlank="1" showInputMessage="1" showErrorMessage="1" sqref="O93" xr:uid="{00000000-0002-0000-0000-000006000000}">
      <formula1>AO199</formula1>
    </dataValidation>
    <dataValidation type="custom" allowBlank="1" showInputMessage="1" showErrorMessage="1" sqref="Q94" xr:uid="{00000000-0002-0000-0000-000007000000}">
      <formula1>AO200</formula1>
    </dataValidation>
    <dataValidation type="custom" allowBlank="1" showInputMessage="1" showErrorMessage="1" sqref="M91:M92" xr:uid="{00000000-0002-0000-0000-000008000000}">
      <formula1>AO192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000-000009000000}">
          <x14:formula1>
            <xm:f>'Data sorting'!K101</xm:f>
          </x14:formula1>
          <xm:sqref>K88:K89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50"/>
  <sheetViews>
    <sheetView topLeftCell="W1" zoomScaleNormal="100" workbookViewId="0">
      <selection activeCell="AM11" sqref="AM11"/>
    </sheetView>
  </sheetViews>
  <sheetFormatPr defaultRowHeight="14.4" x14ac:dyDescent="0.3"/>
  <cols>
    <col min="1" max="1" width="10.5546875" bestFit="1" customWidth="1"/>
    <col min="5" max="5" width="40" bestFit="1" customWidth="1"/>
    <col min="6" max="14" width="9.44140625" bestFit="1" customWidth="1"/>
    <col min="15" max="15" width="7.6640625" customWidth="1"/>
    <col min="16" max="16" width="9.44140625" bestFit="1" customWidth="1"/>
    <col min="17" max="17" width="7.33203125" customWidth="1"/>
    <col min="18" max="18" width="9.44140625" bestFit="1" customWidth="1"/>
    <col min="19" max="19" width="7.5546875" customWidth="1"/>
    <col min="20" max="20" width="10.5546875" bestFit="1" customWidth="1"/>
    <col min="21" max="21" width="6.6640625" customWidth="1"/>
    <col min="22" max="22" width="16.44140625" customWidth="1"/>
    <col min="23" max="23" width="7.6640625" customWidth="1"/>
    <col min="24" max="24" width="14.88671875" customWidth="1"/>
    <col min="25" max="25" width="15" customWidth="1"/>
    <col min="26" max="26" width="19.88671875" customWidth="1"/>
    <col min="27" max="27" width="16.109375" customWidth="1"/>
    <col min="28" max="28" width="19.33203125" customWidth="1"/>
    <col min="29" max="29" width="18.109375" customWidth="1"/>
    <col min="30" max="31" width="10.88671875" customWidth="1"/>
    <col min="32" max="32" width="10.6640625" customWidth="1"/>
    <col min="33" max="33" width="13.6640625" customWidth="1"/>
    <col min="39" max="39" width="12.109375" customWidth="1"/>
    <col min="40" max="40" width="22" bestFit="1" customWidth="1"/>
  </cols>
  <sheetData>
    <row r="1" spans="1:42" x14ac:dyDescent="0.3">
      <c r="A1" s="14"/>
      <c r="B1" s="2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67" t="s">
        <v>25</v>
      </c>
      <c r="AA1" s="167"/>
      <c r="AB1" s="168" t="s">
        <v>26</v>
      </c>
      <c r="AC1" s="168"/>
      <c r="AD1" s="14"/>
      <c r="AE1" s="14"/>
      <c r="AF1" s="14"/>
      <c r="AG1" s="14"/>
      <c r="AH1" s="14"/>
      <c r="AI1" s="14"/>
      <c r="AJ1" s="14"/>
      <c r="AK1" s="14"/>
      <c r="AL1" s="8"/>
      <c r="AM1" s="9" t="s">
        <v>23</v>
      </c>
      <c r="AN1" s="8"/>
      <c r="AO1" s="14"/>
    </row>
    <row r="2" spans="1:42" x14ac:dyDescent="0.3">
      <c r="A2" s="14"/>
      <c r="B2" s="21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33" t="s">
        <v>27</v>
      </c>
      <c r="AA2" s="33" t="s">
        <v>28</v>
      </c>
      <c r="AB2" s="34" t="s">
        <v>29</v>
      </c>
      <c r="AC2" s="34" t="s">
        <v>30</v>
      </c>
      <c r="AD2" s="14"/>
      <c r="AE2" s="14"/>
      <c r="AF2" s="14"/>
      <c r="AG2" s="14"/>
      <c r="AH2" s="14"/>
      <c r="AI2" s="14"/>
      <c r="AJ2" s="14"/>
      <c r="AK2" s="14"/>
      <c r="AL2" s="9" t="s">
        <v>2</v>
      </c>
      <c r="AM2" s="9" t="s">
        <v>38</v>
      </c>
      <c r="AN2" s="9" t="s">
        <v>39</v>
      </c>
      <c r="AO2" s="14"/>
    </row>
    <row r="3" spans="1:42" x14ac:dyDescent="0.3">
      <c r="A3" s="14"/>
      <c r="B3" s="21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5" t="s">
        <v>42</v>
      </c>
      <c r="AA3" s="5" t="s">
        <v>43</v>
      </c>
      <c r="AB3" s="5" t="s">
        <v>36</v>
      </c>
      <c r="AC3" s="5" t="s">
        <v>37</v>
      </c>
      <c r="AD3" s="19" t="s">
        <v>31</v>
      </c>
      <c r="AE3" s="19" t="s">
        <v>32</v>
      </c>
      <c r="AF3" s="19" t="s">
        <v>33</v>
      </c>
      <c r="AG3" s="19" t="s">
        <v>34</v>
      </c>
      <c r="AH3" s="22" t="s">
        <v>73</v>
      </c>
      <c r="AI3" s="23" t="s">
        <v>74</v>
      </c>
      <c r="AJ3" s="19" t="s">
        <v>82</v>
      </c>
      <c r="AK3" s="19"/>
      <c r="AL3" s="8" t="s">
        <v>22</v>
      </c>
      <c r="AM3" s="10">
        <f>$Z$35</f>
        <v>6.344131569286609E-14</v>
      </c>
      <c r="AN3" s="8">
        <v>0</v>
      </c>
      <c r="AO3" s="14"/>
    </row>
    <row r="4" spans="1:42" x14ac:dyDescent="0.3">
      <c r="A4" s="14"/>
      <c r="B4" s="21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6">
        <f>AVERAGE(N25:N33)</f>
        <v>-10.645227236925129</v>
      </c>
      <c r="AA4" s="6">
        <f>AVERAGE(P25:P33)</f>
        <v>-20.69767043991963</v>
      </c>
      <c r="AB4" s="7">
        <f>(EXP(0.528*LN(AC4/1000+1))-1)*1000</f>
        <v>-29.698648998496392</v>
      </c>
      <c r="AC4" s="5">
        <v>-55.5</v>
      </c>
      <c r="AD4" s="14"/>
      <c r="AE4" s="14"/>
      <c r="AF4" s="14"/>
      <c r="AG4" s="14"/>
      <c r="AH4" s="14"/>
      <c r="AI4" s="14"/>
      <c r="AJ4" s="14"/>
      <c r="AK4" s="14"/>
      <c r="AL4" s="8" t="s">
        <v>24</v>
      </c>
      <c r="AM4" s="10">
        <f>SLAP!Z29</f>
        <v>-27.373052371187637</v>
      </c>
      <c r="AN4" s="11">
        <f>AB4</f>
        <v>-29.698648998496392</v>
      </c>
      <c r="AO4" s="14"/>
    </row>
    <row r="5" spans="1:42" x14ac:dyDescent="0.3">
      <c r="A5" s="1" t="s">
        <v>22</v>
      </c>
      <c r="B5" s="2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4"/>
      <c r="AI5" s="14"/>
      <c r="AJ5" s="14"/>
      <c r="AK5" s="14"/>
      <c r="AL5" s="8"/>
      <c r="AM5" s="10"/>
      <c r="AN5" s="11"/>
      <c r="AO5" s="14"/>
    </row>
    <row r="6" spans="1:42" x14ac:dyDescent="0.3">
      <c r="A6" s="19" t="s">
        <v>0</v>
      </c>
      <c r="B6" s="23" t="s">
        <v>79</v>
      </c>
      <c r="C6" s="13" t="s">
        <v>65</v>
      </c>
      <c r="D6" s="13" t="s">
        <v>57</v>
      </c>
      <c r="E6" s="19" t="s">
        <v>1</v>
      </c>
      <c r="F6" s="19" t="s">
        <v>2</v>
      </c>
      <c r="G6" s="19" t="s">
        <v>3</v>
      </c>
      <c r="H6" s="19" t="s">
        <v>4</v>
      </c>
      <c r="I6" s="19" t="s">
        <v>5</v>
      </c>
      <c r="J6" s="19" t="s">
        <v>6</v>
      </c>
      <c r="K6" s="19" t="s">
        <v>7</v>
      </c>
      <c r="L6" s="19" t="s">
        <v>8</v>
      </c>
      <c r="M6" s="19" t="s">
        <v>9</v>
      </c>
      <c r="N6" s="19" t="s">
        <v>10</v>
      </c>
      <c r="O6" s="19" t="s">
        <v>11</v>
      </c>
      <c r="P6" s="19" t="s">
        <v>12</v>
      </c>
      <c r="Q6" s="19" t="s">
        <v>13</v>
      </c>
      <c r="R6" s="19" t="s">
        <v>14</v>
      </c>
      <c r="S6" s="19" t="s">
        <v>15</v>
      </c>
      <c r="T6" s="19" t="s">
        <v>16</v>
      </c>
      <c r="U6" s="19" t="s">
        <v>17</v>
      </c>
      <c r="V6" s="19" t="s">
        <v>18</v>
      </c>
      <c r="W6" s="19" t="s">
        <v>19</v>
      </c>
      <c r="X6" s="19" t="s">
        <v>20</v>
      </c>
      <c r="Y6" s="19" t="s">
        <v>21</v>
      </c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8"/>
      <c r="AM6" s="8" t="s">
        <v>40</v>
      </c>
      <c r="AN6" s="11">
        <f>SLOPE(AN3:AN4,AM3:AM4)</f>
        <v>1.084959345993747</v>
      </c>
      <c r="AO6" s="14"/>
    </row>
    <row r="7" spans="1:42" x14ac:dyDescent="0.3">
      <c r="A7" s="14"/>
      <c r="B7" s="21"/>
      <c r="C7" s="14"/>
      <c r="D7" s="14"/>
      <c r="E7" s="14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5"/>
      <c r="W7" s="14"/>
      <c r="X7" s="16"/>
      <c r="Y7" s="16"/>
      <c r="Z7" s="41"/>
      <c r="AA7" s="41"/>
      <c r="AB7" s="41"/>
      <c r="AC7" s="41"/>
      <c r="AD7" s="41"/>
      <c r="AE7" s="41"/>
      <c r="AF7" s="42"/>
      <c r="AG7" s="43"/>
      <c r="AH7" s="14"/>
      <c r="AI7" s="14"/>
      <c r="AJ7" s="14"/>
      <c r="AK7" s="14"/>
      <c r="AL7" s="8"/>
      <c r="AM7" s="8" t="s">
        <v>41</v>
      </c>
      <c r="AN7" s="8">
        <v>0</v>
      </c>
      <c r="AO7" s="14"/>
    </row>
    <row r="8" spans="1:42" x14ac:dyDescent="0.3">
      <c r="A8" s="14"/>
      <c r="B8" s="21"/>
      <c r="C8" s="14"/>
      <c r="D8" s="14"/>
      <c r="E8" s="1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4"/>
      <c r="X8" s="16"/>
      <c r="Y8" s="16"/>
      <c r="Z8" s="41"/>
      <c r="AA8" s="41"/>
      <c r="AB8" s="41"/>
      <c r="AC8" s="41"/>
      <c r="AD8" s="41"/>
      <c r="AE8" s="41"/>
      <c r="AF8" s="42"/>
      <c r="AG8" s="43"/>
      <c r="AH8" s="14"/>
      <c r="AI8" s="14"/>
      <c r="AJ8" s="14"/>
      <c r="AK8" s="14"/>
      <c r="AL8" s="8"/>
      <c r="AM8" s="8"/>
      <c r="AN8" s="8"/>
      <c r="AO8" s="14"/>
    </row>
    <row r="9" spans="1:42" x14ac:dyDescent="0.3">
      <c r="A9" s="14"/>
      <c r="B9" s="21"/>
      <c r="C9" s="14"/>
      <c r="D9" s="14"/>
      <c r="E9" s="14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5"/>
      <c r="W9" s="14"/>
      <c r="X9" s="16"/>
      <c r="Y9" s="16"/>
      <c r="Z9" s="41"/>
      <c r="AA9" s="41"/>
      <c r="AB9" s="41"/>
      <c r="AC9" s="41"/>
      <c r="AD9" s="41"/>
      <c r="AE9" s="41"/>
      <c r="AF9" s="42"/>
      <c r="AG9" s="43"/>
      <c r="AH9" s="14"/>
      <c r="AI9" s="14"/>
      <c r="AJ9" s="14"/>
      <c r="AK9" s="14"/>
      <c r="AL9" s="9" t="s">
        <v>5</v>
      </c>
      <c r="AM9" s="8"/>
      <c r="AN9" s="8"/>
      <c r="AO9" s="14"/>
    </row>
    <row r="10" spans="1:42" x14ac:dyDescent="0.3">
      <c r="A10" s="14"/>
      <c r="B10" s="21"/>
      <c r="C10" s="14"/>
      <c r="D10" s="14"/>
      <c r="E10" s="14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5"/>
      <c r="W10" s="14"/>
      <c r="X10" s="16"/>
      <c r="Y10" s="16"/>
      <c r="Z10" s="41"/>
      <c r="AA10" s="41"/>
      <c r="AB10" s="41"/>
      <c r="AC10" s="41"/>
      <c r="AD10" s="41"/>
      <c r="AE10" s="41"/>
      <c r="AF10" s="42"/>
      <c r="AG10" s="43"/>
      <c r="AH10" s="14"/>
      <c r="AI10" s="14"/>
      <c r="AJ10" s="14"/>
      <c r="AK10" s="14"/>
      <c r="AL10" s="8" t="s">
        <v>22</v>
      </c>
      <c r="AM10" s="10">
        <f>AA35</f>
        <v>0</v>
      </c>
      <c r="AN10" s="8">
        <v>0</v>
      </c>
      <c r="AO10" s="14"/>
    </row>
    <row r="11" spans="1:42" s="14" customFormat="1" x14ac:dyDescent="0.3">
      <c r="A11" s="46"/>
      <c r="B11" s="21"/>
      <c r="C11" s="46"/>
      <c r="D11" s="46"/>
      <c r="E11" s="4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47"/>
      <c r="W11" s="46"/>
      <c r="X11" s="16"/>
      <c r="Y11" s="16"/>
      <c r="Z11" s="41"/>
      <c r="AA11" s="41"/>
      <c r="AB11" s="41"/>
      <c r="AC11" s="41"/>
      <c r="AD11" s="41"/>
      <c r="AE11" s="41"/>
      <c r="AF11" s="42"/>
      <c r="AG11" s="43"/>
      <c r="AH11" s="46"/>
      <c r="AI11" s="46"/>
      <c r="AJ11" s="46"/>
      <c r="AK11" s="46"/>
      <c r="AL11" s="8" t="s">
        <v>24</v>
      </c>
      <c r="AM11" s="10">
        <f>SLAP!AA29</f>
        <v>-51.2978330671015</v>
      </c>
      <c r="AN11" s="8">
        <f>AC4</f>
        <v>-55.5</v>
      </c>
    </row>
    <row r="12" spans="1:42" x14ac:dyDescent="0.3">
      <c r="A12" s="46"/>
      <c r="B12" s="21"/>
      <c r="C12" s="46"/>
      <c r="D12" s="46"/>
      <c r="E12" s="4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47"/>
      <c r="W12" s="46"/>
      <c r="X12" s="16"/>
      <c r="Y12" s="16"/>
      <c r="Z12" s="41"/>
      <c r="AA12" s="41"/>
      <c r="AB12" s="41"/>
      <c r="AC12" s="41"/>
      <c r="AD12" s="41"/>
      <c r="AE12" s="41"/>
      <c r="AF12" s="42"/>
      <c r="AG12" s="43"/>
      <c r="AH12" s="46"/>
      <c r="AI12" s="46"/>
      <c r="AJ12" s="46"/>
      <c r="AK12" s="46"/>
      <c r="AL12" s="8"/>
      <c r="AM12" s="8" t="s">
        <v>40</v>
      </c>
      <c r="AN12" s="11">
        <f>SLOPE(AN10:AN11,AM10:AM11)</f>
        <v>1.0819170456459972</v>
      </c>
      <c r="AO12" s="14"/>
    </row>
    <row r="13" spans="1:42" x14ac:dyDescent="0.3">
      <c r="A13" s="46"/>
      <c r="B13" s="21"/>
      <c r="C13" s="46"/>
      <c r="D13" s="46"/>
      <c r="E13" s="4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47"/>
      <c r="W13" s="46"/>
      <c r="X13" s="16"/>
      <c r="Y13" s="16"/>
      <c r="Z13" s="41"/>
      <c r="AA13" s="41"/>
      <c r="AB13" s="41"/>
      <c r="AC13" s="41"/>
      <c r="AD13" s="41"/>
      <c r="AE13" s="41"/>
      <c r="AF13" s="42"/>
      <c r="AG13" s="43"/>
      <c r="AH13" s="46"/>
      <c r="AI13" s="46"/>
      <c r="AJ13" s="46"/>
      <c r="AK13" s="46"/>
      <c r="AL13" s="8"/>
      <c r="AM13" s="8" t="s">
        <v>41</v>
      </c>
      <c r="AN13" s="8">
        <v>0</v>
      </c>
      <c r="AO13" s="14"/>
    </row>
    <row r="14" spans="1:42" x14ac:dyDescent="0.3">
      <c r="A14" s="46"/>
      <c r="B14" s="21"/>
      <c r="C14" s="46"/>
      <c r="D14" s="46"/>
      <c r="E14" s="4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47"/>
      <c r="W14" s="46"/>
      <c r="X14" s="16"/>
      <c r="Y14" s="16"/>
      <c r="Z14" s="41"/>
      <c r="AA14" s="41"/>
      <c r="AB14" s="41"/>
      <c r="AC14" s="41"/>
      <c r="AD14" s="41"/>
      <c r="AE14" s="41"/>
      <c r="AF14" s="42"/>
      <c r="AG14" s="43"/>
      <c r="AH14" s="46"/>
      <c r="AI14" s="46"/>
      <c r="AJ14" s="46"/>
      <c r="AK14" s="46"/>
      <c r="AL14" s="25"/>
      <c r="AM14" s="24" t="s">
        <v>77</v>
      </c>
      <c r="AN14" s="24">
        <v>0.52800000000000002</v>
      </c>
      <c r="AO14" s="14"/>
    </row>
    <row r="15" spans="1:42" x14ac:dyDescent="0.3">
      <c r="A15" s="50" t="s">
        <v>87</v>
      </c>
      <c r="B15" s="21"/>
      <c r="C15" s="14"/>
      <c r="D15" s="14"/>
      <c r="E15" s="14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5"/>
      <c r="W15" s="14"/>
      <c r="X15" s="16"/>
      <c r="Y15" s="16"/>
      <c r="Z15" s="17"/>
      <c r="AA15" s="17"/>
      <c r="AB15" s="17"/>
      <c r="AC15" s="17"/>
      <c r="AD15" s="17"/>
      <c r="AE15" s="17"/>
      <c r="AF15" s="16"/>
      <c r="AG15" s="2"/>
      <c r="AH15" s="14"/>
      <c r="AI15" s="14"/>
      <c r="AJ15" s="26"/>
      <c r="AK15" s="26"/>
      <c r="AL15" s="26"/>
      <c r="AM15" s="27" t="s">
        <v>75</v>
      </c>
      <c r="AN15" s="26"/>
      <c r="AO15" s="26"/>
      <c r="AP15" s="26"/>
    </row>
    <row r="16" spans="1:42" s="46" customFormat="1" x14ac:dyDescent="0.3">
      <c r="A16" s="46" t="s">
        <v>100</v>
      </c>
      <c r="B16" s="21"/>
      <c r="C16" s="48"/>
      <c r="D16" s="48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47"/>
      <c r="X16" s="16"/>
      <c r="Y16" s="16"/>
      <c r="Z16" s="17"/>
      <c r="AA16" s="17"/>
      <c r="AB16" s="17"/>
      <c r="AC16" s="17"/>
      <c r="AD16" s="17"/>
      <c r="AE16" s="17"/>
      <c r="AF16" s="16"/>
      <c r="AG16" s="2"/>
    </row>
    <row r="21" spans="1:37" s="21" customFormat="1" x14ac:dyDescent="0.3">
      <c r="A21" s="100" t="s">
        <v>131</v>
      </c>
      <c r="B21" s="91"/>
      <c r="C21" s="59"/>
      <c r="D21" s="59"/>
      <c r="E21" s="57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47"/>
      <c r="W21" s="68"/>
      <c r="X21" s="62"/>
      <c r="Y21" s="62"/>
      <c r="Z21" s="63"/>
      <c r="AA21" s="63"/>
      <c r="AB21" s="63"/>
      <c r="AC21" s="63"/>
      <c r="AD21" s="63"/>
      <c r="AE21" s="63"/>
      <c r="AF21" s="62"/>
      <c r="AG21" s="64"/>
      <c r="AH21" s="56"/>
      <c r="AI21" s="60"/>
      <c r="AJ21" s="60"/>
      <c r="AK21" s="60"/>
    </row>
    <row r="25" spans="1:37" s="46" customFormat="1" x14ac:dyDescent="0.3">
      <c r="A25" s="46">
        <v>1367</v>
      </c>
      <c r="B25" s="99" t="s">
        <v>155</v>
      </c>
      <c r="C25" s="48" t="s">
        <v>62</v>
      </c>
      <c r="D25" s="48" t="s">
        <v>22</v>
      </c>
      <c r="E25" s="46" t="s">
        <v>158</v>
      </c>
      <c r="F25" s="16">
        <v>-0.67601227454151303</v>
      </c>
      <c r="G25" s="16">
        <v>-0.67624120652838404</v>
      </c>
      <c r="H25" s="16">
        <v>4.1814721054837297E-3</v>
      </c>
      <c r="I25" s="16">
        <v>-1.23462022397403</v>
      </c>
      <c r="J25" s="16">
        <v>-1.23538306246334</v>
      </c>
      <c r="K25" s="16">
        <v>1.8762740072023399E-3</v>
      </c>
      <c r="L25" s="16">
        <v>-2.3958949547741599E-2</v>
      </c>
      <c r="M25" s="16">
        <v>4.4133056200881104E-3</v>
      </c>
      <c r="N25" s="16">
        <v>-10.864111921747501</v>
      </c>
      <c r="O25" s="16">
        <v>4.1388420325493896E-3</v>
      </c>
      <c r="P25" s="16">
        <v>-21.106165072992301</v>
      </c>
      <c r="Q25" s="16">
        <v>1.8389434550649499E-3</v>
      </c>
      <c r="R25" s="16">
        <v>-30.686899123737302</v>
      </c>
      <c r="S25" s="16">
        <v>0.12352019062134501</v>
      </c>
      <c r="T25" s="16">
        <v>862.87000351566905</v>
      </c>
      <c r="U25" s="16">
        <v>0.12988818679137101</v>
      </c>
      <c r="V25" s="47">
        <v>43661.724594907406</v>
      </c>
      <c r="W25" s="46">
        <v>2.2000000000000002</v>
      </c>
      <c r="X25" s="16">
        <v>3.4727884440850502E-2</v>
      </c>
      <c r="Y25" s="16">
        <v>0.118807921536678</v>
      </c>
      <c r="Z25" s="17">
        <f>((((N25/1000)+1)/((SMOW!$Z$4/1000)+1))-1)*1000</f>
        <v>-0.22123983311972406</v>
      </c>
      <c r="AA25" s="17">
        <f>((((P25/1000)+1)/((SMOW!$AA$4/1000)+1))-1)*1000</f>
        <v>-0.41712821540640377</v>
      </c>
      <c r="AB25" s="17">
        <f>Z25*SMOW!$AN$6</f>
        <v>-0.24003622464934155</v>
      </c>
      <c r="AC25" s="17">
        <f>AA25*SMOW!$AN$12</f>
        <v>-0.45129812646808348</v>
      </c>
      <c r="AD25" s="17">
        <f t="shared" ref="AD25:AE32" si="0">LN((AB25/1000)+1)*1000</f>
        <v>-0.24006503795478709</v>
      </c>
      <c r="AE25" s="17">
        <f t="shared" si="0"/>
        <v>-0.45139999211652765</v>
      </c>
      <c r="AF25" s="16">
        <f>(AD25-[1]SMOW!$AN$14*AE25)</f>
        <v>-1.7258421172604843E-3</v>
      </c>
      <c r="AG25" s="2">
        <f t="shared" ref="AG25:AG32" si="1">AF25*1000</f>
        <v>-1.7258421172604843</v>
      </c>
      <c r="AH25" s="2">
        <f>AVERAGE(AG25:AG28)</f>
        <v>1.8154632474837165</v>
      </c>
      <c r="AI25" s="2">
        <f>STDEV(AG25:AG28)</f>
        <v>6.0215055564252866</v>
      </c>
    </row>
    <row r="26" spans="1:37" s="46" customFormat="1" x14ac:dyDescent="0.3">
      <c r="A26" s="46">
        <v>1368</v>
      </c>
      <c r="B26" s="99" t="s">
        <v>155</v>
      </c>
      <c r="C26" s="48" t="s">
        <v>62</v>
      </c>
      <c r="D26" s="48" t="s">
        <v>22</v>
      </c>
      <c r="E26" s="46" t="s">
        <v>159</v>
      </c>
      <c r="F26" s="16">
        <v>-0.48160378975975499</v>
      </c>
      <c r="G26" s="16">
        <v>-0.48172012851711199</v>
      </c>
      <c r="H26" s="16">
        <v>4.1143265308339104E-3</v>
      </c>
      <c r="I26" s="16">
        <v>-0.86382641949844197</v>
      </c>
      <c r="J26" s="16">
        <v>-0.86419979017767701</v>
      </c>
      <c r="K26" s="16">
        <v>1.7177404642612999E-3</v>
      </c>
      <c r="L26" s="16">
        <v>-2.5422639303298401E-2</v>
      </c>
      <c r="M26" s="16">
        <v>4.2653414693002304E-3</v>
      </c>
      <c r="N26" s="16">
        <v>-10.6716854298325</v>
      </c>
      <c r="O26" s="16">
        <v>4.07238100646665E-3</v>
      </c>
      <c r="P26" s="16">
        <v>-20.7427486224624</v>
      </c>
      <c r="Q26" s="16">
        <v>1.68356411277195E-3</v>
      </c>
      <c r="R26" s="16">
        <v>-30.166025367239602</v>
      </c>
      <c r="S26" s="16">
        <v>0.111955630210108</v>
      </c>
      <c r="T26" s="16">
        <v>813.37779057849696</v>
      </c>
      <c r="U26" s="16">
        <v>0.10991844431329301</v>
      </c>
      <c r="V26" s="47">
        <v>43661.80269675926</v>
      </c>
      <c r="W26" s="46">
        <v>2.2000000000000002</v>
      </c>
      <c r="X26" s="16">
        <v>2.2291914592053898E-2</v>
      </c>
      <c r="Y26" s="16">
        <v>1.96175069667942E-2</v>
      </c>
      <c r="Z26" s="17">
        <f>((((N26/1000)+1)/((SMOW!$Z$4/1000)+1))-1)*1000</f>
        <v>-2.6742876909069402E-2</v>
      </c>
      <c r="AA26" s="17">
        <f>((((P26/1000)+1)/((SMOW!$AA$4/1000)+1))-1)*1000</f>
        <v>-4.6030915256789484E-2</v>
      </c>
      <c r="AB26" s="17">
        <f>Z26*SMOW!$AN$6</f>
        <v>-2.9014934241255216E-2</v>
      </c>
      <c r="AC26" s="17">
        <f>AA26*SMOW!$AN$12</f>
        <v>-4.9801631843006941E-2</v>
      </c>
      <c r="AD26" s="17">
        <f t="shared" si="0"/>
        <v>-2.9015355182580724E-2</v>
      </c>
      <c r="AE26" s="17">
        <f t="shared" si="0"/>
        <v>-4.9802871985424171E-2</v>
      </c>
      <c r="AF26" s="16">
        <f>(AD26-[1]SMOW!$AN$14*AE26)</f>
        <v>-2.7194387742767619E-3</v>
      </c>
      <c r="AG26" s="2">
        <f t="shared" si="1"/>
        <v>-2.7194387742767621</v>
      </c>
    </row>
    <row r="27" spans="1:37" s="46" customFormat="1" x14ac:dyDescent="0.3">
      <c r="A27" s="46">
        <v>1369</v>
      </c>
      <c r="B27" s="99" t="s">
        <v>155</v>
      </c>
      <c r="C27" s="48" t="s">
        <v>62</v>
      </c>
      <c r="D27" s="48" t="s">
        <v>22</v>
      </c>
      <c r="E27" s="46" t="s">
        <v>160</v>
      </c>
      <c r="F27" s="16">
        <v>-0.41579040146971202</v>
      </c>
      <c r="G27" s="16">
        <v>-0.41587720233204101</v>
      </c>
      <c r="H27" s="16">
        <v>4.1496467804993404E-3</v>
      </c>
      <c r="I27" s="16">
        <v>-0.74575338651593803</v>
      </c>
      <c r="J27" s="16">
        <v>-0.74603165710545305</v>
      </c>
      <c r="K27" s="16">
        <v>1.7263951016699001E-3</v>
      </c>
      <c r="L27" s="16">
        <v>-2.1972487380361401E-2</v>
      </c>
      <c r="M27" s="16">
        <v>4.2261549159543898E-3</v>
      </c>
      <c r="N27" s="16">
        <v>-10.6065430084823</v>
      </c>
      <c r="O27" s="16">
        <v>4.1073411664840302E-3</v>
      </c>
      <c r="P27" s="16">
        <v>-20.627024783412601</v>
      </c>
      <c r="Q27" s="16">
        <v>1.69204655657108E-3</v>
      </c>
      <c r="R27" s="16">
        <v>-30.068870176804801</v>
      </c>
      <c r="S27" s="16">
        <v>0.16546720751366001</v>
      </c>
      <c r="T27" s="16">
        <v>865.65248245060002</v>
      </c>
      <c r="U27" s="16">
        <v>0.12329263814683</v>
      </c>
      <c r="V27" s="47">
        <v>43661.882754629631</v>
      </c>
      <c r="W27" s="46">
        <v>2.2000000000000002</v>
      </c>
      <c r="X27" s="16">
        <v>4.85631206642375E-2</v>
      </c>
      <c r="Y27" s="16">
        <v>4.6174165179793301E-2</v>
      </c>
      <c r="Z27" s="17">
        <f>((((N27/1000)+1)/((SMOW!$Z$4/1000)+1))-1)*1000</f>
        <v>3.9100461743268866E-2</v>
      </c>
      <c r="AA27" s="17">
        <f>((((P27/1000)+1)/((SMOW!$AA$4/1000)+1))-1)*1000</f>
        <v>7.2138760804030255E-2</v>
      </c>
      <c r="AB27" s="17">
        <f>Z27*SMOW!$AN$6</f>
        <v>4.2422411401030514E-2</v>
      </c>
      <c r="AC27" s="17">
        <f>AA27*SMOW!$AN$12</f>
        <v>7.8048154965659672E-2</v>
      </c>
      <c r="AD27" s="17">
        <f t="shared" si="0"/>
        <v>4.242151159601959E-2</v>
      </c>
      <c r="AE27" s="17">
        <f t="shared" si="0"/>
        <v>7.8045109366814261E-2</v>
      </c>
      <c r="AF27" s="16">
        <f>(AD27-[1]SMOW!$AN$14*AE27)</f>
        <v>1.21369385034166E-3</v>
      </c>
      <c r="AG27" s="2">
        <f t="shared" si="1"/>
        <v>1.2136938503416599</v>
      </c>
    </row>
    <row r="28" spans="1:37" s="46" customFormat="1" x14ac:dyDescent="0.3">
      <c r="A28" s="46">
        <v>1370</v>
      </c>
      <c r="B28" s="99" t="s">
        <v>155</v>
      </c>
      <c r="C28" s="48" t="s">
        <v>62</v>
      </c>
      <c r="D28" s="48" t="s">
        <v>22</v>
      </c>
      <c r="E28" s="46" t="s">
        <v>161</v>
      </c>
      <c r="F28" s="16">
        <v>-0.34242675687285701</v>
      </c>
      <c r="G28" s="16">
        <v>-0.34248563501577201</v>
      </c>
      <c r="H28" s="16">
        <v>3.4829458639782799E-3</v>
      </c>
      <c r="I28" s="16">
        <v>-0.62269191327361795</v>
      </c>
      <c r="J28" s="16">
        <v>-0.62288591318475806</v>
      </c>
      <c r="K28" s="16">
        <v>1.54792203028779E-3</v>
      </c>
      <c r="L28" s="16">
        <v>-1.3601872854219601E-2</v>
      </c>
      <c r="M28" s="16">
        <v>3.6348409016451898E-3</v>
      </c>
      <c r="N28" s="16">
        <v>-10.5339273056249</v>
      </c>
      <c r="O28" s="16">
        <v>3.4474372601989299E-3</v>
      </c>
      <c r="P28" s="16">
        <v>-20.506411754654099</v>
      </c>
      <c r="Q28" s="16">
        <v>1.51712440486864E-3</v>
      </c>
      <c r="R28" s="16">
        <v>-30.600597976500602</v>
      </c>
      <c r="S28" s="16">
        <v>0.13037676406118301</v>
      </c>
      <c r="T28" s="16">
        <v>869.27672656852201</v>
      </c>
      <c r="U28" s="16">
        <v>0.12020407496695799</v>
      </c>
      <c r="V28" s="47">
        <v>43661.96297453704</v>
      </c>
      <c r="W28" s="46">
        <v>2.2000000000000002</v>
      </c>
      <c r="X28" s="16">
        <v>6.9939954133617799E-5</v>
      </c>
      <c r="Y28" s="16">
        <v>1.2122238006187999E-7</v>
      </c>
      <c r="Z28" s="17">
        <f>((((N28/1000)+1)/((SMOW!$Z$4/1000)+1))-1)*1000</f>
        <v>0.11249749267339126</v>
      </c>
      <c r="AA28" s="17">
        <f>((((P28/1000)+1)/((SMOW!$AA$4/1000)+1))-1)*1000</f>
        <v>0.19530096017583709</v>
      </c>
      <c r="AB28" s="17">
        <f>Z28*SMOW!$AN$6</f>
        <v>0.12205520607685894</v>
      </c>
      <c r="AC28" s="17">
        <f>AA28*SMOW!$AN$12</f>
        <v>0.21129943784526822</v>
      </c>
      <c r="AD28" s="17">
        <f t="shared" si="0"/>
        <v>0.12204775794616057</v>
      </c>
      <c r="AE28" s="17">
        <f t="shared" si="0"/>
        <v>0.21127711726331461</v>
      </c>
      <c r="AF28" s="16">
        <f>(AD28-[1]SMOW!$AN$14*AE28)</f>
        <v>1.0493440031130452E-2</v>
      </c>
      <c r="AG28" s="2">
        <f t="shared" si="1"/>
        <v>10.493440031130453</v>
      </c>
    </row>
    <row r="30" spans="1:37" s="151" customFormat="1" x14ac:dyDescent="0.3">
      <c r="A30" s="151">
        <v>1473</v>
      </c>
      <c r="B30" s="99" t="s">
        <v>265</v>
      </c>
      <c r="C30" s="58" t="s">
        <v>62</v>
      </c>
      <c r="D30" s="58" t="s">
        <v>22</v>
      </c>
      <c r="E30" s="151" t="s">
        <v>278</v>
      </c>
      <c r="F30" s="16">
        <v>-0.43364424391523199</v>
      </c>
      <c r="G30" s="16">
        <v>-0.43373875074941998</v>
      </c>
      <c r="H30" s="16">
        <v>4.8335559834209504E-3</v>
      </c>
      <c r="I30" s="16">
        <v>-0.77164660426551102</v>
      </c>
      <c r="J30" s="16">
        <v>-0.77194455049706701</v>
      </c>
      <c r="K30" s="16">
        <v>1.9431841741074801E-3</v>
      </c>
      <c r="L30" s="16">
        <v>-2.6152028086968499E-2</v>
      </c>
      <c r="M30" s="16">
        <v>4.9790370990111998E-3</v>
      </c>
      <c r="N30" s="16">
        <v>-10.624214831154299</v>
      </c>
      <c r="O30" s="16">
        <v>4.7842779208355597E-3</v>
      </c>
      <c r="P30" s="16">
        <v>-20.652402826879801</v>
      </c>
      <c r="Q30" s="16">
        <v>1.90452236999609E-3</v>
      </c>
      <c r="R30" s="16">
        <v>-30.736399622263502</v>
      </c>
      <c r="S30" s="16">
        <v>0.14530608710597101</v>
      </c>
      <c r="T30" s="16">
        <v>1004.65629375295</v>
      </c>
      <c r="U30" s="16">
        <v>0.166279573923517</v>
      </c>
      <c r="V30" s="152">
        <v>43678.773449074077</v>
      </c>
      <c r="W30" s="20">
        <v>2.2000000000000002</v>
      </c>
      <c r="X30" s="16">
        <v>7.6927731870397101E-3</v>
      </c>
      <c r="Y30" s="16">
        <v>5.6857493262766597E-3</v>
      </c>
      <c r="Z30" s="17">
        <f>((((N30/1000)+1)/((SMOW!$Z$4/1000)+1))-1)*1000</f>
        <v>2.1238494369635319E-2</v>
      </c>
      <c r="AA30" s="17">
        <f>((((P30/1000)+1)/((SMOW!$AA$4/1000)+1))-1)*1000</f>
        <v>4.6224349389945019E-2</v>
      </c>
      <c r="AB30" s="17">
        <f>Z30*SMOW!$AN$6</f>
        <v>2.3042902961171414E-2</v>
      </c>
      <c r="AC30" s="17">
        <f>AA30*SMOW!$AN$12</f>
        <v>5.0010911528877669E-2</v>
      </c>
      <c r="AD30" s="17">
        <f t="shared" si="0"/>
        <v>2.3042637477457821E-2</v>
      </c>
      <c r="AE30" s="17">
        <f t="shared" si="0"/>
        <v>5.000966102495355E-2</v>
      </c>
      <c r="AF30" s="16">
        <f>(AD30-SMOW!AN$14*AE30)</f>
        <v>-3.3624635437176538E-3</v>
      </c>
      <c r="AG30" s="2">
        <f t="shared" si="1"/>
        <v>-3.362463543717654</v>
      </c>
      <c r="AH30" s="2">
        <f>AVERAGE(AG30:AG32)</f>
        <v>-2.409803978005312</v>
      </c>
      <c r="AI30" s="2">
        <f>STDEV(AG30:AG32)</f>
        <v>0.85841403195315658</v>
      </c>
    </row>
    <row r="31" spans="1:37" s="151" customFormat="1" x14ac:dyDescent="0.3">
      <c r="A31" s="151">
        <v>1474</v>
      </c>
      <c r="B31" s="99" t="s">
        <v>265</v>
      </c>
      <c r="C31" s="58" t="s">
        <v>62</v>
      </c>
      <c r="D31" s="58" t="s">
        <v>22</v>
      </c>
      <c r="E31" s="151" t="s">
        <v>279</v>
      </c>
      <c r="F31" s="16">
        <v>-0.41977085303876399</v>
      </c>
      <c r="G31" s="16">
        <v>-0.41985953336047799</v>
      </c>
      <c r="H31" s="16">
        <v>5.38716783725524E-3</v>
      </c>
      <c r="I31" s="16">
        <v>-0.74739098754821398</v>
      </c>
      <c r="J31" s="16">
        <v>-0.74767053540859096</v>
      </c>
      <c r="K31" s="16">
        <v>2.4258141086582899E-3</v>
      </c>
      <c r="L31" s="16">
        <v>-2.5089490664742298E-2</v>
      </c>
      <c r="M31" s="16">
        <v>5.1817559974629002E-3</v>
      </c>
      <c r="N31" s="16">
        <v>-10.610482879381101</v>
      </c>
      <c r="O31" s="16">
        <v>5.3322457064790101E-3</v>
      </c>
      <c r="P31" s="16">
        <v>-20.628629802556301</v>
      </c>
      <c r="Q31" s="16">
        <v>2.3775498467687398E-3</v>
      </c>
      <c r="R31" s="16">
        <v>-30.818602129952499</v>
      </c>
      <c r="S31" s="16">
        <v>0.166705786281477</v>
      </c>
      <c r="T31" s="16">
        <v>1380.2985484753699</v>
      </c>
      <c r="U31" s="16">
        <v>0.12171798066723299</v>
      </c>
      <c r="V31" s="152">
        <v>43678.854675925926</v>
      </c>
      <c r="W31" s="20">
        <v>2.2000000000000002</v>
      </c>
      <c r="X31" s="16">
        <v>6.3842054720362099E-2</v>
      </c>
      <c r="Y31" s="16">
        <v>0.14341644590268801</v>
      </c>
      <c r="Z31" s="17">
        <f>((((N31/1000)+1)/((SMOW!$Z$4/1000)+1))-1)*1000</f>
        <v>3.5118198749906071E-2</v>
      </c>
      <c r="AA31" s="17">
        <f>((((P31/1000)+1)/((SMOW!$AA$4/1000)+1))-1)*1000</f>
        <v>7.0499819391223184E-2</v>
      </c>
      <c r="AB31" s="17">
        <f>Z31*SMOW!$AN$6</f>
        <v>3.8101817948176513E-2</v>
      </c>
      <c r="AC31" s="17">
        <f>AA31*SMOW!$AN$12</f>
        <v>7.6274956314328568E-2</v>
      </c>
      <c r="AD31" s="17">
        <f t="shared" si="0"/>
        <v>3.810109209244935E-2</v>
      </c>
      <c r="AE31" s="17">
        <f t="shared" si="0"/>
        <v>7.6272047527778733E-2</v>
      </c>
      <c r="AF31" s="16">
        <f>(AD31-SMOW!AN$14*AE31)</f>
        <v>-2.1705490022178239E-3</v>
      </c>
      <c r="AG31" s="2">
        <f t="shared" si="1"/>
        <v>-2.170549002217824</v>
      </c>
    </row>
    <row r="32" spans="1:37" s="151" customFormat="1" x14ac:dyDescent="0.3">
      <c r="A32" s="151">
        <v>1475</v>
      </c>
      <c r="B32" s="99" t="s">
        <v>265</v>
      </c>
      <c r="C32" s="58" t="s">
        <v>62</v>
      </c>
      <c r="D32" s="58" t="s">
        <v>22</v>
      </c>
      <c r="E32" s="151" t="s">
        <v>280</v>
      </c>
      <c r="F32" s="16">
        <v>-0.41486322266053899</v>
      </c>
      <c r="G32" s="16">
        <v>-0.414949647805059</v>
      </c>
      <c r="H32" s="16">
        <v>4.2080780768156698E-3</v>
      </c>
      <c r="I32" s="16">
        <v>-0.73890251387449302</v>
      </c>
      <c r="J32" s="16">
        <v>-0.73917570509237696</v>
      </c>
      <c r="K32" s="16">
        <v>1.8688285518674199E-3</v>
      </c>
      <c r="L32" s="16">
        <v>-2.4664875516283599E-2</v>
      </c>
      <c r="M32" s="16">
        <v>4.2871042252698903E-3</v>
      </c>
      <c r="N32" s="16">
        <v>-10.6056252822533</v>
      </c>
      <c r="O32" s="16">
        <v>4.1651767562257899E-3</v>
      </c>
      <c r="P32" s="16">
        <v>-20.620310216479901</v>
      </c>
      <c r="Q32" s="16">
        <v>1.83164613532058E-3</v>
      </c>
      <c r="R32" s="16">
        <v>-31.0529608049792</v>
      </c>
      <c r="S32" s="16">
        <v>0.130498716821835</v>
      </c>
      <c r="T32" s="16">
        <v>1055.52031599004</v>
      </c>
      <c r="U32" s="16">
        <v>7.74523845876703E-2</v>
      </c>
      <c r="V32" s="152">
        <v>43678.935891203706</v>
      </c>
      <c r="W32" s="20">
        <v>2.2000000000000002</v>
      </c>
      <c r="X32" s="16">
        <v>4.5060757469185498E-4</v>
      </c>
      <c r="Y32" s="16">
        <v>9.1034701520661097E-4</v>
      </c>
      <c r="Z32" s="17">
        <f>((((N32/1000)+1)/((SMOW!$Z$4/1000)+1))-1)*1000</f>
        <v>4.0028062493036032E-2</v>
      </c>
      <c r="AA32" s="17">
        <f>((((P32/1000)+1)/((SMOW!$AA$4/1000)+1))-1)*1000</f>
        <v>7.8995240902157704E-2</v>
      </c>
      <c r="AB32" s="17">
        <f>Z32*SMOW!$AN$6</f>
        <v>4.3428820503841205E-2</v>
      </c>
      <c r="AC32" s="17">
        <f>AA32*SMOW!$AN$12</f>
        <v>8.5466297656956305E-2</v>
      </c>
      <c r="AD32" s="17">
        <f t="shared" si="0"/>
        <v>4.3427877499865139E-2</v>
      </c>
      <c r="AE32" s="17">
        <f t="shared" si="0"/>
        <v>8.5462645621109085E-2</v>
      </c>
      <c r="AF32" s="16">
        <f>(AD32-SMOW!AN$14*AE32)</f>
        <v>-1.6963993880804579E-3</v>
      </c>
      <c r="AG32" s="2">
        <f t="shared" si="1"/>
        <v>-1.696399388080458</v>
      </c>
    </row>
    <row r="34" spans="1:37" s="46" customFormat="1" x14ac:dyDescent="0.3">
      <c r="B34" s="21"/>
      <c r="C34" s="48"/>
      <c r="D34" s="48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V34" s="47"/>
      <c r="X34" s="54"/>
      <c r="Y34" s="54"/>
      <c r="Z34" s="17"/>
      <c r="AA34" s="17"/>
      <c r="AB34" s="17"/>
      <c r="AC34" s="17"/>
      <c r="AD34" s="17"/>
      <c r="AE34" s="17"/>
      <c r="AF34" s="16"/>
      <c r="AG34" s="2"/>
    </row>
    <row r="35" spans="1:37" s="18" customFormat="1" x14ac:dyDescent="0.3">
      <c r="A35" s="14"/>
      <c r="B35" s="21"/>
      <c r="C35" s="14"/>
      <c r="D35" s="14"/>
      <c r="E35" s="14"/>
      <c r="F35" s="17"/>
      <c r="G35" s="17"/>
      <c r="H35" s="17"/>
      <c r="I35" s="17"/>
      <c r="J35" s="17"/>
      <c r="K35" s="17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5"/>
      <c r="W35" s="14"/>
      <c r="X35" s="16"/>
      <c r="Y35" s="19" t="s">
        <v>35</v>
      </c>
      <c r="Z35" s="17">
        <f>AVERAGE(Z25:Z33)</f>
        <v>6.344131569286609E-14</v>
      </c>
      <c r="AA35" s="17">
        <f>AVERAGE(AA25:AA33)</f>
        <v>0</v>
      </c>
      <c r="AB35" s="17">
        <f t="shared" ref="AB35:AF35" si="2">AVERAGE(AB25:AB33)</f>
        <v>6.8827879903413498E-14</v>
      </c>
      <c r="AC35" s="17">
        <f t="shared" si="2"/>
        <v>0</v>
      </c>
      <c r="AD35" s="17">
        <f t="shared" si="2"/>
        <v>-5.6452179164760892E-6</v>
      </c>
      <c r="AE35" s="17">
        <f t="shared" si="2"/>
        <v>-1.9469042568797828E-5</v>
      </c>
      <c r="AF35" s="16">
        <f t="shared" si="2"/>
        <v>4.6344365598471882E-6</v>
      </c>
      <c r="AG35" s="2">
        <f>AVERAGE(AG25:AG33)</f>
        <v>4.6344365598471248E-3</v>
      </c>
      <c r="AH35" s="19" t="s">
        <v>35</v>
      </c>
      <c r="AI35" s="14" t="s">
        <v>76</v>
      </c>
      <c r="AJ35" s="14"/>
      <c r="AK35"/>
    </row>
    <row r="36" spans="1:37" s="18" customFormat="1" x14ac:dyDescent="0.3">
      <c r="A36" s="14"/>
      <c r="B36" s="21"/>
      <c r="C36" s="14"/>
      <c r="D36" s="14"/>
      <c r="E36" s="14"/>
      <c r="F36" s="17"/>
      <c r="G36" s="17"/>
      <c r="H36" s="17"/>
      <c r="I36" s="17"/>
      <c r="J36" s="17"/>
      <c r="K36" s="17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5"/>
      <c r="W36" s="14"/>
      <c r="X36" s="16"/>
      <c r="Y36" s="16"/>
      <c r="Z36" s="16"/>
      <c r="AA36" s="16"/>
      <c r="AB36" s="16"/>
      <c r="AC36" s="16"/>
      <c r="AD36" s="14"/>
      <c r="AE36" s="14"/>
      <c r="AF36" s="16"/>
      <c r="AG36" s="2">
        <f>STDEV(AG25:AG33)</f>
        <v>4.8451742194641723</v>
      </c>
      <c r="AH36" s="19" t="s">
        <v>74</v>
      </c>
      <c r="AJ36" s="14"/>
      <c r="AK36"/>
    </row>
    <row r="37" spans="1:37" s="18" customFormat="1" x14ac:dyDescent="0.3">
      <c r="B37" s="21"/>
      <c r="C37" s="14"/>
      <c r="D37" s="14"/>
      <c r="E37" s="14"/>
      <c r="F37" s="17"/>
      <c r="G37" s="17"/>
      <c r="H37" s="17"/>
      <c r="I37" s="17"/>
      <c r="J37" s="17"/>
      <c r="K37" s="17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5"/>
      <c r="W37" s="14"/>
      <c r="X37" s="16"/>
      <c r="Y37" s="16"/>
      <c r="Z37" s="16"/>
      <c r="AA37" s="16"/>
      <c r="AB37" s="16"/>
      <c r="AC37" s="16"/>
      <c r="AD37" s="14"/>
      <c r="AE37" s="14"/>
      <c r="AF37" s="14"/>
      <c r="AG37" s="3"/>
      <c r="AH37" s="19"/>
      <c r="AI37" s="14"/>
      <c r="AJ37" s="14"/>
      <c r="AK37"/>
    </row>
    <row r="38" spans="1:37" s="46" customFormat="1" x14ac:dyDescent="0.3">
      <c r="A38" s="18" t="s">
        <v>83</v>
      </c>
      <c r="B38" s="28"/>
      <c r="C38" s="18"/>
      <c r="D38" s="18"/>
      <c r="E38" s="18"/>
      <c r="F38" s="35"/>
      <c r="G38" s="35"/>
      <c r="H38" s="35"/>
      <c r="I38" s="37"/>
      <c r="J38" s="37"/>
      <c r="K38" s="37"/>
      <c r="L38" s="35"/>
      <c r="M38" s="35"/>
      <c r="N38" s="35"/>
      <c r="O38" s="35"/>
      <c r="P38" s="18"/>
      <c r="Q38" s="18"/>
      <c r="R38" s="18"/>
      <c r="S38" s="18"/>
      <c r="T38" s="18"/>
      <c r="U38" s="18"/>
      <c r="V38" s="12"/>
      <c r="W38" s="18"/>
      <c r="X38" s="35"/>
      <c r="Y38" s="35"/>
      <c r="Z38" s="37"/>
      <c r="AA38" s="37"/>
      <c r="AB38" s="37"/>
      <c r="AC38" s="37"/>
      <c r="AD38" s="37"/>
      <c r="AE38" s="37"/>
      <c r="AF38" s="35"/>
      <c r="AG38" s="36"/>
      <c r="AH38" s="18"/>
      <c r="AI38" s="18"/>
      <c r="AJ38" s="18"/>
      <c r="AK38"/>
    </row>
    <row r="39" spans="1:37" s="46" customFormat="1" x14ac:dyDescent="0.3">
      <c r="A39" s="46" t="s">
        <v>100</v>
      </c>
      <c r="B39" s="28"/>
      <c r="C39" s="18"/>
      <c r="D39" s="18"/>
      <c r="E39" s="18"/>
      <c r="F39" s="35"/>
      <c r="G39" s="35"/>
      <c r="H39" s="35"/>
      <c r="I39" s="37"/>
      <c r="J39" s="37"/>
      <c r="K39" s="37"/>
      <c r="L39" s="35"/>
      <c r="M39" s="35"/>
      <c r="N39" s="35"/>
      <c r="O39" s="35"/>
      <c r="P39" s="18"/>
      <c r="Q39" s="18"/>
      <c r="R39" s="18"/>
      <c r="S39" s="18"/>
      <c r="T39" s="18"/>
      <c r="U39" s="18"/>
      <c r="V39" s="12"/>
      <c r="W39" s="18"/>
      <c r="X39" s="35"/>
      <c r="Y39" s="35"/>
      <c r="Z39" s="38"/>
      <c r="AA39" s="38"/>
      <c r="AB39" s="38"/>
      <c r="AC39" s="38"/>
      <c r="AD39" s="38"/>
      <c r="AE39" s="38"/>
      <c r="AF39" s="39"/>
      <c r="AG39" s="40"/>
      <c r="AH39" s="18"/>
      <c r="AI39" s="18"/>
      <c r="AJ39" s="18"/>
      <c r="AK39" s="18"/>
    </row>
    <row r="40" spans="1:37" s="46" customFormat="1" x14ac:dyDescent="0.3">
      <c r="A40" s="46">
        <v>1326</v>
      </c>
      <c r="B40" s="21" t="s">
        <v>80</v>
      </c>
      <c r="C40" s="48" t="s">
        <v>62</v>
      </c>
      <c r="D40" s="48" t="s">
        <v>22</v>
      </c>
      <c r="E40" s="46" t="s">
        <v>105</v>
      </c>
      <c r="F40" s="16">
        <v>0.28718663923127402</v>
      </c>
      <c r="G40" s="16">
        <v>0.287144954463664</v>
      </c>
      <c r="H40" s="16">
        <v>4.8295715910170204E-3</v>
      </c>
      <c r="I40" s="16">
        <v>0.616415233353512</v>
      </c>
      <c r="J40" s="16">
        <v>0.61622528003170796</v>
      </c>
      <c r="K40" s="16">
        <v>1.5615012982161201E-3</v>
      </c>
      <c r="L40" s="16">
        <v>-3.8221993393077802E-2</v>
      </c>
      <c r="M40" s="16">
        <v>4.8978569451959397E-3</v>
      </c>
      <c r="N40" s="16">
        <v>-9.9107328127968994</v>
      </c>
      <c r="O40" s="16">
        <v>4.7803341492787602E-3</v>
      </c>
      <c r="P40" s="16">
        <v>-19.2919580188635</v>
      </c>
      <c r="Q40" s="16">
        <v>1.5304334982003899E-3</v>
      </c>
      <c r="R40" s="16">
        <v>-28.264706359116001</v>
      </c>
      <c r="S40" s="16">
        <v>0.123732129893959</v>
      </c>
      <c r="T40" s="16">
        <v>1203.7394323403901</v>
      </c>
      <c r="U40" s="16">
        <v>0.14768362620769901</v>
      </c>
      <c r="V40" s="47">
        <v>43650.341828703706</v>
      </c>
      <c r="W40" s="46">
        <v>2.2000000000000002</v>
      </c>
      <c r="X40" s="16">
        <v>2.2697248747773099E-4</v>
      </c>
      <c r="Y40" s="16">
        <v>7.80761415804882E-4</v>
      </c>
      <c r="Z40" s="17">
        <f>((((N40/1000)+1)/((SMOW!$Z$4/1000)+1))-1)*1000</f>
        <v>0.74239741329296116</v>
      </c>
      <c r="AA40" s="17">
        <f>((((P40/1000)+1)/((SMOW!$AA$4/1000)+1))-1)*1000</f>
        <v>1.4354223191601623</v>
      </c>
      <c r="AB40" s="17">
        <f>Z40*SMOW!$AN$6</f>
        <v>0.80547101199378068</v>
      </c>
      <c r="AC40" s="17">
        <f>AA40*SMOW!$AN$12</f>
        <v>1.5530078748000884</v>
      </c>
      <c r="AD40" s="17">
        <f t="shared" ref="AD40:AE43" si="3">LN((AB40/1000)+1)*1000</f>
        <v>0.80514679430516789</v>
      </c>
      <c r="AE40" s="17">
        <f t="shared" si="3"/>
        <v>1.5518032051501529</v>
      </c>
      <c r="AF40" s="16">
        <f>(AD40-[1]SMOW!$AN$14*AE40)</f>
        <v>-1.4205298014112855E-2</v>
      </c>
      <c r="AG40" s="2">
        <f>AF40*1000</f>
        <v>-14.205298014112856</v>
      </c>
      <c r="AH40" s="97">
        <f>AVERAGE(AG40:AG43)</f>
        <v>-0.56562676266805401</v>
      </c>
      <c r="AI40" s="98">
        <f>STDEV(AG40:AG43)</f>
        <v>11.092287180057403</v>
      </c>
    </row>
    <row r="41" spans="1:37" s="46" customFormat="1" x14ac:dyDescent="0.3">
      <c r="A41" s="46">
        <v>1327</v>
      </c>
      <c r="B41" s="21" t="s">
        <v>80</v>
      </c>
      <c r="C41" s="48" t="s">
        <v>62</v>
      </c>
      <c r="D41" s="48" t="s">
        <v>22</v>
      </c>
      <c r="E41" s="46" t="s">
        <v>106</v>
      </c>
      <c r="F41" s="16">
        <v>0.30877327538616001</v>
      </c>
      <c r="G41" s="16">
        <v>0.308724646217926</v>
      </c>
      <c r="H41" s="16">
        <v>7.1416452791594597E-3</v>
      </c>
      <c r="I41" s="16">
        <v>0.64740212777947603</v>
      </c>
      <c r="J41" s="16">
        <v>0.64719252597758403</v>
      </c>
      <c r="K41" s="16">
        <v>2.5915968374856601E-3</v>
      </c>
      <c r="L41" s="16">
        <v>-2.8651321503115699E-2</v>
      </c>
      <c r="M41" s="16">
        <v>5.7220396098712299E-3</v>
      </c>
      <c r="N41" s="16">
        <v>-9.8836385948030792</v>
      </c>
      <c r="O41" s="16">
        <v>8.9596921421576207E-3</v>
      </c>
      <c r="P41" s="16">
        <v>-19.2616850451044</v>
      </c>
      <c r="Q41" s="16">
        <v>2.4776343432415401E-3</v>
      </c>
      <c r="R41" s="16">
        <v>-28.015892050864199</v>
      </c>
      <c r="S41" s="16">
        <v>0.13727846511372199</v>
      </c>
      <c r="T41" s="16">
        <v>1147.2609741440599</v>
      </c>
      <c r="U41" s="16">
        <v>0.16640389762680199</v>
      </c>
      <c r="V41" s="47">
        <v>43650.452349537038</v>
      </c>
      <c r="W41" s="46">
        <v>2.2000000000000002</v>
      </c>
      <c r="X41" s="16">
        <v>2.7360964412760499E-3</v>
      </c>
      <c r="Y41" s="16">
        <v>1.1159088837032101E-3</v>
      </c>
      <c r="Z41" s="17">
        <f>((((N41/1000)+1)/((SMOW!$Z$4/1000)+1))-1)*1000</f>
        <v>0.76978315877029857</v>
      </c>
      <c r="AA41" s="17">
        <f>((((P41/1000)+1)/((SMOW!$AA$4/1000)+1))-1)*1000</f>
        <v>1.4663351157964133</v>
      </c>
      <c r="AB41" s="17">
        <f>Z41*SMOW!$AN$6</f>
        <v>0.83518343249642379</v>
      </c>
      <c r="AC41" s="17">
        <f>AA41*SMOW!$AN$12</f>
        <v>1.5864529564094367</v>
      </c>
      <c r="AD41" s="17">
        <f t="shared" si="3"/>
        <v>0.83483486088081027</v>
      </c>
      <c r="AE41" s="17">
        <f t="shared" si="3"/>
        <v>1.5851958692820105</v>
      </c>
      <c r="AF41" s="16">
        <f>(AD41-[1]SMOW!$AN$14*AE41)</f>
        <v>-2.1485581000912912E-3</v>
      </c>
      <c r="AG41" s="2">
        <f>AF41*1000</f>
        <v>-2.1485581000912912</v>
      </c>
    </row>
    <row r="42" spans="1:37" s="46" customFormat="1" x14ac:dyDescent="0.3">
      <c r="A42" s="46">
        <v>1328</v>
      </c>
      <c r="B42" s="21" t="s">
        <v>80</v>
      </c>
      <c r="C42" s="48" t="s">
        <v>62</v>
      </c>
      <c r="D42" s="48" t="s">
        <v>22</v>
      </c>
      <c r="E42" s="46" t="s">
        <v>107</v>
      </c>
      <c r="F42" s="16">
        <v>0.13837387241364901</v>
      </c>
      <c r="G42" s="16">
        <v>0.13836344517766699</v>
      </c>
      <c r="H42" s="16">
        <v>6.70701191883088E-3</v>
      </c>
      <c r="I42" s="16">
        <v>0.27795161658239798</v>
      </c>
      <c r="J42" s="16">
        <v>0.27791293587890398</v>
      </c>
      <c r="K42" s="16">
        <v>1.7672914630465801E-3</v>
      </c>
      <c r="L42" s="16">
        <v>-8.3745849663944202E-3</v>
      </c>
      <c r="M42" s="16">
        <v>6.5074748010677504E-3</v>
      </c>
      <c r="N42" s="16">
        <v>-10.062490751553</v>
      </c>
      <c r="O42" s="16">
        <v>7.8600356101120507E-3</v>
      </c>
      <c r="P42" s="16">
        <v>-19.623687526626998</v>
      </c>
      <c r="Q42" s="16">
        <v>1.7321292394850199E-3</v>
      </c>
      <c r="R42" s="16">
        <v>-28.802872709584801</v>
      </c>
      <c r="S42" s="46">
        <v>0.172123559321785</v>
      </c>
      <c r="T42" s="46">
        <v>1183.61610150824</v>
      </c>
      <c r="U42" s="46">
        <v>0.13904791471299199</v>
      </c>
      <c r="V42" s="47">
        <v>43650.530092592591</v>
      </c>
      <c r="W42" s="46">
        <v>2.2000000000000002</v>
      </c>
      <c r="X42" s="16">
        <v>4.4962521472497298E-4</v>
      </c>
      <c r="Y42" s="16">
        <v>1.6135726161159401E-4</v>
      </c>
      <c r="Z42" s="17">
        <f>((((N42/1000)+1)/((SMOW!$Z$4/1000)+1))-1)*1000</f>
        <v>0.5890065944138545</v>
      </c>
      <c r="AA42" s="17">
        <f>((((P42/1000)+1)/((SMOW!$AA$4/1000)+1))-1)*1000</f>
        <v>1.0966816690562986</v>
      </c>
      <c r="AB42" s="17">
        <f>Z42*SMOW!$AN$6</f>
        <v>0.63904820946125973</v>
      </c>
      <c r="AC42" s="17">
        <f>AA42*SMOW!$AN$12</f>
        <v>1.1865185913995118</v>
      </c>
      <c r="AD42" s="17">
        <f t="shared" si="3"/>
        <v>0.63884410510474676</v>
      </c>
      <c r="AE42" s="17">
        <f t="shared" si="3"/>
        <v>1.1858152345246709</v>
      </c>
      <c r="AF42" s="16">
        <f>(AD42-[1]SMOW!$AN$14*AE42)</f>
        <v>1.2733661275720509E-2</v>
      </c>
      <c r="AG42" s="2">
        <f>AF42*1000</f>
        <v>12.733661275720509</v>
      </c>
    </row>
    <row r="43" spans="1:37" s="46" customFormat="1" x14ac:dyDescent="0.3">
      <c r="A43" s="46">
        <v>1329</v>
      </c>
      <c r="B43" s="21" t="s">
        <v>80</v>
      </c>
      <c r="C43" s="48" t="s">
        <v>62</v>
      </c>
      <c r="D43" s="48" t="s">
        <v>22</v>
      </c>
      <c r="E43" s="46" t="s">
        <v>108</v>
      </c>
      <c r="F43" s="16">
        <v>0.217908331146727</v>
      </c>
      <c r="G43" s="16">
        <v>0.21788388970133599</v>
      </c>
      <c r="H43" s="16">
        <v>6.0050493351724897E-3</v>
      </c>
      <c r="I43" s="16">
        <v>0.45753197189043998</v>
      </c>
      <c r="J43" s="16">
        <v>0.457427297540967</v>
      </c>
      <c r="K43" s="16">
        <v>1.4059754827138199E-3</v>
      </c>
      <c r="L43" s="16">
        <v>-2.3637723400294901E-2</v>
      </c>
      <c r="M43" s="16">
        <v>6.1851406360028801E-3</v>
      </c>
      <c r="N43" s="16">
        <v>-9.9793048291133797</v>
      </c>
      <c r="O43" s="16">
        <v>5.94382790772441E-3</v>
      </c>
      <c r="P43" s="16">
        <v>-19.4476801216402</v>
      </c>
      <c r="Q43" s="16">
        <v>1.3780020412791801E-3</v>
      </c>
      <c r="R43" s="16">
        <v>-28.768841205219001</v>
      </c>
      <c r="S43" s="16">
        <v>0.168436557220105</v>
      </c>
      <c r="T43" s="16">
        <v>1098.37898856795</v>
      </c>
      <c r="U43" s="16">
        <v>0.13406546908461101</v>
      </c>
      <c r="V43" s="47">
        <v>43650.607002314813</v>
      </c>
      <c r="W43" s="46">
        <v>2.2000000000000002</v>
      </c>
      <c r="X43" s="16">
        <v>1.8153287486913201E-2</v>
      </c>
      <c r="Y43" s="16">
        <v>1.43634457174063E-2</v>
      </c>
      <c r="Z43" s="17">
        <f>((((N43/1000)+1)/((SMOW!$Z$4/1000)+1))-1)*1000</f>
        <v>0.67308757803030694</v>
      </c>
      <c r="AA43" s="17">
        <f>((((P43/1000)+1)/((SMOW!$AA$4/1000)+1))-1)*1000</f>
        <v>1.2764090113428495</v>
      </c>
      <c r="AB43" s="17">
        <f>Z43*SMOW!$AN$6</f>
        <v>0.73027265845627698</v>
      </c>
      <c r="AC43" s="17">
        <f>AA43*SMOW!$AN$12</f>
        <v>1.3809686665879839</v>
      </c>
      <c r="AD43" s="17">
        <f t="shared" si="3"/>
        <v>0.73000613912515933</v>
      </c>
      <c r="AE43" s="17">
        <f t="shared" si="3"/>
        <v>1.3800160063207345</v>
      </c>
      <c r="AF43" s="16">
        <f>(AD43-[1]SMOW!$AN$14*AE43)</f>
        <v>1.3576877878114235E-3</v>
      </c>
      <c r="AG43" s="2">
        <f>AF43*1000</f>
        <v>1.3576877878114235</v>
      </c>
    </row>
    <row r="44" spans="1:37" x14ac:dyDescent="0.3">
      <c r="A44" s="100" t="s">
        <v>131</v>
      </c>
      <c r="B44" s="21"/>
      <c r="C44" s="48"/>
      <c r="D44" s="48"/>
      <c r="E44" s="4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47"/>
      <c r="W44" s="46"/>
      <c r="X44" s="16"/>
      <c r="Y44" s="16"/>
      <c r="Z44" s="17"/>
      <c r="AA44" s="17"/>
      <c r="AB44" s="17"/>
      <c r="AC44" s="17"/>
      <c r="AD44" s="17"/>
      <c r="AE44" s="17"/>
      <c r="AF44" s="16"/>
      <c r="AG44" s="2"/>
      <c r="AH44" s="46"/>
      <c r="AI44" s="46"/>
      <c r="AJ44" s="46"/>
      <c r="AK44" s="46"/>
    </row>
    <row r="45" spans="1:37" s="46" customFormat="1" x14ac:dyDescent="0.3">
      <c r="A45" s="46">
        <v>1342</v>
      </c>
      <c r="B45" s="99" t="s">
        <v>98</v>
      </c>
      <c r="C45" s="48" t="s">
        <v>62</v>
      </c>
      <c r="D45" s="48" t="s">
        <v>22</v>
      </c>
      <c r="E45" s="46" t="s">
        <v>121</v>
      </c>
      <c r="F45" s="16">
        <v>-0.25753675116119401</v>
      </c>
      <c r="G45" s="16">
        <v>-0.25757029764124401</v>
      </c>
      <c r="H45" s="16">
        <v>4.4027754814199198E-3</v>
      </c>
      <c r="I45" s="16">
        <v>-0.50149414313992702</v>
      </c>
      <c r="J45" s="16">
        <v>-0.50162015831843898</v>
      </c>
      <c r="K45" s="16">
        <v>3.3945739583081799E-3</v>
      </c>
      <c r="L45" s="16">
        <v>7.2851459508917801E-3</v>
      </c>
      <c r="M45" s="16">
        <v>3.5453252005782101E-3</v>
      </c>
      <c r="N45" s="16">
        <v>-10.449902752807301</v>
      </c>
      <c r="O45" s="16">
        <v>4.3578892224291699E-3</v>
      </c>
      <c r="P45" s="16">
        <v>-20.3876253485641</v>
      </c>
      <c r="Q45" s="16">
        <v>3.3270351448671598E-3</v>
      </c>
      <c r="R45" s="16">
        <v>-22.611252997063101</v>
      </c>
      <c r="S45" s="16">
        <v>0.100002323786212</v>
      </c>
      <c r="T45" s="16">
        <v>986.52066431999197</v>
      </c>
      <c r="U45" s="16">
        <v>0.74249982401365799</v>
      </c>
      <c r="V45" s="47">
        <v>43653.336423611108</v>
      </c>
      <c r="W45" s="46">
        <v>2.2000000000000002</v>
      </c>
      <c r="X45" s="16">
        <v>5.1289897517771202E-2</v>
      </c>
      <c r="Y45" s="16">
        <v>4.8778483703648602E-2</v>
      </c>
      <c r="Z45" s="17">
        <f>((((N45/1000)+1)/(([2]SMOW!$Z$4/1000)+1))-1)*1000</f>
        <v>-3.7501249950500082E-2</v>
      </c>
      <c r="AA45" s="17">
        <f>((((P45/1000)+1)/(([2]SMOW!$AA$4/1000)+1))-1)*1000</f>
        <v>-8.2933459141343313E-2</v>
      </c>
      <c r="AB45" s="17">
        <f>Z45*[2]SMOW!$AN$6</f>
        <v>-4.0900771178127321E-2</v>
      </c>
      <c r="AC45" s="17">
        <f>AA45*[2]SMOW!$AN$12</f>
        <v>-8.9978755179271536E-2</v>
      </c>
      <c r="AD45" s="17">
        <f t="shared" ref="AD45:AE47" si="4">LN((AB45/1000)+1)*1000</f>
        <v>-4.0901607637481185E-2</v>
      </c>
      <c r="AE45" s="17">
        <f t="shared" si="4"/>
        <v>-8.998280351027918E-2</v>
      </c>
      <c r="AF45" s="16">
        <f>(AD45-[1]SMOW!$AN$14*AE45)</f>
        <v>6.6093126159462237E-3</v>
      </c>
      <c r="AG45" s="2">
        <f>AF45*1000</f>
        <v>6.6093126159462239</v>
      </c>
      <c r="AH45" s="102">
        <f>AVERAGE(AG45:AG47)</f>
        <v>7.8736833691905872E-4</v>
      </c>
      <c r="AI45" s="102">
        <f>STDEV(AG45:AG47)</f>
        <v>7.7330547294892131</v>
      </c>
      <c r="AJ45" s="46" t="s">
        <v>122</v>
      </c>
    </row>
    <row r="46" spans="1:37" s="46" customFormat="1" x14ac:dyDescent="0.3">
      <c r="A46" s="46">
        <v>1343</v>
      </c>
      <c r="B46" s="99" t="s">
        <v>98</v>
      </c>
      <c r="C46" s="48" t="s">
        <v>62</v>
      </c>
      <c r="D46" s="48" t="s">
        <v>22</v>
      </c>
      <c r="E46" s="46" t="s">
        <v>123</v>
      </c>
      <c r="F46" s="16">
        <v>-0.21216932404223601</v>
      </c>
      <c r="G46" s="16">
        <v>-0.21219220467210501</v>
      </c>
      <c r="H46" s="16">
        <v>4.3522849740210796E-3</v>
      </c>
      <c r="I46" s="16">
        <v>-0.406916553985331</v>
      </c>
      <c r="J46" s="16">
        <v>-0.40699950048932798</v>
      </c>
      <c r="K46" s="16">
        <v>2.61539066232671E-3</v>
      </c>
      <c r="L46" s="16">
        <v>2.7035315862597802E-3</v>
      </c>
      <c r="M46" s="16">
        <v>4.6769510242783601E-3</v>
      </c>
      <c r="N46" s="16">
        <v>-10.404997846226101</v>
      </c>
      <c r="O46" s="16">
        <v>4.3079134653278102E-3</v>
      </c>
      <c r="P46" s="16">
        <v>-20.294929485431101</v>
      </c>
      <c r="Q46" s="16">
        <v>2.5633545646639002E-3</v>
      </c>
      <c r="R46" s="16">
        <v>-23.467949062733101</v>
      </c>
      <c r="S46" s="16">
        <v>0.11782470195158</v>
      </c>
      <c r="T46" s="16">
        <v>864.88666432053196</v>
      </c>
      <c r="U46" s="16">
        <v>0.370169817055851</v>
      </c>
      <c r="V46" s="47">
        <v>43653.412662037037</v>
      </c>
      <c r="W46" s="46">
        <v>2.2000000000000002</v>
      </c>
      <c r="X46" s="16">
        <v>2.8127990844744898E-3</v>
      </c>
      <c r="Y46" s="16">
        <v>4.1423582866405703E-3</v>
      </c>
      <c r="Z46" s="17">
        <f>((((N46/1000)+1)/(([2]SMOW!$Z$4/1000)+1))-1)*1000</f>
        <v>7.8761621846723529E-3</v>
      </c>
      <c r="AA46" s="17">
        <f>((((P46/1000)+1)/(([2]SMOW!$AA$4/1000)+1))-1)*1000</f>
        <v>1.1683736335976747E-2</v>
      </c>
      <c r="AB46" s="17">
        <f>Z46*[2]SMOW!$AN$6</f>
        <v>8.590143200621703E-3</v>
      </c>
      <c r="AC46" s="17">
        <f>AA46*[2]SMOW!$AN$12</f>
        <v>1.2676283640385757E-2</v>
      </c>
      <c r="AD46" s="17">
        <f t="shared" si="4"/>
        <v>8.5901063054687112E-3</v>
      </c>
      <c r="AE46" s="17">
        <f t="shared" si="4"/>
        <v>1.2676203296918201E-2</v>
      </c>
      <c r="AF46" s="16">
        <f>(AD46-[1]SMOW!$AN$14*AE46)</f>
        <v>1.8970709646959011E-3</v>
      </c>
      <c r="AG46" s="2">
        <f>AF46*1000</f>
        <v>1.8970709646959012</v>
      </c>
      <c r="AH46" s="2">
        <f>AVERAGE(AG46:AG47)</f>
        <v>-3.3034752554677338</v>
      </c>
      <c r="AI46" s="2">
        <f>STDEV(AG46:AG47)</f>
        <v>7.3546829963035485</v>
      </c>
    </row>
    <row r="47" spans="1:37" s="46" customFormat="1" x14ac:dyDescent="0.3">
      <c r="A47" s="46">
        <v>1344</v>
      </c>
      <c r="B47" s="99" t="s">
        <v>98</v>
      </c>
      <c r="C47" s="48" t="s">
        <v>62</v>
      </c>
      <c r="D47" s="48" t="s">
        <v>22</v>
      </c>
      <c r="E47" s="46" t="s">
        <v>124</v>
      </c>
      <c r="F47" s="16">
        <v>-0.190425184176091</v>
      </c>
      <c r="G47" s="16">
        <v>-0.190443533698196</v>
      </c>
      <c r="H47" s="16">
        <v>3.3302185268997901E-3</v>
      </c>
      <c r="I47" s="16">
        <v>-0.34737550156399299</v>
      </c>
      <c r="J47" s="16">
        <v>-0.34743599833337901</v>
      </c>
      <c r="K47" s="16">
        <v>2.7532354238590999E-3</v>
      </c>
      <c r="L47" s="16">
        <v>-6.9973265781719998E-3</v>
      </c>
      <c r="M47" s="16">
        <v>3.6783183743545299E-3</v>
      </c>
      <c r="N47" s="16">
        <v>-10.3834753876829</v>
      </c>
      <c r="O47" s="16">
        <v>3.2962669770372701E-3</v>
      </c>
      <c r="P47" s="16">
        <v>-20.236573068277899</v>
      </c>
      <c r="Q47" s="16">
        <v>2.6984567517968098E-3</v>
      </c>
      <c r="R47" s="16">
        <v>-24.014620430390199</v>
      </c>
      <c r="S47" s="16">
        <v>0.110299310048652</v>
      </c>
      <c r="T47" s="16">
        <v>1120.8946760746201</v>
      </c>
      <c r="U47" s="16">
        <v>0.444893198943347</v>
      </c>
      <c r="V47" s="47">
        <v>43653.490046296298</v>
      </c>
      <c r="W47" s="46">
        <v>2.2000000000000002</v>
      </c>
      <c r="X47" s="16">
        <v>1.06575895476036E-2</v>
      </c>
      <c r="Y47" s="16">
        <v>9.1888516752623405E-3</v>
      </c>
      <c r="Z47" s="17">
        <f>((((N47/1000)+1)/(([2]SMOW!$Z$4/1000)+1))-1)*1000</f>
        <v>2.9625087766049774E-2</v>
      </c>
      <c r="AA47" s="17">
        <f>((((P47/1000)+1)/(([2]SMOW!$AA$4/1000)+1))-1)*1000</f>
        <v>7.1249722805255544E-2</v>
      </c>
      <c r="AB47" s="17">
        <f>Z47*[2]SMOW!$AN$6</f>
        <v>3.2310627977747794E-2</v>
      </c>
      <c r="AC47" s="17">
        <f>AA47*[2]SMOW!$AN$12</f>
        <v>7.7302471538765336E-2</v>
      </c>
      <c r="AD47" s="17">
        <f t="shared" si="4"/>
        <v>3.2310106000719672E-2</v>
      </c>
      <c r="AE47" s="17">
        <f t="shared" si="4"/>
        <v>7.7299483856725457E-2</v>
      </c>
      <c r="AF47" s="16">
        <f>(AD47-[1]SMOW!$AN$14*AE47)</f>
        <v>-8.5040214756313681E-3</v>
      </c>
      <c r="AG47" s="2">
        <f>AF47*1000</f>
        <v>-8.5040214756313688</v>
      </c>
    </row>
    <row r="48" spans="1:37" s="46" customFormat="1" x14ac:dyDescent="0.3">
      <c r="B48" s="21"/>
      <c r="C48" s="48"/>
      <c r="D48" s="48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47"/>
      <c r="X48" s="16"/>
      <c r="Y48" s="16"/>
      <c r="Z48" s="17"/>
      <c r="AA48" s="17"/>
      <c r="AB48" s="17"/>
      <c r="AC48" s="17"/>
      <c r="AD48" s="17"/>
      <c r="AE48" s="17"/>
      <c r="AF48" s="16"/>
      <c r="AG48" s="2"/>
    </row>
    <row r="49" spans="1:35" s="151" customFormat="1" x14ac:dyDescent="0.3">
      <c r="A49" s="151">
        <v>1472</v>
      </c>
      <c r="B49" s="99" t="s">
        <v>265</v>
      </c>
      <c r="C49" s="58" t="s">
        <v>62</v>
      </c>
      <c r="D49" s="58" t="s">
        <v>22</v>
      </c>
      <c r="E49" s="151" t="s">
        <v>277</v>
      </c>
      <c r="F49" s="16">
        <v>-0.75883137199123696</v>
      </c>
      <c r="G49" s="16">
        <v>-0.759119929141432</v>
      </c>
      <c r="H49" s="16">
        <v>5.0542376999166303E-3</v>
      </c>
      <c r="I49" s="16">
        <v>-1.3486223266580799</v>
      </c>
      <c r="J49" s="16">
        <v>-1.34953263961092</v>
      </c>
      <c r="K49" s="16">
        <v>2.29981338457323E-3</v>
      </c>
      <c r="L49" s="16">
        <v>-4.6566695426867602E-2</v>
      </c>
      <c r="M49" s="16">
        <v>4.9838029408071603E-3</v>
      </c>
      <c r="N49" s="16">
        <v>-10.946086679195499</v>
      </c>
      <c r="O49" s="16">
        <v>5.0027097890869201E-3</v>
      </c>
      <c r="P49" s="16">
        <v>-21.2178989774165</v>
      </c>
      <c r="Q49" s="16">
        <v>2.2540560468225098E-3</v>
      </c>
      <c r="R49" s="16">
        <v>-30.951968182002801</v>
      </c>
      <c r="S49" s="16">
        <v>0.108860569701376</v>
      </c>
      <c r="T49" s="16">
        <v>919.21514573211505</v>
      </c>
      <c r="U49" s="16">
        <v>0.21572079318016801</v>
      </c>
      <c r="V49" s="152">
        <v>43678.694733796299</v>
      </c>
      <c r="W49" s="20">
        <v>2.2000000000000002</v>
      </c>
      <c r="X49" s="16">
        <v>7.1153741809143606E-2</v>
      </c>
      <c r="Y49" s="16">
        <v>6.4860332950331695E-2</v>
      </c>
      <c r="Z49" s="17">
        <f>((((N49/1000)+1)/((SMOW!$Z$4/1000)+1))-1)*1000</f>
        <v>-0.30409661989105885</v>
      </c>
      <c r="AA49" s="17">
        <f>((((P49/1000)+1)/((SMOW!$AA$4/1000)+1))-1)*1000</f>
        <v>-0.5312236291019623</v>
      </c>
      <c r="AB49" s="17">
        <f>Z49*SMOW!$AN$6</f>
        <v>-0.32993246983591229</v>
      </c>
      <c r="AC49" s="17">
        <f>AA49*SMOW!$AN$12</f>
        <v>-0.57473989937534009</v>
      </c>
      <c r="AD49" s="17">
        <f>LN((AB49/1000)+1)*1000</f>
        <v>-0.3299869095278618</v>
      </c>
      <c r="AE49" s="17">
        <f>LN((AC49/1000)+1)*1000</f>
        <v>-0.57490512566238039</v>
      </c>
      <c r="AF49" s="16">
        <f>(AD49-SMOW!AN$14*AE49)</f>
        <v>-2.6437003178124918E-2</v>
      </c>
      <c r="AG49" s="2">
        <f>AF49*1000</f>
        <v>-26.437003178124918</v>
      </c>
      <c r="AH49" s="2">
        <f>AVERAGE(AG29:AG31)</f>
        <v>-2.7665062729677388</v>
      </c>
      <c r="AI49" s="2">
        <f>STDEV(AG29:AG31)</f>
        <v>0.84281085488938723</v>
      </c>
    </row>
    <row r="50" spans="1:35" s="151" customFormat="1" x14ac:dyDescent="0.3">
      <c r="B50" s="99"/>
      <c r="C50" s="58"/>
      <c r="D50" s="58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52"/>
      <c r="W50" s="20"/>
      <c r="X50" s="16"/>
      <c r="Y50" s="16"/>
      <c r="Z50" s="17"/>
      <c r="AA50" s="17"/>
      <c r="AB50" s="17"/>
      <c r="AC50" s="17"/>
      <c r="AD50" s="17"/>
      <c r="AE50" s="17"/>
      <c r="AF50" s="16"/>
      <c r="AG50" s="2"/>
    </row>
  </sheetData>
  <mergeCells count="2">
    <mergeCell ref="Z1:AA1"/>
    <mergeCell ref="AB1:AC1"/>
  </mergeCells>
  <dataValidations count="3">
    <dataValidation type="list" allowBlank="1" showInputMessage="1" showErrorMessage="1" sqref="H16 F16 D34 F41 D7:D16 H26:H28 D21 H30 F49:F50 F30 D38:D50 D25:D28 D30:D32" xr:uid="{00000000-0002-0000-0100-000000000000}">
      <formula1>INDIRECT(C7)</formula1>
    </dataValidation>
    <dataValidation type="list" allowBlank="1" showInputMessage="1" showErrorMessage="1" sqref="E16 C34 E41 C7:C16 C21 G30 E49:E50 E30 C38:C50 C25:C28 C30:C32" xr:uid="{00000000-0002-0000-0100-000001000000}">
      <formula1>Type</formula1>
    </dataValidation>
    <dataValidation type="list" allowBlank="1" showInputMessage="1" showErrorMessage="1" sqref="E10:E15" xr:uid="{00000000-0002-0000-0100-000002000000}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1"/>
  <sheetViews>
    <sheetView topLeftCell="A4" zoomScaleNormal="100" workbookViewId="0">
      <selection activeCell="P22" sqref="P22"/>
    </sheetView>
  </sheetViews>
  <sheetFormatPr defaultRowHeight="14.4" x14ac:dyDescent="0.3"/>
  <cols>
    <col min="5" max="5" width="36.33203125" customWidth="1"/>
    <col min="6" max="7" width="11.33203125" bestFit="1" customWidth="1"/>
    <col min="8" max="8" width="9.5546875" bestFit="1" customWidth="1"/>
    <col min="9" max="10" width="11.33203125" bestFit="1" customWidth="1"/>
    <col min="11" max="13" width="9.5546875" bestFit="1" customWidth="1"/>
    <col min="14" max="14" width="11.33203125" bestFit="1" customWidth="1"/>
    <col min="15" max="15" width="9.5546875" bestFit="1" customWidth="1"/>
    <col min="16" max="16" width="11.33203125" bestFit="1" customWidth="1"/>
    <col min="17" max="17" width="9.5546875" bestFit="1" customWidth="1"/>
    <col min="18" max="18" width="12.33203125" bestFit="1" customWidth="1"/>
    <col min="19" max="19" width="9.5546875" bestFit="1" customWidth="1"/>
    <col min="20" max="20" width="11.5546875" bestFit="1" customWidth="1"/>
    <col min="21" max="21" width="9.5546875" bestFit="1" customWidth="1"/>
    <col min="22" max="22" width="16.109375" customWidth="1"/>
    <col min="25" max="25" width="14.6640625" customWidth="1"/>
    <col min="26" max="26" width="16.44140625" customWidth="1"/>
    <col min="27" max="27" width="17.6640625" customWidth="1"/>
    <col min="28" max="28" width="13.88671875" customWidth="1"/>
    <col min="29" max="29" width="14.33203125" customWidth="1"/>
    <col min="30" max="30" width="11.5546875" customWidth="1"/>
    <col min="31" max="31" width="10.44140625" customWidth="1"/>
    <col min="32" max="32" width="11.5546875" customWidth="1"/>
    <col min="33" max="33" width="15.33203125" customWidth="1"/>
    <col min="36" max="36" width="10.5546875" customWidth="1"/>
  </cols>
  <sheetData>
    <row r="1" spans="1:36" s="14" customFormat="1" x14ac:dyDescent="0.3">
      <c r="A1" s="4" t="s">
        <v>24</v>
      </c>
      <c r="B1" s="30"/>
      <c r="C1" s="4"/>
      <c r="D1" s="4"/>
      <c r="E1" s="4"/>
      <c r="F1" s="31"/>
      <c r="G1" s="31"/>
      <c r="H1" s="31"/>
      <c r="I1" s="31"/>
      <c r="J1" s="31"/>
      <c r="K1" s="3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4"/>
      <c r="Y1" s="44"/>
      <c r="Z1" s="4"/>
      <c r="AA1" s="4"/>
      <c r="AB1" s="4"/>
      <c r="AC1" s="4"/>
      <c r="AD1" s="4"/>
      <c r="AE1" s="4"/>
      <c r="AF1" s="4"/>
      <c r="AG1" s="4"/>
    </row>
    <row r="2" spans="1:36" s="14" customFormat="1" x14ac:dyDescent="0.3">
      <c r="A2" s="19" t="s">
        <v>0</v>
      </c>
      <c r="B2" s="23" t="s">
        <v>79</v>
      </c>
      <c r="C2" s="13" t="s">
        <v>65</v>
      </c>
      <c r="D2" s="13" t="s">
        <v>57</v>
      </c>
      <c r="E2" s="19" t="s">
        <v>1</v>
      </c>
      <c r="F2" s="32" t="s">
        <v>2</v>
      </c>
      <c r="G2" s="32" t="s">
        <v>3</v>
      </c>
      <c r="H2" s="32" t="s">
        <v>4</v>
      </c>
      <c r="I2" s="32" t="s">
        <v>5</v>
      </c>
      <c r="J2" s="32" t="s">
        <v>6</v>
      </c>
      <c r="K2" s="32" t="s">
        <v>7</v>
      </c>
      <c r="L2" s="19" t="s">
        <v>8</v>
      </c>
      <c r="M2" s="19" t="s">
        <v>9</v>
      </c>
      <c r="N2" s="19" t="s">
        <v>10</v>
      </c>
      <c r="O2" s="19" t="s">
        <v>11</v>
      </c>
      <c r="P2" s="19" t="s">
        <v>12</v>
      </c>
      <c r="Q2" s="19" t="s">
        <v>13</v>
      </c>
      <c r="R2" s="19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9" t="s">
        <v>19</v>
      </c>
      <c r="X2" s="45" t="s">
        <v>20</v>
      </c>
      <c r="Y2" s="45" t="s">
        <v>21</v>
      </c>
      <c r="Z2" s="5" t="s">
        <v>42</v>
      </c>
      <c r="AA2" s="5" t="s">
        <v>43</v>
      </c>
      <c r="AB2" s="5" t="s">
        <v>36</v>
      </c>
      <c r="AC2" s="5" t="s">
        <v>37</v>
      </c>
      <c r="AD2" s="19" t="s">
        <v>31</v>
      </c>
      <c r="AE2" s="19" t="s">
        <v>32</v>
      </c>
      <c r="AF2" s="19" t="s">
        <v>33</v>
      </c>
      <c r="AG2" s="19" t="s">
        <v>34</v>
      </c>
      <c r="AH2" s="22" t="s">
        <v>73</v>
      </c>
      <c r="AI2" s="23" t="s">
        <v>74</v>
      </c>
      <c r="AJ2" s="19" t="s">
        <v>82</v>
      </c>
    </row>
    <row r="3" spans="1:36" s="14" customFormat="1" x14ac:dyDescent="0.3">
      <c r="A3" s="46" t="s">
        <v>100</v>
      </c>
      <c r="B3" s="21"/>
      <c r="F3" s="17"/>
      <c r="G3" s="17"/>
      <c r="H3" s="17"/>
      <c r="I3" s="17"/>
      <c r="J3" s="17"/>
      <c r="K3" s="17"/>
      <c r="L3" s="16"/>
      <c r="M3" s="16"/>
      <c r="X3" s="16"/>
      <c r="Y3" s="16"/>
    </row>
    <row r="8" spans="1:36" s="90" customFormat="1" x14ac:dyDescent="0.3">
      <c r="A8" s="100" t="s">
        <v>131</v>
      </c>
      <c r="B8" s="91"/>
      <c r="C8" s="57"/>
      <c r="D8" s="57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3"/>
      <c r="X8" s="92"/>
      <c r="Y8" s="92"/>
      <c r="Z8" s="94"/>
      <c r="AA8" s="94"/>
      <c r="AB8" s="94"/>
      <c r="AC8" s="94"/>
      <c r="AD8" s="94"/>
      <c r="AE8" s="94"/>
      <c r="AF8" s="92"/>
      <c r="AG8" s="95"/>
    </row>
    <row r="13" spans="1:36" s="46" customFormat="1" x14ac:dyDescent="0.3">
      <c r="A13" s="46">
        <v>1363</v>
      </c>
      <c r="B13" s="99" t="s">
        <v>80</v>
      </c>
      <c r="C13" s="48" t="s">
        <v>62</v>
      </c>
      <c r="D13" s="48" t="s">
        <v>24</v>
      </c>
      <c r="E13" s="46" t="s">
        <v>153</v>
      </c>
      <c r="F13" s="16">
        <v>-28.051954325742798</v>
      </c>
      <c r="G13" s="16">
        <v>-28.452927238139701</v>
      </c>
      <c r="H13" s="16">
        <v>4.0314167029206196E-3</v>
      </c>
      <c r="I13" s="16">
        <v>-52.513713285116999</v>
      </c>
      <c r="J13" s="16">
        <v>-53.942815577938497</v>
      </c>
      <c r="K13" s="16">
        <v>3.8593159387272698E-3</v>
      </c>
      <c r="L13" s="16">
        <v>2.88793870118784E-2</v>
      </c>
      <c r="M13" s="16">
        <v>4.0246927068999499E-3</v>
      </c>
      <c r="N13" s="16">
        <v>-37.960956474059898</v>
      </c>
      <c r="O13" s="16">
        <v>3.9903164435530899E-3</v>
      </c>
      <c r="P13" s="16">
        <v>-71.365003709807894</v>
      </c>
      <c r="Q13" s="16">
        <v>3.78253056819184E-3</v>
      </c>
      <c r="R13" s="16">
        <v>-93.034655394700295</v>
      </c>
      <c r="S13" s="16">
        <v>0.217476970555739</v>
      </c>
      <c r="T13" s="16">
        <v>774.07603807070905</v>
      </c>
      <c r="U13" s="16">
        <v>0.43981444276412701</v>
      </c>
      <c r="V13" s="47">
        <v>43661.360625000001</v>
      </c>
      <c r="W13" s="46">
        <v>2.2000000000000002</v>
      </c>
      <c r="X13" s="16">
        <v>1.2715254080157101E-3</v>
      </c>
      <c r="Y13" s="16">
        <v>5.9919489643549999E-4</v>
      </c>
      <c r="Z13" s="17">
        <f>((((N13/1000)+1)/((SMOW!$Z$4/1000)+1))-1)*1000</f>
        <v>-27.609640130251023</v>
      </c>
      <c r="AA13" s="17">
        <f>((((P13/1000)+1)/((SMOW!$AA$4/1000)+1))-1)*1000</f>
        <v>-51.738193344897823</v>
      </c>
      <c r="AB13" s="17">
        <f>Z13*SMOW!$AN$6</f>
        <v>-29.955337098839863</v>
      </c>
      <c r="AC13" s="17">
        <f>AA13*SMOW!$AN$12</f>
        <v>-55.976433290773251</v>
      </c>
      <c r="AD13" s="17">
        <f t="shared" ref="AD13:AE19" si="0">LN((AB13/1000)+1)*1000</f>
        <v>-30.413164316711377</v>
      </c>
      <c r="AE13" s="17">
        <f t="shared" si="0"/>
        <v>-57.604148413899821</v>
      </c>
      <c r="AF13" s="16">
        <f>(AD13-[1]SMOW!$AN$14*AE13)</f>
        <v>1.8260458277303826E-3</v>
      </c>
      <c r="AG13" s="2">
        <f t="shared" ref="AG13:AG19" si="1">AF13*1000</f>
        <v>1.8260458277303826</v>
      </c>
      <c r="AH13" s="2">
        <f>AVERAGE(AG13:AG16)</f>
        <v>5.8014849713741157</v>
      </c>
      <c r="AI13" s="2">
        <f>STDEV(AG13:AG16)</f>
        <v>2.7925862367891261</v>
      </c>
    </row>
    <row r="14" spans="1:36" s="46" customFormat="1" x14ac:dyDescent="0.3">
      <c r="A14" s="46">
        <v>1364</v>
      </c>
      <c r="B14" s="99" t="s">
        <v>155</v>
      </c>
      <c r="C14" s="48" t="s">
        <v>62</v>
      </c>
      <c r="D14" s="48" t="s">
        <v>24</v>
      </c>
      <c r="E14" s="46" t="s">
        <v>154</v>
      </c>
      <c r="F14" s="16">
        <v>-27.0576685941727</v>
      </c>
      <c r="G14" s="16">
        <v>-27.430467787699801</v>
      </c>
      <c r="H14" s="16">
        <v>4.3056494960258002E-3</v>
      </c>
      <c r="I14" s="16">
        <v>-50.686494984285901</v>
      </c>
      <c r="J14" s="16">
        <v>-52.016182016051701</v>
      </c>
      <c r="K14" s="16">
        <v>2.2445941109329802E-3</v>
      </c>
      <c r="L14" s="16">
        <v>3.4076316775471099E-2</v>
      </c>
      <c r="M14" s="16">
        <v>4.7669070195417397E-3</v>
      </c>
      <c r="N14" s="16">
        <v>-36.976807477157998</v>
      </c>
      <c r="O14" s="16">
        <v>4.2617534356386997E-3</v>
      </c>
      <c r="P14" s="16">
        <v>-69.574139943434105</v>
      </c>
      <c r="Q14" s="16">
        <v>2.1999354218693598E-3</v>
      </c>
      <c r="R14" s="16">
        <v>-92.880812281639905</v>
      </c>
      <c r="S14" s="16">
        <v>0.14638328417239299</v>
      </c>
      <c r="T14" s="16">
        <v>1672.7655504167001</v>
      </c>
      <c r="U14" s="16">
        <v>0.42817765911050398</v>
      </c>
      <c r="V14" s="47">
        <v>43661.478009259263</v>
      </c>
      <c r="W14" s="20">
        <v>2.2000000000000002</v>
      </c>
      <c r="X14" s="16">
        <v>4.0000785200047101E-2</v>
      </c>
      <c r="Y14" s="16">
        <v>4.27591813497765E-2</v>
      </c>
      <c r="Z14" s="17">
        <f>((((N14/1000)+1)/((SMOW!$Z$4/1000)+1))-1)*1000</f>
        <v>-26.614901919049583</v>
      </c>
      <c r="AA14" s="17">
        <f>((((P14/1000)+1)/((SMOW!$AA$4/1000)+1))-1)*1000</f>
        <v>-49.909479461230923</v>
      </c>
      <c r="AB14" s="17">
        <f>Z14*SMOW!$AN$6</f>
        <v>-28.876086579779756</v>
      </c>
      <c r="AC14" s="17">
        <f>AA14*SMOW!$AN$12</f>
        <v>-53.997916568424536</v>
      </c>
      <c r="AD14" s="17">
        <f t="shared" si="0"/>
        <v>-29.301204599839171</v>
      </c>
      <c r="AE14" s="17">
        <f t="shared" si="0"/>
        <v>-55.51050757372473</v>
      </c>
      <c r="AF14" s="16">
        <f>(AD14-[1]SMOW!$AN$14*AE14)</f>
        <v>8.3433990874901554E-3</v>
      </c>
      <c r="AG14" s="2">
        <f t="shared" si="1"/>
        <v>8.3433990874901554</v>
      </c>
    </row>
    <row r="15" spans="1:36" s="46" customFormat="1" x14ac:dyDescent="0.3">
      <c r="A15" s="46">
        <v>1365</v>
      </c>
      <c r="B15" s="99" t="s">
        <v>155</v>
      </c>
      <c r="C15" s="48" t="s">
        <v>62</v>
      </c>
      <c r="D15" s="48" t="s">
        <v>24</v>
      </c>
      <c r="E15" s="46" t="s">
        <v>156</v>
      </c>
      <c r="F15" s="16">
        <v>-28.028647983152698</v>
      </c>
      <c r="G15" s="16">
        <v>-28.428948449438799</v>
      </c>
      <c r="H15" s="16">
        <v>3.54708168411653E-3</v>
      </c>
      <c r="I15" s="16">
        <v>-52.478024867955</v>
      </c>
      <c r="J15" s="16">
        <v>-53.905149837287297</v>
      </c>
      <c r="K15" s="16">
        <v>3.6809337817480599E-3</v>
      </c>
      <c r="L15" s="16">
        <v>3.2970664648894102E-2</v>
      </c>
      <c r="M15" s="16">
        <v>3.9805326204853404E-3</v>
      </c>
      <c r="N15" s="16">
        <v>-37.937887739436498</v>
      </c>
      <c r="O15" s="16">
        <v>3.5109192161887899E-3</v>
      </c>
      <c r="P15" s="16">
        <v>-71.330025353283304</v>
      </c>
      <c r="Q15" s="16">
        <v>3.60769752204897E-3</v>
      </c>
      <c r="R15" s="16">
        <v>-96.787967579158106</v>
      </c>
      <c r="S15" s="16">
        <v>0.14335334460141599</v>
      </c>
      <c r="T15" s="16">
        <v>982.49997373341296</v>
      </c>
      <c r="U15" s="16">
        <v>0.15717258499131601</v>
      </c>
      <c r="V15" s="47">
        <v>43661.563888888886</v>
      </c>
      <c r="W15" s="46">
        <v>2.2000000000000002</v>
      </c>
      <c r="X15" s="16">
        <v>0.118235251905948</v>
      </c>
      <c r="Y15" s="16">
        <v>0.11065325316973799</v>
      </c>
      <c r="Z15" s="17">
        <f>((((N15/1000)+1)/((SMOW!$Z$4/1000)+1))-1)*1000</f>
        <v>-27.586323181408634</v>
      </c>
      <c r="AA15" s="17">
        <f>((((P15/1000)+1)/((SMOW!$AA$4/1000)+1))-1)*1000</f>
        <v>-51.702475716675409</v>
      </c>
      <c r="AB15" s="17">
        <f>Z15*SMOW!$AN$6</f>
        <v>-29.930039157273253</v>
      </c>
      <c r="AC15" s="17">
        <f>AA15*SMOW!$AN$12</f>
        <v>-55.937789779969371</v>
      </c>
      <c r="AD15" s="17">
        <f t="shared" si="0"/>
        <v>-30.387085505430314</v>
      </c>
      <c r="AE15" s="17">
        <f t="shared" si="0"/>
        <v>-57.563214351177095</v>
      </c>
      <c r="AF15" s="16">
        <f>(AD15-[1]SMOW!$AN$14*AE15)</f>
        <v>6.2916719911925156E-3</v>
      </c>
      <c r="AG15" s="2">
        <f t="shared" si="1"/>
        <v>6.2916719911925156</v>
      </c>
    </row>
    <row r="16" spans="1:36" s="46" customFormat="1" x14ac:dyDescent="0.3">
      <c r="A16" s="46">
        <v>1366</v>
      </c>
      <c r="B16" s="99" t="s">
        <v>155</v>
      </c>
      <c r="C16" s="48" t="s">
        <v>62</v>
      </c>
      <c r="D16" s="48" t="s">
        <v>24</v>
      </c>
      <c r="E16" s="46" t="s">
        <v>157</v>
      </c>
      <c r="F16" s="16">
        <v>-28.151395363918098</v>
      </c>
      <c r="G16" s="16">
        <v>-28.55524349793</v>
      </c>
      <c r="H16" s="16">
        <v>3.7971394302490202E-3</v>
      </c>
      <c r="I16" s="16">
        <v>-52.705556197174602</v>
      </c>
      <c r="J16" s="16">
        <v>-54.145311548348097</v>
      </c>
      <c r="K16" s="16">
        <v>2.4655418428084501E-3</v>
      </c>
      <c r="L16" s="16">
        <v>3.3480999597769102E-2</v>
      </c>
      <c r="M16" s="16">
        <v>3.9580994615266603E-3</v>
      </c>
      <c r="N16" s="16">
        <v>-38.059383711687701</v>
      </c>
      <c r="O16" s="16">
        <v>3.75842762570497E-3</v>
      </c>
      <c r="P16" s="16">
        <v>-71.553029694378694</v>
      </c>
      <c r="Q16" s="16">
        <v>2.4164871535908299E-3</v>
      </c>
      <c r="R16" s="16">
        <v>-98.001324432333703</v>
      </c>
      <c r="S16" s="16">
        <v>0.114959319458196</v>
      </c>
      <c r="T16" s="16">
        <v>913.41045448242801</v>
      </c>
      <c r="U16" s="16">
        <v>0.116705558383511</v>
      </c>
      <c r="V16" s="47">
        <v>43661.64570601852</v>
      </c>
      <c r="W16" s="46">
        <v>2.2000000000000002</v>
      </c>
      <c r="X16" s="16">
        <v>2.4940585775883598E-4</v>
      </c>
      <c r="Y16" s="16">
        <v>1.00678743965156E-3</v>
      </c>
      <c r="Z16" s="17">
        <f>((((N16/1000)+1)/((SMOW!$Z$4/1000)+1))-1)*1000</f>
        <v>-27.709126422062024</v>
      </c>
      <c r="AA16" s="17">
        <f>((((P16/1000)+1)/((SMOW!$AA$4/1000)+1))-1)*1000</f>
        <v>-51.930193280867783</v>
      </c>
      <c r="AB16" s="17">
        <f>Z16*SMOW!$AN$6</f>
        <v>-30.063275680938467</v>
      </c>
      <c r="AC16" s="17">
        <f>AA16*SMOW!$AN$12</f>
        <v>-56.18416129426209</v>
      </c>
      <c r="AD16" s="17">
        <f t="shared" si="0"/>
        <v>-30.524442273212408</v>
      </c>
      <c r="AE16" s="17">
        <f t="shared" si="0"/>
        <v>-57.824217985211156</v>
      </c>
      <c r="AF16" s="16">
        <f>(AD16-[1]SMOW!$AN$14*AE16)</f>
        <v>6.7448229790834091E-3</v>
      </c>
      <c r="AG16" s="2">
        <f t="shared" si="1"/>
        <v>6.7448229790834091</v>
      </c>
    </row>
    <row r="17" spans="1:37" s="151" customFormat="1" x14ac:dyDescent="0.3">
      <c r="A17" s="151">
        <v>1469</v>
      </c>
      <c r="B17" s="99" t="s">
        <v>260</v>
      </c>
      <c r="C17" s="58" t="s">
        <v>62</v>
      </c>
      <c r="D17" s="58" t="s">
        <v>24</v>
      </c>
      <c r="E17" s="151" t="s">
        <v>274</v>
      </c>
      <c r="F17" s="16">
        <v>-27.448920215485799</v>
      </c>
      <c r="G17" s="16">
        <v>-27.8326811341644</v>
      </c>
      <c r="H17" s="16">
        <v>4.7507504779018498E-3</v>
      </c>
      <c r="I17" s="16">
        <v>-51.383846933103598</v>
      </c>
      <c r="J17" s="16">
        <v>-52.751037665340199</v>
      </c>
      <c r="K17" s="16">
        <v>3.7478485608824601E-3</v>
      </c>
      <c r="L17" s="16">
        <v>1.9866753135248601E-2</v>
      </c>
      <c r="M17" s="16">
        <v>5.1592764444738804E-3</v>
      </c>
      <c r="N17" s="16">
        <v>-37.3640702914835</v>
      </c>
      <c r="O17" s="16">
        <v>4.70231661674873E-3</v>
      </c>
      <c r="P17" s="16">
        <v>-70.257617301875499</v>
      </c>
      <c r="Q17" s="16">
        <v>3.6732809574449598E-3</v>
      </c>
      <c r="R17" s="16">
        <v>-100.429318163549</v>
      </c>
      <c r="S17" s="16">
        <v>0.16996873118301201</v>
      </c>
      <c r="T17" s="16">
        <v>667.37816706884303</v>
      </c>
      <c r="U17" s="16">
        <v>0.239430786406549</v>
      </c>
      <c r="V17" s="152">
        <v>43678.461724537039</v>
      </c>
      <c r="W17" s="151">
        <v>2.2000000000000002</v>
      </c>
      <c r="X17" s="16">
        <v>1.45148439851256E-2</v>
      </c>
      <c r="Y17" s="16">
        <v>1.7513360689126799E-2</v>
      </c>
      <c r="Z17" s="17">
        <f>((((N17/1000)+1)/((SMOW!$Z$4/1000)+1))-1)*1000</f>
        <v>-27.006331591182153</v>
      </c>
      <c r="AA17" s="17">
        <f>((((P17/1000)+1)/((SMOW!$AA$4/1000)+1))-1)*1000</f>
        <v>-50.607402194395966</v>
      </c>
      <c r="AB17" s="17">
        <f>Z17*SMOW!$AN$6</f>
        <v>-29.300771860859257</v>
      </c>
      <c r="AC17" s="17">
        <f>AA17*SMOW!$AN$12</f>
        <v>-54.753011069979642</v>
      </c>
      <c r="AD17" s="17">
        <f t="shared" si="0"/>
        <v>-29.738613423291039</v>
      </c>
      <c r="AE17" s="17">
        <f t="shared" si="0"/>
        <v>-56.309021690889054</v>
      </c>
      <c r="AF17" s="16">
        <f>(AD17-SMOW!AN$14*AE17)</f>
        <v>-7.4499705016179973E-3</v>
      </c>
      <c r="AG17" s="2">
        <f t="shared" si="1"/>
        <v>-7.4499705016179973</v>
      </c>
      <c r="AH17" s="2">
        <f>AVERAGE(AG17:AG19)</f>
        <v>-7.5480663907529317</v>
      </c>
      <c r="AI17" s="2">
        <f>STDEV(AG17:AG19)</f>
        <v>2.4708010219021768</v>
      </c>
    </row>
    <row r="18" spans="1:37" s="151" customFormat="1" x14ac:dyDescent="0.3">
      <c r="A18" s="151">
        <v>1470</v>
      </c>
      <c r="B18" s="99" t="s">
        <v>260</v>
      </c>
      <c r="C18" s="58" t="s">
        <v>62</v>
      </c>
      <c r="D18" s="58" t="s">
        <v>24</v>
      </c>
      <c r="E18" s="151" t="s">
        <v>275</v>
      </c>
      <c r="F18" s="16">
        <v>-27.8545225778849</v>
      </c>
      <c r="G18" s="16">
        <v>-28.249818345457999</v>
      </c>
      <c r="H18" s="16">
        <v>6.0464043320759397E-3</v>
      </c>
      <c r="I18" s="16">
        <v>-52.1374061019065</v>
      </c>
      <c r="J18" s="16">
        <v>-53.5457305520003</v>
      </c>
      <c r="K18" s="16">
        <v>2.8325338637366399E-3</v>
      </c>
      <c r="L18" s="16">
        <v>2.2327385998200801E-2</v>
      </c>
      <c r="M18" s="16">
        <v>6.0875655009864299E-3</v>
      </c>
      <c r="N18" s="16">
        <v>-37.765537541210499</v>
      </c>
      <c r="O18" s="16">
        <v>5.9847612907803598E-3</v>
      </c>
      <c r="P18" s="16">
        <v>-70.996183575327294</v>
      </c>
      <c r="Q18" s="16">
        <v>2.7761774612724702E-3</v>
      </c>
      <c r="R18" s="16">
        <v>-101.559979852168</v>
      </c>
      <c r="S18" s="16">
        <v>0.19985361834319801</v>
      </c>
      <c r="T18" s="16">
        <v>770.99844660750603</v>
      </c>
      <c r="U18" s="16">
        <v>0.25871767943711499</v>
      </c>
      <c r="V18" s="152">
        <v>43678.538113425922</v>
      </c>
      <c r="W18" s="151">
        <v>2.2000000000000002</v>
      </c>
      <c r="X18" s="16">
        <v>3.1684685270234399E-3</v>
      </c>
      <c r="Y18" s="16">
        <v>1.3845392744260001E-3</v>
      </c>
      <c r="Z18" s="17">
        <f>((((N18/1000)+1)/((SMOW!$Z$4/1000)+1))-1)*1000</f>
        <v>-27.412118535137363</v>
      </c>
      <c r="AA18" s="17">
        <f>((((P18/1000)+1)/((SMOW!$AA$4/1000)+1))-1)*1000</f>
        <v>-51.36157815329878</v>
      </c>
      <c r="AB18" s="17">
        <f>Z18*SMOW!$AN$6</f>
        <v>-29.741034198185705</v>
      </c>
      <c r="AC18" s="17">
        <f>AA18*SMOW!$AN$12</f>
        <v>-55.568966895333013</v>
      </c>
      <c r="AD18" s="17">
        <f t="shared" si="0"/>
        <v>-30.192268062789687</v>
      </c>
      <c r="AE18" s="17">
        <f t="shared" si="0"/>
        <v>-57.172614182890271</v>
      </c>
      <c r="AF18" s="16">
        <f>(AD18-SMOW!AN$14*AE18)</f>
        <v>-5.12777422362376E-3</v>
      </c>
      <c r="AG18" s="2">
        <f t="shared" si="1"/>
        <v>-5.12777422362376</v>
      </c>
    </row>
    <row r="19" spans="1:37" s="151" customFormat="1" x14ac:dyDescent="0.3">
      <c r="A19" s="151">
        <v>1471</v>
      </c>
      <c r="B19" s="99" t="s">
        <v>260</v>
      </c>
      <c r="C19" s="58" t="s">
        <v>62</v>
      </c>
      <c r="D19" s="58" t="s">
        <v>24</v>
      </c>
      <c r="E19" s="151" t="s">
        <v>276</v>
      </c>
      <c r="F19" s="16">
        <v>-28.115210228213101</v>
      </c>
      <c r="G19" s="16">
        <v>-28.518010998866</v>
      </c>
      <c r="H19" s="16">
        <v>4.46011194177795E-3</v>
      </c>
      <c r="I19" s="16">
        <v>-52.610949670334001</v>
      </c>
      <c r="J19" s="16">
        <v>-54.045446277643201</v>
      </c>
      <c r="K19" s="16">
        <v>2.3331341247233399E-3</v>
      </c>
      <c r="L19" s="16">
        <v>1.7984635729615301E-2</v>
      </c>
      <c r="M19" s="16">
        <v>4.4572614102065802E-3</v>
      </c>
      <c r="N19" s="16">
        <v>-38.023567483136802</v>
      </c>
      <c r="O19" s="16">
        <v>4.4146411380556697E-3</v>
      </c>
      <c r="P19" s="16">
        <v>-71.460305469307002</v>
      </c>
      <c r="Q19" s="16">
        <v>2.2867138338946301E-3</v>
      </c>
      <c r="R19" s="16">
        <v>-99.793985918329099</v>
      </c>
      <c r="S19" s="16">
        <v>0.21288276337447001</v>
      </c>
      <c r="T19" s="16">
        <v>710.44356236544604</v>
      </c>
      <c r="U19" s="16">
        <v>0.42962172937043702</v>
      </c>
      <c r="V19" s="152">
        <v>43678.614490740743</v>
      </c>
      <c r="W19" s="151">
        <v>2.2000000000000002</v>
      </c>
      <c r="X19" s="16">
        <v>4.1043224954949803E-2</v>
      </c>
      <c r="Y19" s="16">
        <v>3.6107255724823803E-2</v>
      </c>
      <c r="Z19" s="17">
        <f>((((N19/1000)+1)/((SMOW!$Z$4/1000)+1))-1)*1000</f>
        <v>-27.672924819222679</v>
      </c>
      <c r="AA19" s="17">
        <f>((((P19/1000)+1)/((SMOW!$AA$4/1000)+1))-1)*1000</f>
        <v>-51.835509318343796</v>
      </c>
      <c r="AB19" s="17">
        <f>Z19*SMOW!$AN$6</f>
        <v>-30.023998413597965</v>
      </c>
      <c r="AC19" s="17">
        <f>AA19*SMOW!$AN$12</f>
        <v>-56.081721101258076</v>
      </c>
      <c r="AD19" s="17">
        <f t="shared" si="0"/>
        <v>-30.48394842333823</v>
      </c>
      <c r="AE19" s="17">
        <f t="shared" si="0"/>
        <v>-57.715685547142449</v>
      </c>
      <c r="AF19" s="16">
        <f>(AD19-SMOW!AN$14*AE19)</f>
        <v>-1.0066454447017037E-2</v>
      </c>
      <c r="AG19" s="2">
        <f t="shared" si="1"/>
        <v>-10.066454447017037</v>
      </c>
    </row>
    <row r="20" spans="1:37" s="46" customFormat="1" x14ac:dyDescent="0.3">
      <c r="B20" s="21"/>
      <c r="C20" s="59"/>
      <c r="D20" s="59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47"/>
      <c r="X20" s="16"/>
      <c r="Y20" s="16"/>
      <c r="Z20" s="17"/>
      <c r="AA20" s="17"/>
      <c r="AB20" s="17"/>
      <c r="AC20" s="17"/>
      <c r="AD20" s="17"/>
      <c r="AE20" s="17"/>
      <c r="AF20" s="16"/>
      <c r="AG20" s="2"/>
    </row>
    <row r="21" spans="1:37" s="21" customFormat="1" x14ac:dyDescent="0.3">
      <c r="A21" s="61"/>
      <c r="C21" s="59"/>
      <c r="D21" s="59"/>
      <c r="E21" s="48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47"/>
      <c r="W21" s="62"/>
      <c r="X21" s="62"/>
      <c r="Y21" s="62"/>
      <c r="Z21" s="63"/>
      <c r="AA21" s="63"/>
      <c r="AB21" s="63"/>
      <c r="AC21" s="63"/>
      <c r="AD21" s="63"/>
      <c r="AE21" s="63"/>
      <c r="AF21" s="62"/>
      <c r="AG21" s="64"/>
      <c r="AH21" s="60"/>
      <c r="AI21" s="60"/>
    </row>
    <row r="22" spans="1:37" s="21" customFormat="1" x14ac:dyDescent="0.3">
      <c r="A22" s="61"/>
      <c r="C22" s="59"/>
      <c r="D22" s="59"/>
      <c r="E22" s="48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47"/>
      <c r="W22" s="62"/>
      <c r="X22" s="62"/>
      <c r="Y22" s="62"/>
      <c r="Z22" s="63"/>
      <c r="AA22" s="63"/>
      <c r="AB22" s="63"/>
      <c r="AC22" s="63"/>
      <c r="AD22" s="63"/>
      <c r="AE22" s="63"/>
      <c r="AF22" s="62"/>
      <c r="AG22" s="64"/>
    </row>
    <row r="23" spans="1:37" s="21" customFormat="1" x14ac:dyDescent="0.3">
      <c r="A23" s="61"/>
      <c r="C23" s="59"/>
      <c r="D23" s="59"/>
      <c r="E23" s="48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47"/>
      <c r="W23" s="62"/>
      <c r="X23" s="62"/>
      <c r="Y23" s="62"/>
      <c r="Z23" s="63"/>
      <c r="AA23" s="63"/>
      <c r="AB23" s="63"/>
      <c r="AC23" s="63"/>
      <c r="AD23" s="63"/>
      <c r="AE23" s="63"/>
      <c r="AF23" s="62"/>
      <c r="AG23" s="64"/>
    </row>
    <row r="24" spans="1:37" s="21" customFormat="1" x14ac:dyDescent="0.3">
      <c r="A24" s="61"/>
      <c r="C24" s="59"/>
      <c r="D24" s="59"/>
      <c r="E24" s="48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47"/>
      <c r="W24" s="62"/>
      <c r="X24" s="62"/>
      <c r="Y24" s="62"/>
      <c r="Z24" s="63"/>
      <c r="AA24" s="63"/>
      <c r="AB24" s="63"/>
      <c r="AC24" s="63"/>
      <c r="AD24" s="63"/>
      <c r="AE24" s="63"/>
      <c r="AF24" s="62"/>
      <c r="AG24" s="64"/>
      <c r="AH24" s="56"/>
      <c r="AI24" s="60"/>
      <c r="AJ24" s="60"/>
      <c r="AK24" s="60"/>
    </row>
    <row r="25" spans="1:37" s="46" customFormat="1" x14ac:dyDescent="0.3">
      <c r="B25" s="21"/>
      <c r="C25" s="59"/>
      <c r="D25" s="59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47"/>
      <c r="X25" s="16"/>
      <c r="Y25" s="16"/>
      <c r="Z25" s="17"/>
      <c r="AA25" s="17"/>
      <c r="AB25" s="17"/>
      <c r="AC25" s="17"/>
      <c r="AD25" s="17"/>
      <c r="AE25" s="17"/>
      <c r="AF25" s="16"/>
      <c r="AG25" s="2"/>
    </row>
    <row r="26" spans="1:37" s="46" customFormat="1" x14ac:dyDescent="0.3">
      <c r="B26" s="21"/>
      <c r="C26" s="59"/>
      <c r="D26" s="59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47"/>
      <c r="X26" s="16"/>
      <c r="Y26" s="16"/>
      <c r="Z26" s="17"/>
      <c r="AA26" s="17"/>
      <c r="AB26" s="17"/>
      <c r="AC26" s="17"/>
      <c r="AD26" s="17"/>
      <c r="AE26" s="17"/>
      <c r="AF26" s="16"/>
      <c r="AG26" s="2"/>
    </row>
    <row r="27" spans="1:37" s="46" customFormat="1" x14ac:dyDescent="0.3">
      <c r="B27" s="21"/>
      <c r="C27" s="59"/>
      <c r="D27" s="59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47"/>
      <c r="X27" s="16"/>
      <c r="Y27" s="16"/>
      <c r="Z27" s="17"/>
      <c r="AA27" s="17"/>
      <c r="AB27" s="17"/>
      <c r="AC27" s="17"/>
      <c r="AD27" s="17"/>
      <c r="AE27" s="17"/>
      <c r="AF27" s="16"/>
      <c r="AG27" s="2"/>
    </row>
    <row r="28" spans="1:37" s="46" customFormat="1" x14ac:dyDescent="0.3">
      <c r="B28" s="21"/>
      <c r="C28" s="59"/>
      <c r="D28" s="59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47"/>
      <c r="X28" s="16"/>
      <c r="Y28" s="16"/>
      <c r="Z28" s="17"/>
      <c r="AA28" s="17"/>
      <c r="AB28" s="17"/>
      <c r="AC28" s="17"/>
      <c r="AD28" s="17"/>
      <c r="AE28" s="17"/>
      <c r="AF28" s="16"/>
      <c r="AG28" s="2"/>
    </row>
    <row r="29" spans="1:37" s="46" customFormat="1" x14ac:dyDescent="0.3">
      <c r="B29" s="21"/>
      <c r="F29" s="17"/>
      <c r="G29" s="17"/>
      <c r="H29" s="17"/>
      <c r="I29" s="17"/>
      <c r="J29" s="17"/>
      <c r="K29" s="17"/>
      <c r="L29" s="16"/>
      <c r="M29" s="16"/>
      <c r="X29" s="16"/>
      <c r="Y29" s="19" t="s">
        <v>35</v>
      </c>
      <c r="Z29" s="17">
        <f>AVERAGE(Z13:Z26)</f>
        <v>-27.373052371187637</v>
      </c>
      <c r="AA29" s="17">
        <f>AVERAGE(AA13:AA26)</f>
        <v>-51.2978330671015</v>
      </c>
      <c r="AB29" s="17">
        <f>AVERAGE(AB13:AB26)</f>
        <v>-29.698648998496328</v>
      </c>
      <c r="AC29" s="17">
        <f>AVERAGE(AC13:AC26)</f>
        <v>-55.5</v>
      </c>
      <c r="AD29" s="17">
        <f t="shared" ref="AD29" si="2">AVERAGE(AD13:AD26)</f>
        <v>-30.148675229230317</v>
      </c>
      <c r="AE29" s="17">
        <f>AVERAGE(AE13:AE26)</f>
        <v>-57.099915677847811</v>
      </c>
      <c r="AF29" s="16">
        <f>AVERAGE(AF13:AF26)</f>
        <v>8.0248673319666916E-5</v>
      </c>
      <c r="AG29" s="2">
        <f>AVERAGE(AG13:AG26)</f>
        <v>8.0248673319666911E-2</v>
      </c>
      <c r="AH29" s="19" t="s">
        <v>35</v>
      </c>
    </row>
    <row r="30" spans="1:37" x14ac:dyDescent="0.3">
      <c r="Y30" s="16"/>
      <c r="Z30" s="16"/>
      <c r="AA30" s="16"/>
      <c r="AB30" s="16"/>
      <c r="AC30" s="16"/>
      <c r="AD30" s="46"/>
      <c r="AE30" s="46"/>
      <c r="AF30" s="16"/>
      <c r="AG30" s="2">
        <f>STDEV(AG13:AG26)</f>
        <v>7.5399942563235394</v>
      </c>
      <c r="AH30" s="19" t="s">
        <v>74</v>
      </c>
    </row>
    <row r="31" spans="1:37" x14ac:dyDescent="0.3">
      <c r="A31" s="18"/>
    </row>
    <row r="32" spans="1:37" s="46" customFormat="1" x14ac:dyDescent="0.3">
      <c r="A32" s="46" t="s">
        <v>100</v>
      </c>
    </row>
    <row r="33" spans="1:35" s="46" customFormat="1" x14ac:dyDescent="0.3">
      <c r="A33" s="46">
        <v>1322</v>
      </c>
      <c r="B33" s="21" t="s">
        <v>98</v>
      </c>
      <c r="C33" s="55" t="s">
        <v>62</v>
      </c>
      <c r="D33" s="55" t="s">
        <v>24</v>
      </c>
      <c r="E33" s="46" t="s">
        <v>101</v>
      </c>
      <c r="F33" s="16">
        <v>-14.964403818602101</v>
      </c>
      <c r="G33" s="16">
        <v>-15.0775014008084</v>
      </c>
      <c r="H33" s="16">
        <v>8.0193452412080993E-3</v>
      </c>
      <c r="I33" s="16">
        <v>-27.8291939438298</v>
      </c>
      <c r="J33" s="16">
        <v>-28.223764232846701</v>
      </c>
      <c r="K33" s="16">
        <v>5.9236998383136504E-3</v>
      </c>
      <c r="L33" s="16">
        <v>-0.17535388586529099</v>
      </c>
      <c r="M33" s="16">
        <v>7.24489093566305E-3</v>
      </c>
      <c r="N33" s="16">
        <v>-25.006833434229499</v>
      </c>
      <c r="O33" s="16">
        <v>7.9375880839416598E-3</v>
      </c>
      <c r="P33" s="16">
        <v>-47.169753762936402</v>
      </c>
      <c r="Q33" s="16">
        <v>5.4678782080493597E-3</v>
      </c>
      <c r="R33" s="16">
        <v>-69.151944512048303</v>
      </c>
      <c r="S33" s="16">
        <v>0.128497245761269</v>
      </c>
      <c r="T33" s="16">
        <v>980.92540682764104</v>
      </c>
      <c r="U33" s="16">
        <v>0.24974664861597101</v>
      </c>
      <c r="V33" s="47">
        <v>43649.904490740744</v>
      </c>
      <c r="W33" s="46">
        <v>2.2000000000000002</v>
      </c>
      <c r="X33" s="16">
        <v>8.2242865393769904E-2</v>
      </c>
      <c r="Y33" s="16">
        <v>3.47036073325915E-2</v>
      </c>
      <c r="Z33" s="17">
        <f>((((N33/1000)+1)/((SMOW!$Z$4/1000)+1))-1)*1000</f>
        <v>-14.516133739563507</v>
      </c>
      <c r="AA33" s="17">
        <f>((((P33/1000)+1)/((SMOW!$AA$4/1000)+1))-1)*1000</f>
        <v>-27.031573931727948</v>
      </c>
      <c r="AB33" s="17">
        <f>Z33*SMOW!$AN$6</f>
        <v>-15.749414968434587</v>
      </c>
      <c r="AC33" s="17">
        <f>AA33*SMOW!$AN$12</f>
        <v>-29.245920607376455</v>
      </c>
      <c r="AD33" s="17">
        <f t="shared" ref="AD33:AE36" si="3">LN((AB33/1000)+1)*1000</f>
        <v>-15.8747547652076</v>
      </c>
      <c r="AE33" s="17">
        <f t="shared" si="3"/>
        <v>-29.682108068993188</v>
      </c>
      <c r="AF33" s="16">
        <f>(AD33-[1]SMOW!$AN$14*AE33)</f>
        <v>-0.20260170477919637</v>
      </c>
      <c r="AG33" s="2">
        <f>AF33*1000</f>
        <v>-202.60170477919638</v>
      </c>
      <c r="AH33" s="67">
        <f>AVERAGE(AG33:AG36)</f>
        <v>-147.25719010466642</v>
      </c>
      <c r="AI33" s="96">
        <f>STDEV(AG33:AG36)</f>
        <v>39.493825659243683</v>
      </c>
    </row>
    <row r="34" spans="1:35" s="46" customFormat="1" x14ac:dyDescent="0.3">
      <c r="A34" s="46">
        <v>1323</v>
      </c>
      <c r="B34" s="21" t="s">
        <v>98</v>
      </c>
      <c r="C34" s="55" t="s">
        <v>62</v>
      </c>
      <c r="D34" s="55" t="s">
        <v>24</v>
      </c>
      <c r="E34" s="46" t="s">
        <v>102</v>
      </c>
      <c r="F34" s="16">
        <v>-20.268385842807799</v>
      </c>
      <c r="G34" s="16">
        <v>-20.476608870446199</v>
      </c>
      <c r="H34" s="16">
        <v>6.8048301578749202E-3</v>
      </c>
      <c r="I34" s="16">
        <v>-37.824375261454101</v>
      </c>
      <c r="J34" s="16">
        <v>-38.558282959732203</v>
      </c>
      <c r="K34" s="16">
        <v>1.9384734024143E-3</v>
      </c>
      <c r="L34" s="16">
        <v>-0.122183892154969</v>
      </c>
      <c r="M34" s="16">
        <v>5.70003545788562E-3</v>
      </c>
      <c r="N34" s="16">
        <v>-30.2567414063227</v>
      </c>
      <c r="O34" s="16">
        <v>6.73545497166682E-3</v>
      </c>
      <c r="P34" s="16">
        <v>-56.967926356418701</v>
      </c>
      <c r="Q34" s="16">
        <v>1.89990532432976E-3</v>
      </c>
      <c r="R34" s="16">
        <v>-83.319237709645407</v>
      </c>
      <c r="S34" s="16">
        <v>0.14210819106730799</v>
      </c>
      <c r="T34" s="16">
        <v>921.88665814382705</v>
      </c>
      <c r="U34" s="16">
        <v>9.8807444011899795E-2</v>
      </c>
      <c r="V34" s="47">
        <v>43649.981481481482</v>
      </c>
      <c r="W34" s="46">
        <v>2.2000000000000002</v>
      </c>
      <c r="X34" s="16">
        <v>3.9994921284919299E-2</v>
      </c>
      <c r="Y34" s="16">
        <v>3.2031138868140303E-2</v>
      </c>
      <c r="Z34" s="17">
        <f>((((N34/1000)+1)/((SMOW!$Z$4/1000)+1))-1)*1000</f>
        <v>-19.822529500339357</v>
      </c>
      <c r="AA34" s="17">
        <f>((((P34/1000)+1)/((SMOW!$AA$4/1000)+1))-1)*1000</f>
        <v>-37.036832060628576</v>
      </c>
      <c r="AB34" s="17">
        <f>Z34*SMOW!$AN$6</f>
        <v>-21.506638642629945</v>
      </c>
      <c r="AC34" s="17">
        <f>AA34*SMOW!$AN$12</f>
        <v>-40.070779923122224</v>
      </c>
      <c r="AD34" s="17">
        <f t="shared" si="3"/>
        <v>-21.741276678607036</v>
      </c>
      <c r="AE34" s="17">
        <f t="shared" si="3"/>
        <v>-40.895726324963505</v>
      </c>
      <c r="AF34" s="16">
        <f>(AD34-[1]SMOW!$AN$14*AE34)</f>
        <v>-0.14833317902630583</v>
      </c>
      <c r="AG34" s="2">
        <f>AF34*1000</f>
        <v>-148.33317902630583</v>
      </c>
      <c r="AH34" s="97">
        <f>AVERAGE(AG4:AG32)</f>
        <v>0.90910929365343052</v>
      </c>
      <c r="AI34" s="98">
        <f>STDEV(AG4:AG32)</f>
        <v>6.9872544243432708</v>
      </c>
    </row>
    <row r="35" spans="1:35" s="46" customFormat="1" x14ac:dyDescent="0.3">
      <c r="A35" s="46">
        <v>1324</v>
      </c>
      <c r="B35" s="21" t="s">
        <v>98</v>
      </c>
      <c r="C35" s="55" t="s">
        <v>62</v>
      </c>
      <c r="D35" s="55" t="s">
        <v>24</v>
      </c>
      <c r="E35" s="46" t="s">
        <v>103</v>
      </c>
      <c r="F35" s="16">
        <v>-22.675662910191601</v>
      </c>
      <c r="G35" s="16">
        <v>-22.936710412679702</v>
      </c>
      <c r="H35" s="16">
        <v>6.4105118327051902E-3</v>
      </c>
      <c r="I35" s="16">
        <v>-42.357355344248198</v>
      </c>
      <c r="J35" s="16">
        <v>-43.280592957169098</v>
      </c>
      <c r="K35" s="16">
        <v>1.8876541708056E-3</v>
      </c>
      <c r="L35" s="16">
        <v>-8.4557331294452198E-2</v>
      </c>
      <c r="M35" s="16">
        <v>6.4202480546131499E-3</v>
      </c>
      <c r="N35" s="16">
        <v>-32.639476304257698</v>
      </c>
      <c r="O35" s="16">
        <v>6.34515671850556E-3</v>
      </c>
      <c r="P35" s="16">
        <v>-61.410717773447203</v>
      </c>
      <c r="Q35" s="16">
        <v>1.8500971976927901E-3</v>
      </c>
      <c r="R35" s="16">
        <v>-89.712560450359604</v>
      </c>
      <c r="S35" s="16">
        <v>0.104828019578423</v>
      </c>
      <c r="T35" s="16">
        <v>931.69216633418603</v>
      </c>
      <c r="U35" s="16">
        <v>0.143230352485648</v>
      </c>
      <c r="V35" s="47">
        <v>43650.058495370373</v>
      </c>
      <c r="W35" s="46">
        <v>2.2000000000000002</v>
      </c>
      <c r="X35" s="16">
        <v>4.48087160385362E-2</v>
      </c>
      <c r="Y35" s="16">
        <v>3.8609506501252298E-2</v>
      </c>
      <c r="Z35" s="17">
        <f>((((N35/1000)+1)/((SMOW!$Z$4/1000)+1))-1)*1000</f>
        <v>-22.230902071566195</v>
      </c>
      <c r="AA35" s="17">
        <f>((((P35/1000)+1)/((SMOW!$AA$4/1000)+1))-1)*1000</f>
        <v>-41.573522399172226</v>
      </c>
      <c r="AB35" s="17">
        <f>Z35*SMOW!$AN$6</f>
        <v>-24.119624972417494</v>
      </c>
      <c r="AC35" s="17">
        <f>AA35*SMOW!$AN$12</f>
        <v>-44.979102531210103</v>
      </c>
      <c r="AD35" s="17">
        <f t="shared" si="3"/>
        <v>-24.415266651040312</v>
      </c>
      <c r="AE35" s="17">
        <f t="shared" si="3"/>
        <v>-46.022056574545736</v>
      </c>
      <c r="AF35" s="16">
        <f>(AD35-[1]SMOW!$AN$14*AE35)</f>
        <v>-0.11562077968016382</v>
      </c>
      <c r="AG35" s="2">
        <f>AF35*1000</f>
        <v>-115.62077968016382</v>
      </c>
    </row>
    <row r="36" spans="1:35" s="46" customFormat="1" x14ac:dyDescent="0.3">
      <c r="A36" s="46">
        <v>1325</v>
      </c>
      <c r="B36" s="21" t="s">
        <v>98</v>
      </c>
      <c r="C36" s="55" t="s">
        <v>62</v>
      </c>
      <c r="D36" s="55" t="s">
        <v>24</v>
      </c>
      <c r="E36" s="46" t="s">
        <v>104</v>
      </c>
      <c r="F36" s="16">
        <v>-21.962679130458699</v>
      </c>
      <c r="G36" s="16">
        <v>-22.207450662739099</v>
      </c>
      <c r="H36" s="16">
        <v>8.96274128351017E-3</v>
      </c>
      <c r="I36" s="16">
        <v>-41.029656399335302</v>
      </c>
      <c r="J36" s="16">
        <v>-41.895128959977903</v>
      </c>
      <c r="K36" s="16">
        <v>2.21038950382878E-3</v>
      </c>
      <c r="L36" s="16">
        <v>-8.68225718708064E-2</v>
      </c>
      <c r="M36" s="16">
        <v>9.4259122126558008E-3</v>
      </c>
      <c r="N36" s="16">
        <v>-31.938108382318301</v>
      </c>
      <c r="O36" s="16">
        <v>1.04416652541671E-2</v>
      </c>
      <c r="P36" s="16">
        <v>-60.108662988016903</v>
      </c>
      <c r="Q36" s="16">
        <v>8.89106974185872E-3</v>
      </c>
      <c r="R36" s="16">
        <v>-86.687448997060997</v>
      </c>
      <c r="S36" s="16">
        <v>0.164975928981199</v>
      </c>
      <c r="T36" s="16">
        <v>1229.72803818438</v>
      </c>
      <c r="U36" s="16">
        <v>0.29913398589423801</v>
      </c>
      <c r="V36" s="47">
        <v>43650.140092592592</v>
      </c>
      <c r="W36" s="46">
        <v>2.2000000000000002</v>
      </c>
      <c r="X36" s="16">
        <v>9.0410016191673004E-4</v>
      </c>
      <c r="Y36" s="16">
        <v>1.6573033400114299E-4</v>
      </c>
      <c r="Z36" s="17">
        <f>((((N36/1000)+1)/((SMOW!$Z$4/1000)+1))-1)*1000</f>
        <v>-21.521987593920656</v>
      </c>
      <c r="AA36" s="17">
        <f>((((P36/1000)+1)/((SMOW!$AA$4/1000)+1))-1)*1000</f>
        <v>-40.24394853201396</v>
      </c>
      <c r="AB36" s="17">
        <f>Z36*SMOW!$AN$6</f>
        <v>-23.35048158438569</v>
      </c>
      <c r="AC36" s="17">
        <f>AA36*SMOW!$AN$12</f>
        <v>-43.540613900886108</v>
      </c>
      <c r="AD36" s="17">
        <f t="shared" si="3"/>
        <v>-23.627423729507196</v>
      </c>
      <c r="AE36" s="17">
        <f t="shared" si="3"/>
        <v>-44.516951955632948</v>
      </c>
      <c r="AF36" s="16">
        <f>(AD36-[1]SMOW!$AN$14*AE36)</f>
        <v>-0.12247309693299968</v>
      </c>
      <c r="AG36" s="2">
        <f>AF36*1000</f>
        <v>-122.47309693299968</v>
      </c>
    </row>
    <row r="37" spans="1:35" s="46" customFormat="1" x14ac:dyDescent="0.3">
      <c r="A37" s="100" t="s">
        <v>131</v>
      </c>
      <c r="B37" s="21"/>
      <c r="C37" s="48"/>
      <c r="D37" s="48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47"/>
      <c r="X37" s="16"/>
      <c r="Y37" s="16"/>
      <c r="Z37" s="17"/>
      <c r="AA37" s="17"/>
      <c r="AB37" s="17"/>
      <c r="AC37" s="17"/>
      <c r="AD37" s="17"/>
      <c r="AE37" s="17"/>
      <c r="AF37" s="16"/>
      <c r="AG37" s="2"/>
    </row>
    <row r="38" spans="1:35" s="46" customFormat="1" x14ac:dyDescent="0.3">
      <c r="A38" s="46">
        <v>1338</v>
      </c>
      <c r="B38" s="99" t="s">
        <v>98</v>
      </c>
      <c r="C38" s="48" t="s">
        <v>62</v>
      </c>
      <c r="D38" s="48" t="s">
        <v>24</v>
      </c>
      <c r="E38" s="46" t="s">
        <v>117</v>
      </c>
      <c r="F38" s="16">
        <v>-27.564780218705401</v>
      </c>
      <c r="G38" s="16">
        <v>-27.951818092973301</v>
      </c>
      <c r="H38" s="16">
        <v>4.0286131761154802E-3</v>
      </c>
      <c r="I38" s="16">
        <v>-51.787471101670498</v>
      </c>
      <c r="J38" s="16">
        <v>-53.176615463215803</v>
      </c>
      <c r="K38" s="16">
        <v>3.1238617123687802E-3</v>
      </c>
      <c r="L38" s="16">
        <v>0.12543487160463301</v>
      </c>
      <c r="M38" s="16">
        <v>4.8277374545627498E-3</v>
      </c>
      <c r="N38" s="16">
        <v>-37.478749102945002</v>
      </c>
      <c r="O38" s="16">
        <v>3.9875414986793702E-3</v>
      </c>
      <c r="P38" s="16">
        <v>-70.653210919994606</v>
      </c>
      <c r="Q38" s="16">
        <v>3.0617090192763098E-3</v>
      </c>
      <c r="R38" s="16">
        <v>-63.279775161786397</v>
      </c>
      <c r="S38" s="16">
        <v>0.22443996938594599</v>
      </c>
      <c r="T38" s="16">
        <v>852.73425922371098</v>
      </c>
      <c r="U38" s="16">
        <v>0.90547722265700603</v>
      </c>
      <c r="V38" s="47">
        <v>43652.677905092591</v>
      </c>
      <c r="W38" s="46">
        <v>2.2000000000000002</v>
      </c>
      <c r="X38" s="16">
        <v>3.2784088993086098E-3</v>
      </c>
      <c r="Y38" s="16">
        <v>3.85012399090294E-3</v>
      </c>
      <c r="Z38" s="17">
        <f>((((N38/1000)+1)/(([2]SMOW!$Z$4/1000)+1))-1)*1000</f>
        <v>-27.350754828322167</v>
      </c>
      <c r="AA38" s="17">
        <f>((((P38/1000)+1)/(([2]SMOW!$AA$4/1000)+1))-1)*1000</f>
        <v>-51.390387481889178</v>
      </c>
      <c r="AB38" s="17">
        <f>Z38*[2]SMOW!$AN$6</f>
        <v>-29.830124762744035</v>
      </c>
      <c r="AC38" s="17">
        <f>AA38*[2]SMOW!$AN$12</f>
        <v>-55.756062048733078</v>
      </c>
      <c r="AD38" s="17">
        <f t="shared" ref="AD38:AE41" si="4">LN((AB38/1000)+1)*1000</f>
        <v>-30.284093707447905</v>
      </c>
      <c r="AE38" s="17">
        <f t="shared" si="4"/>
        <v>-57.370737371770666</v>
      </c>
      <c r="AF38" s="16">
        <f>(AD38-[1]SMOW!$AN$14*AE38)</f>
        <v>7.6556248470076582E-3</v>
      </c>
      <c r="AG38" s="2">
        <f>AF38*1000</f>
        <v>7.6556248470076582</v>
      </c>
      <c r="AH38" s="101">
        <f>AVERAGE(AG38:AG41)</f>
        <v>5.5909392129294133E-3</v>
      </c>
      <c r="AI38" s="101">
        <f>STDEV(AG38:AG41)</f>
        <v>16.451219787087478</v>
      </c>
    </row>
    <row r="39" spans="1:35" s="46" customFormat="1" x14ac:dyDescent="0.3">
      <c r="A39" s="46">
        <v>1339</v>
      </c>
      <c r="B39" s="99" t="s">
        <v>98</v>
      </c>
      <c r="C39" s="48" t="s">
        <v>62</v>
      </c>
      <c r="D39" s="48" t="s">
        <v>24</v>
      </c>
      <c r="E39" s="46" t="s">
        <v>118</v>
      </c>
      <c r="F39" s="16">
        <v>-27.283960312512001</v>
      </c>
      <c r="G39" s="16">
        <v>-27.6630797096675</v>
      </c>
      <c r="H39" s="16">
        <v>3.9872708963036001E-3</v>
      </c>
      <c r="I39" s="16">
        <v>-51.284189716749601</v>
      </c>
      <c r="J39" s="16">
        <v>-52.6459876816212</v>
      </c>
      <c r="K39" s="16">
        <v>2.78377171556708E-3</v>
      </c>
      <c r="L39" s="16">
        <v>0.13400178622850201</v>
      </c>
      <c r="M39" s="16">
        <v>4.1428405025782898E-3</v>
      </c>
      <c r="N39" s="16">
        <v>-37.2007921533326</v>
      </c>
      <c r="O39" s="16">
        <v>3.9466207030608002E-3</v>
      </c>
      <c r="P39" s="16">
        <v>-70.159942876359494</v>
      </c>
      <c r="Q39" s="16">
        <v>2.7283854901181898E-3</v>
      </c>
      <c r="R39" s="16">
        <v>-67.384967061549901</v>
      </c>
      <c r="S39" s="16">
        <v>0.207415841836432</v>
      </c>
      <c r="T39" s="16">
        <v>967.91171305421005</v>
      </c>
      <c r="U39" s="16">
        <v>0.93073000565092401</v>
      </c>
      <c r="V39" s="47">
        <v>43652.754942129628</v>
      </c>
      <c r="W39" s="20">
        <v>2.2000000000000002</v>
      </c>
      <c r="X39" s="16">
        <v>3.77959512658831E-4</v>
      </c>
      <c r="Y39" s="16">
        <v>1.4656374263736401E-4</v>
      </c>
      <c r="Z39" s="17">
        <f>((((N39/1000)+1)/(([2]SMOW!$Z$4/1000)+1))-1)*1000</f>
        <v>-27.069873115862507</v>
      </c>
      <c r="AA39" s="17">
        <f>((((P39/1000)+1)/(([2]SMOW!$AA$4/1000)+1))-1)*1000</f>
        <v>-50.886895337472815</v>
      </c>
      <c r="AB39" s="17">
        <f>Z39*[2]SMOW!$AN$6</f>
        <v>-29.52378087648432</v>
      </c>
      <c r="AC39" s="17">
        <f>AA39*[2]SMOW!$AN$12</f>
        <v>-55.209797647535055</v>
      </c>
      <c r="AD39" s="17">
        <f t="shared" si="4"/>
        <v>-29.968380410011061</v>
      </c>
      <c r="AE39" s="17">
        <f t="shared" si="4"/>
        <v>-56.792384228468634</v>
      </c>
      <c r="AF39" s="16">
        <f>(AD39-[1]SMOW!$AN$14*AE39)</f>
        <v>1.799846262037974E-2</v>
      </c>
      <c r="AG39" s="2">
        <f>AF39*1000</f>
        <v>17.99846262037974</v>
      </c>
      <c r="AH39" s="102">
        <f>AVERAGE(AG39:AG41)</f>
        <v>-2.5444203633853135</v>
      </c>
      <c r="AI39" s="102">
        <f>STDEV(AG39:AG41)</f>
        <v>19.155902559376187</v>
      </c>
    </row>
    <row r="40" spans="1:35" s="46" customFormat="1" x14ac:dyDescent="0.3">
      <c r="A40" s="46">
        <v>1340</v>
      </c>
      <c r="B40" s="99" t="s">
        <v>98</v>
      </c>
      <c r="C40" s="48" t="s">
        <v>62</v>
      </c>
      <c r="D40" s="48" t="s">
        <v>24</v>
      </c>
      <c r="E40" s="46" t="s">
        <v>119</v>
      </c>
      <c r="F40" s="16">
        <v>-27.392080717141599</v>
      </c>
      <c r="G40" s="16">
        <v>-27.774239061165101</v>
      </c>
      <c r="H40" s="16">
        <v>4.4036743999129801E-3</v>
      </c>
      <c r="I40" s="16">
        <v>-51.445456803553199</v>
      </c>
      <c r="J40" s="16">
        <v>-52.815986760714203</v>
      </c>
      <c r="K40" s="16">
        <v>2.94666008509256E-3</v>
      </c>
      <c r="L40" s="16">
        <v>0.112601948492026</v>
      </c>
      <c r="M40" s="16">
        <v>4.7979402482971403E-3</v>
      </c>
      <c r="N40" s="16">
        <v>-37.307810271346703</v>
      </c>
      <c r="O40" s="16">
        <v>4.3587789764553504E-3</v>
      </c>
      <c r="P40" s="16">
        <v>-70.318001375628</v>
      </c>
      <c r="Q40" s="16">
        <v>2.8880330148902799E-3</v>
      </c>
      <c r="R40" s="16">
        <v>-70.521399668861093</v>
      </c>
      <c r="S40" s="16">
        <v>0.177918432763053</v>
      </c>
      <c r="T40" s="16">
        <v>1004.59196628124</v>
      </c>
      <c r="U40" s="16">
        <v>0.92589829561867099</v>
      </c>
      <c r="V40" s="47">
        <v>43652.831585648149</v>
      </c>
      <c r="W40" s="20">
        <v>2.2000000000000002</v>
      </c>
      <c r="X40" s="16">
        <v>1.68959272820558E-2</v>
      </c>
      <c r="Y40" s="16">
        <v>1.9644141671476802E-2</v>
      </c>
      <c r="Z40" s="17">
        <f>((((N40/1000)+1)/(([2]SMOW!$Z$4/1000)+1))-1)*1000</f>
        <v>-27.178017316948022</v>
      </c>
      <c r="AA40" s="17">
        <f>((((P40/1000)+1)/(([2]SMOW!$AA$4/1000)+1))-1)*1000</f>
        <v>-51.048229958206569</v>
      </c>
      <c r="AB40" s="17">
        <f>Z40*[2]SMOW!$AN$6</f>
        <v>-29.641728444330148</v>
      </c>
      <c r="AC40" s="17">
        <f>AA40*[2]SMOW!$AN$12</f>
        <v>-55.384837836274833</v>
      </c>
      <c r="AD40" s="17">
        <f t="shared" si="4"/>
        <v>-30.089923559164088</v>
      </c>
      <c r="AE40" s="17">
        <f t="shared" si="4"/>
        <v>-56.97767023699577</v>
      </c>
      <c r="AF40" s="16">
        <f>(AD40-[1]SMOW!$AN$14*AE40)</f>
        <v>-5.713674030321414E-3</v>
      </c>
      <c r="AG40" s="2">
        <f>AF40*1000</f>
        <v>-5.713674030321414</v>
      </c>
      <c r="AH40" s="2">
        <f>AVERAGE(AG40:AG41)</f>
        <v>-12.81586185526784</v>
      </c>
      <c r="AI40" s="2">
        <f>STDEV(AG40:AG41)</f>
        <v>10.044010344560311</v>
      </c>
    </row>
    <row r="41" spans="1:35" s="46" customFormat="1" x14ac:dyDescent="0.3">
      <c r="A41" s="46">
        <v>1341</v>
      </c>
      <c r="B41" s="99" t="s">
        <v>98</v>
      </c>
      <c r="C41" s="48" t="s">
        <v>62</v>
      </c>
      <c r="D41" s="48" t="s">
        <v>24</v>
      </c>
      <c r="E41" s="46" t="s">
        <v>120</v>
      </c>
      <c r="F41" s="16">
        <v>-27.536213794967299</v>
      </c>
      <c r="G41" s="16">
        <v>-27.922442237928799</v>
      </c>
      <c r="H41" s="16">
        <v>3.2634655832286001E-3</v>
      </c>
      <c r="I41" s="16">
        <v>-51.689111937499803</v>
      </c>
      <c r="J41" s="16">
        <v>-53.072889636157903</v>
      </c>
      <c r="K41" s="16">
        <v>2.5621190748169602E-3</v>
      </c>
      <c r="L41" s="16">
        <v>0.100043489962634</v>
      </c>
      <c r="M41" s="16">
        <v>3.60487505497494E-3</v>
      </c>
      <c r="N41" s="16">
        <v>-37.450473913656602</v>
      </c>
      <c r="O41" s="16">
        <v>3.23019457906379E-3</v>
      </c>
      <c r="P41" s="16">
        <v>-70.556808720474095</v>
      </c>
      <c r="Q41" s="16">
        <v>2.5111428744658401E-3</v>
      </c>
      <c r="R41" s="16">
        <v>-74.806067037469504</v>
      </c>
      <c r="S41" s="16">
        <v>0.140101344420029</v>
      </c>
      <c r="T41" s="16">
        <v>930.056480952269</v>
      </c>
      <c r="U41" s="16">
        <v>0.73113289241280299</v>
      </c>
      <c r="V41" s="47">
        <v>43652.909050925926</v>
      </c>
      <c r="W41" s="20">
        <v>2.2000000000000002</v>
      </c>
      <c r="X41" s="16">
        <v>3.6688293984423498E-2</v>
      </c>
      <c r="Y41" s="16">
        <v>3.91510890824638E-2</v>
      </c>
      <c r="Z41" s="17">
        <f>((((N41/1000)+1)/(([2]SMOW!$Z$4/1000)+1))-1)*1000</f>
        <v>-27.322182117337501</v>
      </c>
      <c r="AA41" s="17">
        <f>((((P41/1000)+1)/(([2]SMOW!$AA$4/1000)+1))-1)*1000</f>
        <v>-51.291987127782825</v>
      </c>
      <c r="AB41" s="17">
        <f>Z41*[2]SMOW!$AN$6</f>
        <v>-29.798961910426708</v>
      </c>
      <c r="AC41" s="17">
        <f>AA41*[2]SMOW!$AN$12</f>
        <v>-55.649302467457211</v>
      </c>
      <c r="AD41" s="17">
        <f t="shared" si="4"/>
        <v>-30.251973196770333</v>
      </c>
      <c r="AE41" s="17">
        <f t="shared" si="4"/>
        <v>-57.257680202822193</v>
      </c>
      <c r="AF41" s="16">
        <f>(AD41-[1]SMOW!$AN$14*AE41)</f>
        <v>-1.9918049680214267E-2</v>
      </c>
      <c r="AG41" s="2">
        <f>AF41*1000</f>
        <v>-19.918049680214267</v>
      </c>
    </row>
  </sheetData>
  <dataValidations count="2">
    <dataValidation type="list" allowBlank="1" showInputMessage="1" showErrorMessage="1" sqref="D8 D33:D41 D13:D28" xr:uid="{00000000-0002-0000-0200-000000000000}">
      <formula1>INDIRECT(C8)</formula1>
    </dataValidation>
    <dataValidation type="list" allowBlank="1" showInputMessage="1" showErrorMessage="1" sqref="C8 C33:C41 C13:C28" xr:uid="{00000000-0002-0000-0200-000001000000}">
      <formula1>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246"/>
  <sheetViews>
    <sheetView workbookViewId="0">
      <pane xSplit="4" topLeftCell="V1" activePane="topRight" state="frozen"/>
      <selection pane="topRight" activeCell="V48" sqref="V48"/>
    </sheetView>
  </sheetViews>
  <sheetFormatPr defaultRowHeight="14.4" x14ac:dyDescent="0.3"/>
  <cols>
    <col min="1" max="1" width="9.33203125" style="46" bestFit="1" customWidth="1"/>
    <col min="2" max="2" width="7" style="21" customWidth="1"/>
    <col min="3" max="3" width="13.5546875" style="57" customWidth="1"/>
    <col min="4" max="4" width="19.88671875" style="57" customWidth="1"/>
    <col min="5" max="5" width="47.109375" bestFit="1" customWidth="1"/>
    <col min="6" max="7" width="17" style="16" bestFit="1" customWidth="1"/>
    <col min="8" max="8" width="16.33203125" style="16" bestFit="1" customWidth="1"/>
    <col min="9" max="10" width="18.109375" style="16" bestFit="1" customWidth="1"/>
    <col min="11" max="11" width="16.33203125" style="16" bestFit="1" customWidth="1"/>
    <col min="12" max="12" width="17" style="16" bestFit="1" customWidth="1"/>
    <col min="13" max="13" width="16.33203125" style="16" bestFit="1" customWidth="1"/>
    <col min="14" max="14" width="18.109375" style="16" bestFit="1" customWidth="1"/>
    <col min="15" max="15" width="16.33203125" style="16" bestFit="1" customWidth="1"/>
    <col min="16" max="16" width="18.109375" style="16" bestFit="1" customWidth="1"/>
    <col min="17" max="17" width="16.33203125" style="16" bestFit="1" customWidth="1"/>
    <col min="18" max="18" width="18.109375" style="16" bestFit="1" customWidth="1"/>
    <col min="19" max="19" width="16.33203125" style="16" bestFit="1" customWidth="1"/>
    <col min="20" max="20" width="18.44140625" style="16" bestFit="1" customWidth="1"/>
    <col min="21" max="21" width="16.33203125" style="16" bestFit="1" customWidth="1"/>
    <col min="22" max="22" width="21.44140625" style="16" bestFit="1" customWidth="1"/>
    <col min="23" max="23" width="7.5546875" bestFit="1" customWidth="1"/>
    <col min="24" max="25" width="14.6640625" bestFit="1" customWidth="1"/>
    <col min="26" max="27" width="15.109375" bestFit="1" customWidth="1"/>
    <col min="28" max="29" width="11.109375" bestFit="1" customWidth="1"/>
    <col min="30" max="31" width="10.88671875" bestFit="1" customWidth="1"/>
    <col min="32" max="32" width="10.44140625" bestFit="1" customWidth="1"/>
    <col min="33" max="33" width="13.5546875" bestFit="1" customWidth="1"/>
    <col min="34" max="34" width="8.33203125" bestFit="1" customWidth="1"/>
    <col min="35" max="35" width="7.6640625" bestFit="1" customWidth="1"/>
  </cols>
  <sheetData>
    <row r="1" spans="1:36" s="19" customFormat="1" x14ac:dyDescent="0.3">
      <c r="A1" s="19" t="s">
        <v>0</v>
      </c>
      <c r="B1" s="23" t="s">
        <v>79</v>
      </c>
      <c r="C1" s="57" t="s">
        <v>65</v>
      </c>
      <c r="D1" s="57" t="s">
        <v>57</v>
      </c>
      <c r="E1" s="19" t="s">
        <v>1</v>
      </c>
      <c r="F1" s="45" t="s">
        <v>2</v>
      </c>
      <c r="G1" s="45" t="s">
        <v>3</v>
      </c>
      <c r="H1" s="45" t="s">
        <v>4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10</v>
      </c>
      <c r="O1" s="45" t="s">
        <v>11</v>
      </c>
      <c r="P1" s="45" t="s">
        <v>12</v>
      </c>
      <c r="Q1" s="45" t="s">
        <v>13</v>
      </c>
      <c r="R1" s="45" t="s">
        <v>14</v>
      </c>
      <c r="S1" s="45" t="s">
        <v>15</v>
      </c>
      <c r="T1" s="45" t="s">
        <v>16</v>
      </c>
      <c r="U1" s="45" t="s">
        <v>17</v>
      </c>
      <c r="V1" s="45" t="s">
        <v>18</v>
      </c>
      <c r="W1" s="19" t="s">
        <v>19</v>
      </c>
      <c r="X1" s="19" t="s">
        <v>20</v>
      </c>
      <c r="Y1" s="19" t="s">
        <v>21</v>
      </c>
      <c r="Z1" s="5" t="s">
        <v>42</v>
      </c>
      <c r="AA1" s="5" t="s">
        <v>43</v>
      </c>
      <c r="AB1" s="5" t="s">
        <v>36</v>
      </c>
      <c r="AC1" s="5" t="s">
        <v>37</v>
      </c>
      <c r="AD1" s="19" t="s">
        <v>31</v>
      </c>
      <c r="AE1" s="19" t="s">
        <v>32</v>
      </c>
      <c r="AF1" s="19" t="s">
        <v>33</v>
      </c>
      <c r="AG1" s="19" t="s">
        <v>34</v>
      </c>
      <c r="AH1" s="22" t="s">
        <v>73</v>
      </c>
      <c r="AI1" s="23" t="s">
        <v>74</v>
      </c>
    </row>
    <row r="2" spans="1:36" x14ac:dyDescent="0.3">
      <c r="A2" s="46" t="s">
        <v>100</v>
      </c>
      <c r="B2" s="23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</row>
    <row r="3" spans="1:36" s="90" customFormat="1" x14ac:dyDescent="0.3">
      <c r="A3" s="100" t="s">
        <v>131</v>
      </c>
      <c r="B3" s="91"/>
      <c r="C3" s="57"/>
      <c r="D3" s="57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3"/>
      <c r="X3" s="92"/>
      <c r="Y3" s="92"/>
      <c r="Z3" s="94"/>
      <c r="AA3" s="94"/>
      <c r="AB3" s="94"/>
      <c r="AC3" s="94"/>
      <c r="AD3" s="94"/>
      <c r="AE3" s="94"/>
      <c r="AF3" s="92"/>
      <c r="AG3" s="95"/>
      <c r="AH3" s="95"/>
      <c r="AI3" s="95"/>
    </row>
    <row r="4" spans="1:36" s="46" customFormat="1" x14ac:dyDescent="0.3">
      <c r="A4" s="46">
        <v>1334</v>
      </c>
      <c r="B4" s="99" t="s">
        <v>98</v>
      </c>
      <c r="C4" s="57" t="s">
        <v>62</v>
      </c>
      <c r="D4" s="57" t="s">
        <v>68</v>
      </c>
      <c r="E4" s="46" t="s">
        <v>113</v>
      </c>
      <c r="F4" s="16">
        <v>-14.3792336467223</v>
      </c>
      <c r="G4" s="16">
        <v>-14.483618106158101</v>
      </c>
      <c r="H4" s="16">
        <v>8.6929544412872508E-3</v>
      </c>
      <c r="I4" s="16">
        <v>-27.332441981138</v>
      </c>
      <c r="J4" s="16">
        <v>-27.7129245117351</v>
      </c>
      <c r="K4" s="16">
        <v>1.0948993097967799E-2</v>
      </c>
      <c r="L4" s="16">
        <v>0.148806036037988</v>
      </c>
      <c r="M4" s="16">
        <v>5.16553435022E-3</v>
      </c>
      <c r="N4" s="16">
        <v>-24.433214288232001</v>
      </c>
      <c r="O4" s="16">
        <v>9.2107105057158602E-3</v>
      </c>
      <c r="P4" s="16">
        <v>-46.696250332636403</v>
      </c>
      <c r="Q4" s="16">
        <v>1.2978425103470199E-2</v>
      </c>
      <c r="R4" s="16">
        <v>-19.4510735450955</v>
      </c>
      <c r="S4" s="16">
        <v>0.18288101979197099</v>
      </c>
      <c r="T4" s="16">
        <v>911.8720664292</v>
      </c>
      <c r="U4" s="16">
        <v>2.26962384196651</v>
      </c>
      <c r="V4" s="47">
        <v>43652.359236111108</v>
      </c>
      <c r="W4" s="46">
        <v>2.2000000000000002</v>
      </c>
      <c r="X4" s="16">
        <v>0.68722242686017498</v>
      </c>
      <c r="Y4" s="16">
        <v>0.68198596486862795</v>
      </c>
      <c r="Z4" s="17">
        <f>((((N4/1000)+1)/((SMOW!$Z$4/1000)+1))-1)*1000</f>
        <v>-13.936342584975447</v>
      </c>
      <c r="AA4" s="17">
        <f>((((P4/1000)+1)/((SMOW!$AA$4/1000)+1))-1)*1000</f>
        <v>-26.548062950484063</v>
      </c>
      <c r="AB4" s="17">
        <f>Z4*SMOW!$AN$6</f>
        <v>-15.120365136539768</v>
      </c>
      <c r="AC4" s="17">
        <f>AA4*SMOW!$AN$12</f>
        <v>-28.722801835011673</v>
      </c>
      <c r="AD4" s="17">
        <f t="shared" ref="AD4:AE7" si="0">LN((AB4/1000)+1)*1000</f>
        <v>-15.23584338500752</v>
      </c>
      <c r="AE4" s="17">
        <f t="shared" si="0"/>
        <v>-29.143374433688503</v>
      </c>
      <c r="AF4" s="16">
        <f>(AD4-[1]SMOW!$AN$14*AE4)</f>
        <v>0.15185831598001087</v>
      </c>
      <c r="AG4" s="2">
        <f t="shared" ref="AG4:AG7" si="1">AF4*1000</f>
        <v>151.85831598001087</v>
      </c>
      <c r="AH4" s="2">
        <f>AVERAGE(AG5:AG7)</f>
        <v>110.51663520509494</v>
      </c>
      <c r="AI4" s="2">
        <f>STDEV(AG5:AG7)</f>
        <v>2.2417574540598761</v>
      </c>
      <c r="AJ4" s="46" t="s">
        <v>140</v>
      </c>
    </row>
    <row r="5" spans="1:36" s="46" customFormat="1" x14ac:dyDescent="0.3">
      <c r="A5" s="46">
        <v>1335</v>
      </c>
      <c r="B5" s="99" t="s">
        <v>98</v>
      </c>
      <c r="C5" s="57" t="s">
        <v>62</v>
      </c>
      <c r="D5" s="57" t="s">
        <v>68</v>
      </c>
      <c r="E5" s="46" t="s">
        <v>114</v>
      </c>
      <c r="F5" s="16">
        <v>-14.713936257051101</v>
      </c>
      <c r="G5" s="16">
        <v>-14.823260160132801</v>
      </c>
      <c r="H5" s="16">
        <v>3.3834632499629199E-3</v>
      </c>
      <c r="I5" s="16">
        <v>-27.885617216661501</v>
      </c>
      <c r="J5" s="16">
        <v>-28.2818040426571</v>
      </c>
      <c r="K5" s="16">
        <v>4.1658686837242201E-3</v>
      </c>
      <c r="L5" s="16">
        <v>0.109532374390127</v>
      </c>
      <c r="M5" s="16">
        <v>3.88638411320815E-3</v>
      </c>
      <c r="N5" s="16">
        <v>-24.7589193873612</v>
      </c>
      <c r="O5" s="16">
        <v>3.3489688705958202E-3</v>
      </c>
      <c r="P5" s="16">
        <v>-47.226910924886297</v>
      </c>
      <c r="Q5" s="16">
        <v>4.08298410636558E-3</v>
      </c>
      <c r="R5" s="16">
        <v>-27.183383842958499</v>
      </c>
      <c r="S5" s="16">
        <v>0.29883676004204102</v>
      </c>
      <c r="T5" s="16">
        <v>917.30246852036896</v>
      </c>
      <c r="U5" s="16">
        <v>2.9126979438691998</v>
      </c>
      <c r="V5" s="47">
        <v>43652.444884259261</v>
      </c>
      <c r="W5" s="46">
        <v>2.2000000000000002</v>
      </c>
      <c r="X5" s="16">
        <v>7.5764885477698302E-2</v>
      </c>
      <c r="Y5" s="16">
        <v>7.2605024929928694E-2</v>
      </c>
      <c r="Z5" s="17">
        <f>((((N5/1000)+1)/((SMOW!$Z$4/1000)+1))-1)*1000</f>
        <v>-14.265552195214305</v>
      </c>
      <c r="AA5" s="17">
        <f>((((P5/1000)+1)/((SMOW!$AA$4/1000)+1))-1)*1000</f>
        <v>-27.089939117048822</v>
      </c>
      <c r="AB5" s="17">
        <f>Z5*SMOW!$AN$6</f>
        <v>-15.477544179959374</v>
      </c>
      <c r="AC5" s="17">
        <f>AA5*SMOW!$AN$12</f>
        <v>-29.309066896247394</v>
      </c>
      <c r="AD5" s="17">
        <f t="shared" si="0"/>
        <v>-15.598571797885208</v>
      </c>
      <c r="AE5" s="17">
        <f t="shared" si="0"/>
        <v>-29.747158882677592</v>
      </c>
      <c r="AF5" s="16">
        <f>(AD5-[1]SMOW!$AN$14*AE5)</f>
        <v>0.10792809216856192</v>
      </c>
      <c r="AG5" s="2">
        <f t="shared" si="1"/>
        <v>107.92809216856192</v>
      </c>
    </row>
    <row r="6" spans="1:36" s="46" customFormat="1" x14ac:dyDescent="0.3">
      <c r="A6" s="46">
        <v>1336</v>
      </c>
      <c r="B6" s="99" t="s">
        <v>98</v>
      </c>
      <c r="C6" s="57" t="s">
        <v>62</v>
      </c>
      <c r="D6" s="57" t="s">
        <v>68</v>
      </c>
      <c r="E6" s="46" t="s">
        <v>115</v>
      </c>
      <c r="F6" s="16">
        <v>-14.7463593007628</v>
      </c>
      <c r="G6" s="16">
        <v>-14.8561681280981</v>
      </c>
      <c r="H6" s="16">
        <v>4.5601729659266897E-3</v>
      </c>
      <c r="I6" s="16">
        <v>-27.952914133489401</v>
      </c>
      <c r="J6" s="16">
        <v>-28.3510335702783</v>
      </c>
      <c r="K6" s="16">
        <v>2.4589671778894899E-3</v>
      </c>
      <c r="L6" s="16">
        <v>0.113177597008844</v>
      </c>
      <c r="M6" s="16">
        <v>4.5948143626593704E-3</v>
      </c>
      <c r="N6" s="16">
        <v>-24.791011878415102</v>
      </c>
      <c r="O6" s="16">
        <v>4.5136820409060396E-3</v>
      </c>
      <c r="P6" s="16">
        <v>-47.292868894922499</v>
      </c>
      <c r="Q6" s="16">
        <v>2.4100432989203899E-3</v>
      </c>
      <c r="R6" s="16">
        <v>-35.337510900864999</v>
      </c>
      <c r="S6" s="16">
        <v>0.25220689148879499</v>
      </c>
      <c r="T6" s="16">
        <v>982.29408896382699</v>
      </c>
      <c r="U6" s="16">
        <v>2.2417312554148299</v>
      </c>
      <c r="V6" s="47">
        <v>43652.522164351853</v>
      </c>
      <c r="W6" s="46">
        <v>2.2000000000000002</v>
      </c>
      <c r="X6" s="16">
        <v>4.1110276353045604E-3</v>
      </c>
      <c r="Y6" s="16">
        <v>5.0032960310883298E-3</v>
      </c>
      <c r="Z6" s="17">
        <f>((((N6/1000)+1)/((SMOW!$Z$4/1000)+1))-1)*1000</f>
        <v>-14.297989994007443</v>
      </c>
      <c r="AA6" s="17">
        <f>((((P6/1000)+1)/((SMOW!$AA$4/1000)+1))-1)*1000</f>
        <v>-27.157291116574612</v>
      </c>
      <c r="AB6" s="17">
        <f>Z6*SMOW!$AN$6</f>
        <v>-15.512737872923454</v>
      </c>
      <c r="AC6" s="17">
        <f>AA6*SMOW!$AN$12</f>
        <v>-29.381936172592688</v>
      </c>
      <c r="AD6" s="17">
        <f t="shared" si="0"/>
        <v>-15.634319405067613</v>
      </c>
      <c r="AE6" s="17">
        <f t="shared" si="0"/>
        <v>-29.822231193674686</v>
      </c>
      <c r="AF6" s="16">
        <f>(AD6-[1]SMOW!$AN$14*AE6)</f>
        <v>0.11181866519262229</v>
      </c>
      <c r="AG6" s="2">
        <f t="shared" si="1"/>
        <v>111.81866519262229</v>
      </c>
    </row>
    <row r="7" spans="1:36" s="46" customFormat="1" x14ac:dyDescent="0.3">
      <c r="A7" s="46">
        <v>1337</v>
      </c>
      <c r="B7" s="99" t="s">
        <v>98</v>
      </c>
      <c r="C7" s="57" t="s">
        <v>62</v>
      </c>
      <c r="D7" s="57" t="s">
        <v>68</v>
      </c>
      <c r="E7" s="46" t="s">
        <v>116</v>
      </c>
      <c r="F7" s="16">
        <v>-14.667378157950701</v>
      </c>
      <c r="G7" s="16">
        <v>-14.776007990198201</v>
      </c>
      <c r="H7" s="16">
        <v>4.0285876154256004E-3</v>
      </c>
      <c r="I7" s="16">
        <v>-27.805042856883802</v>
      </c>
      <c r="J7" s="16">
        <v>-28.198921569947</v>
      </c>
      <c r="K7" s="16">
        <v>2.4970122027564699E-3</v>
      </c>
      <c r="L7" s="16">
        <v>0.113022598733813</v>
      </c>
      <c r="M7" s="16">
        <v>3.9913203448453003E-3</v>
      </c>
      <c r="N7" s="16">
        <v>-24.712835947689499</v>
      </c>
      <c r="O7" s="16">
        <v>3.9875161985787602E-3</v>
      </c>
      <c r="P7" s="16">
        <v>-47.147939681352298</v>
      </c>
      <c r="Q7" s="16">
        <v>2.4473313758276698E-3</v>
      </c>
      <c r="R7" s="16">
        <v>-38.957076731785698</v>
      </c>
      <c r="S7" s="16">
        <v>0.208919892184976</v>
      </c>
      <c r="T7" s="16">
        <v>1086.792757272</v>
      </c>
      <c r="U7" s="16">
        <v>1.30310156649868</v>
      </c>
      <c r="V7" s="47">
        <v>43652.600208333337</v>
      </c>
      <c r="W7" s="46">
        <v>2.2000000000000002</v>
      </c>
      <c r="X7" s="16">
        <v>1.5345553393677699E-2</v>
      </c>
      <c r="Y7" s="16">
        <v>1.36594096802015E-2</v>
      </c>
      <c r="Z7" s="17">
        <f>((((N7/1000)+1)/((SMOW!$Z$4/1000)+1))-1)*1000</f>
        <v>-14.218972908450421</v>
      </c>
      <c r="AA7" s="17">
        <f>((((P7/1000)+1)/((SMOW!$AA$4/1000)+1))-1)*1000</f>
        <v>-27.009298806952241</v>
      </c>
      <c r="AB7" s="17">
        <f>Z7*SMOW!$AN$6</f>
        <v>-15.427007547455176</v>
      </c>
      <c r="AC7" s="17">
        <f>AA7*SMOW!$AN$12</f>
        <v>-29.221820770187726</v>
      </c>
      <c r="AD7" s="17">
        <f t="shared" si="0"/>
        <v>-15.547242003222754</v>
      </c>
      <c r="AE7" s="17">
        <f t="shared" si="0"/>
        <v>-29.657282483857678</v>
      </c>
      <c r="AF7" s="16">
        <f>(AD7-[1]SMOW!$AN$14*AE7)</f>
        <v>0.11180314825410065</v>
      </c>
      <c r="AG7" s="2">
        <f t="shared" si="1"/>
        <v>111.80314825410065</v>
      </c>
      <c r="AJ7" s="46" t="s">
        <v>141</v>
      </c>
    </row>
    <row r="8" spans="1:36" s="46" customFormat="1" x14ac:dyDescent="0.3">
      <c r="A8" s="46">
        <v>1352</v>
      </c>
      <c r="B8" s="99" t="s">
        <v>98</v>
      </c>
      <c r="C8" s="57" t="s">
        <v>62</v>
      </c>
      <c r="D8" s="57" t="s">
        <v>68</v>
      </c>
      <c r="E8" s="46" t="s">
        <v>134</v>
      </c>
      <c r="F8" s="16">
        <v>-15.1064794474721</v>
      </c>
      <c r="G8" s="16">
        <v>-15.2217449246585</v>
      </c>
      <c r="H8" s="16">
        <v>3.9230168819357203E-3</v>
      </c>
      <c r="I8" s="16">
        <v>-28.507528547810299</v>
      </c>
      <c r="J8" s="16">
        <v>-28.9217597011354</v>
      </c>
      <c r="K8" s="16">
        <v>2.2064291927281401E-3</v>
      </c>
      <c r="L8" s="16">
        <v>4.8944197541026802E-2</v>
      </c>
      <c r="M8" s="16">
        <v>4.03618610607041E-3</v>
      </c>
      <c r="N8" s="16">
        <v>-25.147460603258502</v>
      </c>
      <c r="O8" s="16">
        <v>3.8830217578282398E-3</v>
      </c>
      <c r="P8" s="16">
        <v>-47.836448640409998</v>
      </c>
      <c r="Q8" s="16">
        <v>2.1625298370371998E-3</v>
      </c>
      <c r="R8" s="16">
        <v>-62.388758076299403</v>
      </c>
      <c r="S8" s="16">
        <v>0.13562026587515499</v>
      </c>
      <c r="T8" s="16">
        <v>810.958888393243</v>
      </c>
      <c r="U8" s="16">
        <v>0.185713332099668</v>
      </c>
      <c r="V8" s="47">
        <v>43654.41920138889</v>
      </c>
      <c r="W8" s="46">
        <v>2.2000000000000002</v>
      </c>
      <c r="X8" s="16">
        <v>6.0424892206406003E-3</v>
      </c>
      <c r="Y8" s="16">
        <v>4.5010250028219897E-3</v>
      </c>
      <c r="Z8" s="17">
        <f>((((N8/1000)+1)/((SMOW!$Z$4/1000)+1))-1)*1000</f>
        <v>-14.658274024222262</v>
      </c>
      <c r="AA8" s="17">
        <f>((((P8/1000)+1)/((SMOW!$AA$4/1000)+1))-1)*1000</f>
        <v>-27.712359484207028</v>
      </c>
      <c r="AB8" s="17">
        <f>Z8*SMOW!$AN$6</f>
        <v>-15.903631398717316</v>
      </c>
      <c r="AC8" s="17">
        <f>AA8*SMOW!$AN$12</f>
        <v>-29.982474101033098</v>
      </c>
      <c r="AD8" s="17">
        <f t="shared" ref="AD8:AE10" si="2">LN((AB8/1000)+1)*1000</f>
        <v>-16.031451154849279</v>
      </c>
      <c r="AE8" s="17">
        <f t="shared" si="2"/>
        <v>-30.441139710852429</v>
      </c>
      <c r="AF8" s="16">
        <f>(AD8-[1]SMOW!$AN$14*AE8)</f>
        <v>4.1470612480804192E-2</v>
      </c>
      <c r="AG8" s="2">
        <f t="shared" ref="AG8:AG40" si="3">AF8*1000</f>
        <v>41.470612480804192</v>
      </c>
      <c r="AH8" s="2">
        <f>AVERAGE(AG8:AG10)</f>
        <v>41.409846641543048</v>
      </c>
      <c r="AI8" s="2">
        <f>STDEV(AG8:AG9)</f>
        <v>6.0544739166023716</v>
      </c>
      <c r="AJ8" s="46" t="s">
        <v>135</v>
      </c>
    </row>
    <row r="9" spans="1:36" s="46" customFormat="1" x14ac:dyDescent="0.3">
      <c r="A9" s="46">
        <v>1353</v>
      </c>
      <c r="B9" s="99" t="s">
        <v>98</v>
      </c>
      <c r="C9" s="57" t="s">
        <v>62</v>
      </c>
      <c r="D9" s="57" t="s">
        <v>68</v>
      </c>
      <c r="E9" s="46" t="s">
        <v>137</v>
      </c>
      <c r="F9" s="16">
        <v>-14.9963937652675</v>
      </c>
      <c r="G9" s="16">
        <v>-15.109977085491799</v>
      </c>
      <c r="H9" s="16">
        <v>4.5754609216261304E-3</v>
      </c>
      <c r="I9" s="16">
        <v>-28.316032134751001</v>
      </c>
      <c r="J9" s="16">
        <v>-28.724663451846499</v>
      </c>
      <c r="K9" s="16">
        <v>2.4194067770318501E-3</v>
      </c>
      <c r="L9" s="16">
        <v>5.6645217083088603E-2</v>
      </c>
      <c r="M9" s="16">
        <v>4.6639398062255297E-3</v>
      </c>
      <c r="N9" s="16">
        <v>-25.038497243657801</v>
      </c>
      <c r="O9" s="16">
        <v>4.5288141360251997E-3</v>
      </c>
      <c r="P9" s="16">
        <v>-47.648762260855598</v>
      </c>
      <c r="Q9" s="16">
        <v>2.37126999611074E-3</v>
      </c>
      <c r="R9" s="16">
        <v>-62.242064271647102</v>
      </c>
      <c r="S9" s="16">
        <v>0.13328858929027501</v>
      </c>
      <c r="T9" s="16">
        <v>839.81574859766101</v>
      </c>
      <c r="U9" s="16">
        <v>0.200746537352197</v>
      </c>
      <c r="V9" s="47">
        <v>43654.496145833335</v>
      </c>
      <c r="W9" s="46">
        <v>2.2000000000000002</v>
      </c>
      <c r="X9" s="16">
        <v>6.06763458923303E-2</v>
      </c>
      <c r="Y9" s="16">
        <v>5.5163293871394702E-2</v>
      </c>
      <c r="Z9" s="17">
        <f>((((N9/1000)+1)/((SMOW!$Z$4/1000)+1))-1)*1000</f>
        <v>-14.548138244216524</v>
      </c>
      <c r="AA9" s="17">
        <f>((((P9/1000)+1)/((SMOW!$AA$4/1000)+1))-1)*1000</f>
        <v>-27.520706330845577</v>
      </c>
      <c r="AB9" s="17">
        <f>Z9*SMOW!$AN$6</f>
        <v>-15.784138554871779</v>
      </c>
      <c r="AC9" s="17">
        <f>AA9*SMOW!$AN$12</f>
        <v>-29.775121287559539</v>
      </c>
      <c r="AD9" s="17">
        <f t="shared" si="2"/>
        <v>-15.910034600942611</v>
      </c>
      <c r="AE9" s="17">
        <f t="shared" si="2"/>
        <v>-30.227400629828235</v>
      </c>
      <c r="AF9" s="16">
        <f>(AD9-[1]SMOW!$AN$14*AE9)</f>
        <v>5.0032931606697417E-2</v>
      </c>
      <c r="AG9" s="2">
        <f t="shared" si="3"/>
        <v>50.032931606697417</v>
      </c>
    </row>
    <row r="10" spans="1:36" s="46" customFormat="1" x14ac:dyDescent="0.3">
      <c r="A10" s="46">
        <v>1354</v>
      </c>
      <c r="B10" s="99" t="s">
        <v>98</v>
      </c>
      <c r="C10" s="57" t="s">
        <v>62</v>
      </c>
      <c r="D10" s="57" t="s">
        <v>68</v>
      </c>
      <c r="E10" s="46" t="s">
        <v>138</v>
      </c>
      <c r="F10" s="16">
        <v>-14.978342557454001</v>
      </c>
      <c r="G10" s="16">
        <v>-15.091651062818899</v>
      </c>
      <c r="H10" s="16">
        <v>4.1900523231696296E-3</v>
      </c>
      <c r="I10" s="16">
        <v>-28.2775553439368</v>
      </c>
      <c r="J10" s="16">
        <v>-28.685066646481701</v>
      </c>
      <c r="K10" s="16">
        <v>6.1563009537528501E-3</v>
      </c>
      <c r="L10" s="16">
        <v>5.4064126523432503E-2</v>
      </c>
      <c r="M10" s="16">
        <v>4.4272253559733601E-3</v>
      </c>
      <c r="N10" s="16">
        <v>-25.037829463090301</v>
      </c>
      <c r="O10" s="16">
        <v>8.6240881015410102E-3</v>
      </c>
      <c r="P10" s="16">
        <v>-47.618738177222603</v>
      </c>
      <c r="Q10" s="16">
        <v>9.6514583230055406E-3</v>
      </c>
      <c r="R10" s="16">
        <v>-62.949594334270898</v>
      </c>
      <c r="S10" s="16">
        <v>0.177411545402263</v>
      </c>
      <c r="T10" s="16">
        <v>880.54429495585896</v>
      </c>
      <c r="U10" s="16">
        <v>0.31907392049552102</v>
      </c>
      <c r="V10" s="47">
        <v>43654.57640046296</v>
      </c>
      <c r="W10" s="46">
        <v>2.2000000000000002</v>
      </c>
      <c r="X10" s="16">
        <v>0.96105172447021703</v>
      </c>
      <c r="Y10" s="16">
        <v>0.96166049830596501</v>
      </c>
      <c r="Z10" s="17">
        <f>((((N10/1000)+1)/((SMOW!$Z$4/1000)+1))-1)*1000</f>
        <v>-14.54746327848544</v>
      </c>
      <c r="AA10" s="17">
        <f>((((P10/1000)+1)/((SMOW!$AA$4/1000)+1))-1)*1000</f>
        <v>-27.490047684657682</v>
      </c>
      <c r="AB10" s="17">
        <f>Z10*SMOW!$AN$6</f>
        <v>-15.783406244493612</v>
      </c>
      <c r="AC10" s="17">
        <f>AA10*SMOW!$AN$12</f>
        <v>-29.741951175652424</v>
      </c>
      <c r="AD10" s="17">
        <f t="shared" si="2"/>
        <v>-15.909290546579671</v>
      </c>
      <c r="AE10" s="17">
        <f t="shared" si="2"/>
        <v>-30.193213148516662</v>
      </c>
      <c r="AF10" s="16">
        <f>(AD10-[1]SMOW!$AN$14*AE10)</f>
        <v>3.2725995837127542E-2</v>
      </c>
      <c r="AG10" s="2">
        <f t="shared" si="3"/>
        <v>32.725995837127542</v>
      </c>
      <c r="AJ10" s="46" t="s">
        <v>149</v>
      </c>
    </row>
    <row r="11" spans="1:36" s="46" customFormat="1" x14ac:dyDescent="0.3">
      <c r="A11" s="46">
        <v>1361</v>
      </c>
      <c r="B11" s="99" t="s">
        <v>98</v>
      </c>
      <c r="C11" s="57" t="s">
        <v>62</v>
      </c>
      <c r="D11" s="57" t="s">
        <v>69</v>
      </c>
      <c r="E11" s="46" t="s">
        <v>150</v>
      </c>
      <c r="F11" s="16">
        <v>-9.9515216113738294</v>
      </c>
      <c r="G11" s="16">
        <v>-10.0013694821998</v>
      </c>
      <c r="H11" s="16">
        <v>5.0743537262083298E-3</v>
      </c>
      <c r="I11" s="16">
        <v>-18.841167706919698</v>
      </c>
      <c r="J11" s="16">
        <v>-19.0209251298525</v>
      </c>
      <c r="K11" s="16">
        <v>7.6759661909062398E-3</v>
      </c>
      <c r="L11" s="16">
        <v>4.1678986362298998E-2</v>
      </c>
      <c r="M11" s="16">
        <v>3.8983780101494499E-3</v>
      </c>
      <c r="N11" s="16">
        <v>-20.046829178091599</v>
      </c>
      <c r="O11" s="16">
        <v>5.2061655046792702E-3</v>
      </c>
      <c r="P11" s="16">
        <v>-38.3671644213482</v>
      </c>
      <c r="Q11" s="16">
        <v>8.7387906535604503E-3</v>
      </c>
      <c r="R11" s="16">
        <v>-48.059042438988101</v>
      </c>
      <c r="S11" s="16">
        <v>0.15635408532478101</v>
      </c>
      <c r="T11" s="16">
        <v>916.52310713118902</v>
      </c>
      <c r="U11" s="16">
        <v>1.01655557535251</v>
      </c>
      <c r="V11" s="47">
        <v>43658.828726851854</v>
      </c>
      <c r="W11" s="46">
        <v>2.2000000000000002</v>
      </c>
      <c r="X11" s="16">
        <v>2.9370199183876899E-2</v>
      </c>
      <c r="Y11" s="16">
        <v>2.96717848159457E-2</v>
      </c>
      <c r="Z11" s="17">
        <f>((((N11/1000)+1)/((SMOW!$Z$4/1000)+1))-1)*1000</f>
        <v>-9.5027609912969879</v>
      </c>
      <c r="AA11" s="17">
        <f>((((P11/1000)+1)/((SMOW!$AA$4/1000)+1))-1)*1000</f>
        <v>-18.042940824378519</v>
      </c>
      <c r="AB11" s="17">
        <f>Z11*SMOW!$AN$6</f>
        <v>-10.310109350252471</v>
      </c>
      <c r="AC11" s="17">
        <f>AA11*SMOW!$AN$12</f>
        <v>-19.52096523147716</v>
      </c>
      <c r="AD11" s="17">
        <f t="shared" ref="AD11:AE18" si="4">LN((AB11/1000)+1)*1000</f>
        <v>-10.363626691883342</v>
      </c>
      <c r="AE11" s="17">
        <f t="shared" si="4"/>
        <v>-19.71401575840471</v>
      </c>
      <c r="AF11" s="16">
        <f>(AD11-[1]SMOW!$AN$14*AE11)</f>
        <v>4.5373628554346013E-2</v>
      </c>
      <c r="AG11" s="2">
        <f t="shared" si="3"/>
        <v>45.373628554346013</v>
      </c>
      <c r="AJ11" s="46" t="s">
        <v>151</v>
      </c>
    </row>
    <row r="12" spans="1:36" s="46" customFormat="1" x14ac:dyDescent="0.3">
      <c r="A12" s="46">
        <v>1362</v>
      </c>
      <c r="B12" s="99" t="s">
        <v>98</v>
      </c>
      <c r="C12" s="57" t="s">
        <v>62</v>
      </c>
      <c r="D12" s="57" t="s">
        <v>69</v>
      </c>
      <c r="E12" s="46" t="s">
        <v>152</v>
      </c>
      <c r="F12" s="16">
        <v>-10.0301592296429</v>
      </c>
      <c r="G12" s="16">
        <v>-10.0808003192197</v>
      </c>
      <c r="H12" s="16">
        <v>2.5888970616993901E-3</v>
      </c>
      <c r="I12" s="16">
        <v>-18.966130406010102</v>
      </c>
      <c r="J12" s="16">
        <v>-19.148294504649002</v>
      </c>
      <c r="K12" s="16">
        <v>1.88365294182001E-3</v>
      </c>
      <c r="L12" s="16">
        <v>2.9499179234998101E-2</v>
      </c>
      <c r="M12" s="16">
        <v>2.9659081649956302E-3</v>
      </c>
      <c r="N12" s="16">
        <v>-20.1228934273412</v>
      </c>
      <c r="O12" s="16">
        <v>2.5625032779366301E-3</v>
      </c>
      <c r="P12" s="16">
        <v>-38.4848871959327</v>
      </c>
      <c r="Q12" s="16">
        <v>1.84617557759426E-3</v>
      </c>
      <c r="R12" s="16">
        <v>-50.724470457790503</v>
      </c>
      <c r="S12" s="16">
        <v>0.12626260542411899</v>
      </c>
      <c r="T12" s="16">
        <v>908.81686177156905</v>
      </c>
      <c r="U12" s="16">
        <v>0.46839836136132901</v>
      </c>
      <c r="V12" s="47">
        <v>43658.907569444447</v>
      </c>
      <c r="W12" s="46">
        <v>2.2000000000000002</v>
      </c>
      <c r="X12" s="16">
        <v>1.6784443569332599E-3</v>
      </c>
      <c r="Y12" s="16">
        <v>1.1360219909999001E-3</v>
      </c>
      <c r="Z12" s="17">
        <f>((((N12/1000)+1)/((SMOW!$Z$4/1000)+1))-1)*1000</f>
        <v>-9.5796436741764079</v>
      </c>
      <c r="AA12" s="17">
        <f>((((P12/1000)+1)/((SMOW!$AA$4/1000)+1))-1)*1000</f>
        <v>-18.163151683712741</v>
      </c>
      <c r="AB12" s="17">
        <f>Z12*SMOW!$AN$6</f>
        <v>-10.393523935587572</v>
      </c>
      <c r="AC12" s="17">
        <f>AA12*SMOW!$AN$12</f>
        <v>-19.65102340926261</v>
      </c>
      <c r="AD12" s="17">
        <f t="shared" si="4"/>
        <v>-10.447913801976892</v>
      </c>
      <c r="AE12" s="17">
        <f t="shared" si="4"/>
        <v>-19.846672143587632</v>
      </c>
      <c r="AF12" s="16">
        <f>(AD12-[1]SMOW!$AN$14*AE12)</f>
        <v>3.1129089837378388E-2</v>
      </c>
      <c r="AG12" s="2">
        <f t="shared" si="3"/>
        <v>31.129089837378388</v>
      </c>
    </row>
    <row r="13" spans="1:36" s="46" customFormat="1" x14ac:dyDescent="0.3">
      <c r="A13" s="46">
        <v>1371</v>
      </c>
      <c r="B13" s="99" t="s">
        <v>80</v>
      </c>
      <c r="C13" s="57" t="s">
        <v>64</v>
      </c>
      <c r="D13" s="57" t="s">
        <v>50</v>
      </c>
      <c r="E13" s="48" t="s">
        <v>162</v>
      </c>
      <c r="F13" s="62">
        <v>9.2559243410000001</v>
      </c>
      <c r="G13" s="16">
        <v>9.2133504619999993</v>
      </c>
      <c r="H13" s="16">
        <v>4.0545069999999997E-3</v>
      </c>
      <c r="I13" s="16">
        <v>17.8641328</v>
      </c>
      <c r="J13" s="16">
        <v>17.706444340000001</v>
      </c>
      <c r="K13" s="16">
        <v>1.6302879999999999E-3</v>
      </c>
      <c r="L13" s="16">
        <v>-0.135652149</v>
      </c>
      <c r="M13" s="16">
        <v>4.1806439999999999E-3</v>
      </c>
      <c r="N13" s="16">
        <v>-1.0334313159999999</v>
      </c>
      <c r="O13" s="16">
        <v>4.0131710000000003E-3</v>
      </c>
      <c r="P13" s="16">
        <v>-2.38740292</v>
      </c>
      <c r="Q13" s="16">
        <v>1.597851E-3</v>
      </c>
      <c r="R13" s="16">
        <v>-5.5610824159999996</v>
      </c>
      <c r="S13" s="16">
        <v>0.130497433</v>
      </c>
      <c r="T13" s="16">
        <v>1007.523538</v>
      </c>
      <c r="U13" s="16">
        <v>0.37004811900000001</v>
      </c>
      <c r="V13" s="47">
        <v>43662.382638888892</v>
      </c>
      <c r="W13" s="46">
        <v>2.2000000000000002</v>
      </c>
      <c r="X13" s="103">
        <v>1.8899999999999999E-6</v>
      </c>
      <c r="Y13" s="103">
        <v>1.91E-5</v>
      </c>
      <c r="Z13" s="16">
        <f>((((N13/1000)+1)/((SMOW!$Z$4/1000)+1))-1)*1000</f>
        <v>9.715216609388122</v>
      </c>
      <c r="AA13" s="16">
        <f>((((P13/1000)+1)/((SMOW!$AA$4/1000)+1))-1)*1000</f>
        <v>18.697257187313188</v>
      </c>
      <c r="AB13" s="16">
        <f>Z13*SMOW!$AN$6</f>
        <v>10.540615058709324</v>
      </c>
      <c r="AC13" s="16">
        <f>AA13*SMOW!$AN$12</f>
        <v>20.228881257781271</v>
      </c>
      <c r="AD13" s="16">
        <f t="shared" si="4"/>
        <v>10.485450085694993</v>
      </c>
      <c r="AE13" s="16">
        <f t="shared" si="4"/>
        <v>20.026995513730288</v>
      </c>
      <c r="AF13" s="16">
        <f>(AD13-[1]SMOW!$AN$14*AE13)</f>
        <v>-8.8803545554599239E-2</v>
      </c>
      <c r="AG13" s="2">
        <f t="shared" si="3"/>
        <v>-88.803545554599239</v>
      </c>
      <c r="AH13" s="2">
        <f>AVERAGE(AG13:AG16)</f>
        <v>-100.66588249977836</v>
      </c>
      <c r="AI13" s="2">
        <f>STDEV(AG13:AG16)</f>
        <v>10.929996483215703</v>
      </c>
      <c r="AJ13" s="48" t="s">
        <v>226</v>
      </c>
    </row>
    <row r="14" spans="1:36" s="46" customFormat="1" x14ac:dyDescent="0.3">
      <c r="A14" s="46">
        <v>1372</v>
      </c>
      <c r="B14" s="99" t="s">
        <v>155</v>
      </c>
      <c r="C14" s="57" t="s">
        <v>64</v>
      </c>
      <c r="D14" s="57" t="s">
        <v>50</v>
      </c>
      <c r="E14" s="46" t="s">
        <v>163</v>
      </c>
      <c r="F14" s="16">
        <v>10.7610855069638</v>
      </c>
      <c r="G14" s="16">
        <v>10.703596675649299</v>
      </c>
      <c r="H14" s="16">
        <v>4.6243162538150704E-3</v>
      </c>
      <c r="I14" s="16">
        <v>20.765816966619301</v>
      </c>
      <c r="J14" s="16">
        <v>20.553146494584301</v>
      </c>
      <c r="K14" s="16">
        <v>1.4477696483373699E-3</v>
      </c>
      <c r="L14" s="16">
        <v>-0.148464673491188</v>
      </c>
      <c r="M14" s="16">
        <v>4.6922314962305704E-3</v>
      </c>
      <c r="N14" s="16">
        <v>0.45638474409962998</v>
      </c>
      <c r="O14" s="16">
        <v>4.5771713885120599E-3</v>
      </c>
      <c r="P14" s="16">
        <v>0.45654902148322102</v>
      </c>
      <c r="Q14" s="16">
        <v>1.41896466562773E-3</v>
      </c>
      <c r="R14" s="16">
        <v>-1.91951086113081</v>
      </c>
      <c r="S14" s="16">
        <v>0.16031744896967201</v>
      </c>
      <c r="T14" s="16">
        <v>586.57302899519698</v>
      </c>
      <c r="U14" s="16">
        <v>9.2102368937868995E-2</v>
      </c>
      <c r="V14" s="47">
        <v>43662.519085648149</v>
      </c>
      <c r="W14" s="46">
        <v>2.2000000000000002</v>
      </c>
      <c r="X14" s="3">
        <v>1.37192199511082E-3</v>
      </c>
      <c r="Y14" s="3">
        <v>3.2133507310604802E-3</v>
      </c>
      <c r="Z14" s="16">
        <f>((((N14/1000)+1)/((SMOW!$Z$4/1000)+1))-1)*1000</f>
        <v>11.221062743772103</v>
      </c>
      <c r="AA14" s="16">
        <f>((((P14/1000)+1)/((SMOW!$AA$4/1000)+1))-1)*1000</f>
        <v>21.601316389092684</v>
      </c>
      <c r="AB14" s="16">
        <f>Z14*SMOW!$AN$6</f>
        <v>12.174396895837781</v>
      </c>
      <c r="AC14" s="16">
        <f>AA14*SMOW!$AN$12</f>
        <v>23.370832409751618</v>
      </c>
      <c r="AD14" s="16">
        <f t="shared" si="4"/>
        <v>12.100884966802646</v>
      </c>
      <c r="AE14" s="16">
        <f t="shared" si="4"/>
        <v>23.101916308236628</v>
      </c>
      <c r="AF14" s="16">
        <f>(AD14-[1]SMOW!$AN$14*AE14)</f>
        <v>-9.6926843946294028E-2</v>
      </c>
      <c r="AG14" s="2">
        <f t="shared" si="3"/>
        <v>-96.926843946294028</v>
      </c>
    </row>
    <row r="15" spans="1:36" s="46" customFormat="1" x14ac:dyDescent="0.3">
      <c r="A15" s="46">
        <v>1373</v>
      </c>
      <c r="B15" s="99" t="s">
        <v>155</v>
      </c>
      <c r="C15" s="57" t="s">
        <v>64</v>
      </c>
      <c r="D15" s="57" t="s">
        <v>50</v>
      </c>
      <c r="E15" s="46" t="s">
        <v>164</v>
      </c>
      <c r="F15" s="16">
        <v>11.042721493680199</v>
      </c>
      <c r="G15" s="16">
        <v>10.982195600026801</v>
      </c>
      <c r="H15" s="16">
        <v>3.4075725960658601E-3</v>
      </c>
      <c r="I15" s="16">
        <v>21.337439892649002</v>
      </c>
      <c r="J15" s="16">
        <v>21.112983930730302</v>
      </c>
      <c r="K15" s="16">
        <v>1.72248135162606E-3</v>
      </c>
      <c r="L15" s="16">
        <v>-0.165459915398773</v>
      </c>
      <c r="M15" s="16">
        <v>3.7011438810865501E-3</v>
      </c>
      <c r="N15" s="16">
        <v>0.73184562533614195</v>
      </c>
      <c r="O15" s="16">
        <v>4.6607386162132803E-3</v>
      </c>
      <c r="P15" s="16">
        <v>1.0117013704722899</v>
      </c>
      <c r="Q15" s="16">
        <v>5.3565016372536297E-3</v>
      </c>
      <c r="R15" s="16">
        <v>-0.93424453292990095</v>
      </c>
      <c r="S15" s="16">
        <v>0.128165170252035</v>
      </c>
      <c r="T15" s="16">
        <v>590.94947010346004</v>
      </c>
      <c r="U15" s="16">
        <v>8.8107620518652494E-2</v>
      </c>
      <c r="V15" s="47">
        <v>43662.648090277777</v>
      </c>
      <c r="W15" s="46">
        <v>2.2000000000000002</v>
      </c>
      <c r="X15" s="3">
        <v>1.9446800580533201E-4</v>
      </c>
      <c r="Y15" s="3">
        <v>2.43129965064025E-4</v>
      </c>
      <c r="Z15" s="16">
        <f>((((N15/1000)+1)/((SMOW!$Z$4/1000)+1))-1)*1000</f>
        <v>11.49948752002028</v>
      </c>
      <c r="AA15" s="16">
        <f>((((P15/1000)+1)/((SMOW!$AA$4/1000)+1))-1)*1000</f>
        <v>22.168201948568942</v>
      </c>
      <c r="AB15" s="16">
        <f>Z15*SMOW!$AN$6</f>
        <v>12.476476458984457</v>
      </c>
      <c r="AC15" s="16">
        <f>AA15*SMOW!$AN$12</f>
        <v>23.98415555947955</v>
      </c>
      <c r="AD15" s="16">
        <f t="shared" si="4"/>
        <v>12.399286601734913</v>
      </c>
      <c r="AE15" s="16">
        <f t="shared" si="4"/>
        <v>23.701053411160832</v>
      </c>
      <c r="AF15" s="16">
        <f>(AD15-[1]SMOW!$AN$14*AE15)</f>
        <v>-0.11486959935800733</v>
      </c>
      <c r="AG15" s="2">
        <f t="shared" si="3"/>
        <v>-114.86959935800733</v>
      </c>
    </row>
    <row r="16" spans="1:36" s="46" customFormat="1" x14ac:dyDescent="0.3">
      <c r="A16" s="46">
        <v>1374</v>
      </c>
      <c r="B16" s="99" t="s">
        <v>155</v>
      </c>
      <c r="C16" s="57" t="s">
        <v>64</v>
      </c>
      <c r="D16" s="57" t="s">
        <v>50</v>
      </c>
      <c r="E16" s="46" t="s">
        <v>165</v>
      </c>
      <c r="F16" s="16">
        <v>10.9287357268796</v>
      </c>
      <c r="G16" s="16">
        <v>10.869448331883</v>
      </c>
      <c r="H16" s="16">
        <v>4.1380111994715196E-3</v>
      </c>
      <c r="I16" s="16">
        <v>21.0968581275643</v>
      </c>
      <c r="J16" s="16">
        <v>20.877400590915499</v>
      </c>
      <c r="K16" s="16">
        <v>1.3658437103808299E-3</v>
      </c>
      <c r="L16" s="16">
        <v>-0.15381918012044801</v>
      </c>
      <c r="M16" s="16">
        <v>4.1830960269655104E-3</v>
      </c>
      <c r="N16" s="16">
        <v>0.62232577143384604</v>
      </c>
      <c r="O16" s="16">
        <v>4.095824210106E-3</v>
      </c>
      <c r="P16" s="16">
        <v>0.78100375141065304</v>
      </c>
      <c r="Q16" s="16">
        <v>1.3386687350592601E-3</v>
      </c>
      <c r="R16" s="16">
        <v>-1.48783368329068</v>
      </c>
      <c r="S16" s="16">
        <v>0.13016021453966201</v>
      </c>
      <c r="T16" s="16">
        <v>621.21390777536703</v>
      </c>
      <c r="U16" s="16">
        <v>6.7365951242758307E-2</v>
      </c>
      <c r="V16" s="47">
        <v>43662.798090277778</v>
      </c>
      <c r="W16" s="46">
        <v>2.2000000000000002</v>
      </c>
      <c r="X16" s="16">
        <v>4.4477049333243E-2</v>
      </c>
      <c r="Y16" s="16">
        <v>4.0399651243287801E-2</v>
      </c>
      <c r="Z16" s="16">
        <f>((((N16/1000)+1)/((SMOW!$Z$4/1000)+1))-1)*1000</f>
        <v>11.388789257963605</v>
      </c>
      <c r="AA16" s="16">
        <f>((((P16/1000)+1)/((SMOW!$AA$4/1000)+1))-1)*1000</f>
        <v>21.932628508071652</v>
      </c>
      <c r="AB16" s="16">
        <f>Z16*SMOW!$AN$6</f>
        <v>12.356373344980804</v>
      </c>
      <c r="AC16" s="16">
        <f>AA16*SMOW!$AN$12</f>
        <v>23.729284638704058</v>
      </c>
      <c r="AD16" s="16">
        <f t="shared" si="4"/>
        <v>12.280656449960993</v>
      </c>
      <c r="AE16" s="16">
        <f t="shared" si="4"/>
        <v>23.452121195267434</v>
      </c>
      <c r="AF16" s="16">
        <f>(AD16-[1]SMOW!$AN$14*AE16)</f>
        <v>-0.10206354114021288</v>
      </c>
      <c r="AG16" s="2">
        <f t="shared" si="3"/>
        <v>-102.06354114021288</v>
      </c>
    </row>
    <row r="17" spans="1:40" s="46" customFormat="1" x14ac:dyDescent="0.3">
      <c r="A17" s="46">
        <v>1391</v>
      </c>
      <c r="B17" s="99" t="s">
        <v>98</v>
      </c>
      <c r="C17" s="48" t="s">
        <v>64</v>
      </c>
      <c r="D17" s="48" t="s">
        <v>89</v>
      </c>
      <c r="E17" s="46" t="s">
        <v>183</v>
      </c>
      <c r="F17" s="16">
        <v>15.440797</v>
      </c>
      <c r="G17" s="16">
        <v>15.322800709999999</v>
      </c>
      <c r="H17" s="16">
        <v>3.7849910000000001E-3</v>
      </c>
      <c r="I17" s="16">
        <v>29.830115249999999</v>
      </c>
      <c r="J17" s="16">
        <v>29.393851949999998</v>
      </c>
      <c r="K17" s="16">
        <v>1.4927639999999999E-3</v>
      </c>
      <c r="L17" s="16">
        <v>-0.19715311799999999</v>
      </c>
      <c r="M17" s="16">
        <v>3.6244290000000002E-3</v>
      </c>
      <c r="N17" s="16">
        <v>5.0883866209999997</v>
      </c>
      <c r="O17" s="16">
        <v>3.7464030000000001E-3</v>
      </c>
      <c r="P17" s="16">
        <v>9.3405030399999998</v>
      </c>
      <c r="Q17" s="16">
        <v>1.463064E-3</v>
      </c>
      <c r="R17" s="16">
        <v>12.308761519999999</v>
      </c>
      <c r="S17" s="16">
        <v>0.120066432</v>
      </c>
      <c r="T17" s="16">
        <v>657.4110379</v>
      </c>
      <c r="U17" s="16">
        <v>7.7006187000000004E-2</v>
      </c>
      <c r="V17" s="47">
        <v>43665.588194444441</v>
      </c>
      <c r="W17" s="46">
        <v>2.2000000000000002</v>
      </c>
      <c r="X17" s="16">
        <v>4.2266099999999996E-3</v>
      </c>
      <c r="Y17" s="16">
        <v>3.1160609999999998E-3</v>
      </c>
      <c r="Z17" s="16">
        <f>((((N17/1000)+1)/((SMOW!$Z$4/1000)+1))-1)*1000</f>
        <v>15.902903883491915</v>
      </c>
      <c r="AA17" s="16">
        <f>((((P17/1000)+1)/((SMOW!$AA$4/1000)+1))-1)*1000</f>
        <v>30.673033825430849</v>
      </c>
      <c r="AB17" s="16">
        <f>Z17*SMOW!$AN$6</f>
        <v>17.254004196834806</v>
      </c>
      <c r="AC17" s="16">
        <f>AA17*SMOW!$AN$12</f>
        <v>33.185678137409887</v>
      </c>
      <c r="AD17" s="16">
        <f t="shared" si="4"/>
        <v>17.106844187648448</v>
      </c>
      <c r="AE17" s="16">
        <f t="shared" si="4"/>
        <v>32.64692048785124</v>
      </c>
      <c r="AF17" s="16">
        <f>(AD17-[1]SMOW!$AN$14*AE17)</f>
        <v>-0.13072982993700677</v>
      </c>
      <c r="AG17" s="2">
        <f t="shared" si="3"/>
        <v>-130.72982993700677</v>
      </c>
      <c r="AH17" s="61"/>
      <c r="AI17" s="61"/>
      <c r="AJ17" s="46" t="s">
        <v>185</v>
      </c>
    </row>
    <row r="18" spans="1:40" s="46" customFormat="1" x14ac:dyDescent="0.3">
      <c r="A18" s="46">
        <v>1408</v>
      </c>
      <c r="B18" s="99" t="s">
        <v>193</v>
      </c>
      <c r="C18" s="58" t="s">
        <v>64</v>
      </c>
      <c r="D18" s="58" t="s">
        <v>60</v>
      </c>
      <c r="E18" s="46" t="s">
        <v>203</v>
      </c>
      <c r="F18" s="16">
        <v>6.8806949862551301</v>
      </c>
      <c r="G18" s="16">
        <v>6.8571308149830799</v>
      </c>
      <c r="H18" s="16">
        <v>3.3718767924671698E-3</v>
      </c>
      <c r="I18" s="16">
        <v>13.325861103844501</v>
      </c>
      <c r="J18" s="16">
        <v>13.2378527455392</v>
      </c>
      <c r="K18" s="16">
        <v>1.8729089408795101E-3</v>
      </c>
      <c r="L18" s="16">
        <v>-0.13245543466159701</v>
      </c>
      <c r="M18" s="16">
        <v>3.3992699392481102E-3</v>
      </c>
      <c r="N18" s="16">
        <v>-3.3844452278974999</v>
      </c>
      <c r="O18" s="16">
        <v>3.33750053693454E-3</v>
      </c>
      <c r="P18" s="16">
        <v>-6.8353806685832703</v>
      </c>
      <c r="Q18" s="16">
        <v>1.8356453404671201E-3</v>
      </c>
      <c r="R18" s="16">
        <v>-10.608112647051801</v>
      </c>
      <c r="S18" s="16">
        <v>0.12883454431593799</v>
      </c>
      <c r="T18" s="16">
        <v>685.45962904041198</v>
      </c>
      <c r="U18" s="16">
        <v>6.8413550793335498E-2</v>
      </c>
      <c r="V18" s="47">
        <v>43668.713854166665</v>
      </c>
      <c r="W18" s="46">
        <v>2.2000000000000002</v>
      </c>
      <c r="X18" s="16">
        <v>5.4313488568159601E-4</v>
      </c>
      <c r="Y18" s="16">
        <v>3.6089481990098299E-4</v>
      </c>
      <c r="Z18" s="16">
        <f>((((N18/1000)+1)/((SMOW!$Z$4/1000)+1))-1)*1000</f>
        <v>7.3389063346303018</v>
      </c>
      <c r="AA18" s="16">
        <f>((((P18/1000)+1)/((SMOW!$AA$4/1000)+1))-1)*1000</f>
        <v>14.155270903484451</v>
      </c>
      <c r="AB18" s="16">
        <f>Z18*SMOW!$AN$6</f>
        <v>7.9624150171298593</v>
      </c>
      <c r="AC18" s="16">
        <f>AA18*SMOW!$AN$12</f>
        <v>15.314828876216644</v>
      </c>
      <c r="AD18" s="16">
        <f t="shared" si="4"/>
        <v>7.930882264655633</v>
      </c>
      <c r="AE18" s="16">
        <f t="shared" si="4"/>
        <v>15.198740631773662</v>
      </c>
      <c r="AF18" s="16">
        <f>(AD18-[1]SMOW!$AN$14*AE18)</f>
        <v>-9.4052788920860664E-2</v>
      </c>
      <c r="AG18" s="2">
        <f t="shared" si="3"/>
        <v>-94.052788920860664</v>
      </c>
    </row>
    <row r="19" spans="1:40" s="133" customFormat="1" x14ac:dyDescent="0.3">
      <c r="A19" s="133">
        <v>1423</v>
      </c>
      <c r="B19" s="99" t="s">
        <v>98</v>
      </c>
      <c r="C19" s="58" t="s">
        <v>64</v>
      </c>
      <c r="D19" s="58" t="s">
        <v>50</v>
      </c>
      <c r="E19" s="133" t="s">
        <v>222</v>
      </c>
      <c r="F19" s="16">
        <v>11.1451941729186</v>
      </c>
      <c r="G19" s="16">
        <v>11.0835438449666</v>
      </c>
      <c r="H19" s="16">
        <v>3.9406314036554597E-3</v>
      </c>
      <c r="I19" s="16">
        <v>21.517080437339299</v>
      </c>
      <c r="J19" s="16">
        <v>21.288856029243899</v>
      </c>
      <c r="K19" s="16">
        <v>1.52907904353648E-3</v>
      </c>
      <c r="L19" s="16">
        <v>-0.156972138474195</v>
      </c>
      <c r="M19" s="16">
        <v>3.9182354846168596E-3</v>
      </c>
      <c r="N19" s="16">
        <v>0.83657742543665203</v>
      </c>
      <c r="O19" s="16">
        <v>3.90045669964655E-3</v>
      </c>
      <c r="P19" s="16">
        <v>1.1928652723114499</v>
      </c>
      <c r="Q19" s="16">
        <v>1.49865632024027E-3</v>
      </c>
      <c r="R19" s="16">
        <v>-0.55331977383944697</v>
      </c>
      <c r="S19" s="16">
        <v>0.131785388407237</v>
      </c>
      <c r="T19" s="16">
        <v>610.15948704539005</v>
      </c>
      <c r="U19" s="16">
        <v>7.90166438666077E-2</v>
      </c>
      <c r="V19" s="134">
        <v>43671.564421296294</v>
      </c>
      <c r="W19" s="133">
        <v>2.2000000000000002</v>
      </c>
      <c r="X19" s="16">
        <v>4.2091416042389397E-3</v>
      </c>
      <c r="Y19" s="16">
        <v>5.7491164287184898E-3</v>
      </c>
      <c r="Z19" s="16">
        <f>((((N19/1000)+1)/((SMOW!$Z$4/1000)+1))-1)*1000</f>
        <v>11.605346209929701</v>
      </c>
      <c r="AA19" s="16">
        <f>((((P19/1000)+1)/((SMOW!$AA$4/1000)+1))-1)*1000</f>
        <v>22.353194770878162</v>
      </c>
      <c r="AB19" s="16">
        <f>Z19*SMOW!$AN$6</f>
        <v>12.591328833956339</v>
      </c>
      <c r="AC19" s="16">
        <f>AA19*SMOW!$AN$12</f>
        <v>24.184302447258055</v>
      </c>
      <c r="AD19" s="16">
        <f t="shared" ref="AD19:AD40" si="5">LN((AB19/1000)+1)*1000</f>
        <v>12.512717248150642</v>
      </c>
      <c r="AE19" s="16">
        <f t="shared" ref="AE19:AE40" si="6">LN((AC19/1000)+1)*1000</f>
        <v>23.896493280995021</v>
      </c>
      <c r="AF19" s="16">
        <f>(AD19-SMOW!AN$14*AE19)</f>
        <v>-0.10463120421472993</v>
      </c>
      <c r="AG19" s="2">
        <f t="shared" si="3"/>
        <v>-104.63120421472993</v>
      </c>
      <c r="AH19" s="2">
        <f>AVERAGE(AG19:AG20)</f>
        <v>-96.832694762600369</v>
      </c>
      <c r="AI19" s="2">
        <f>STDEV(AG19:AG20)</f>
        <v>11.028757833496405</v>
      </c>
      <c r="AJ19" s="48" t="s">
        <v>226</v>
      </c>
    </row>
    <row r="20" spans="1:40" s="133" customFormat="1" x14ac:dyDescent="0.3">
      <c r="A20" s="133">
        <v>1424</v>
      </c>
      <c r="B20" s="99" t="s">
        <v>98</v>
      </c>
      <c r="C20" s="58" t="s">
        <v>64</v>
      </c>
      <c r="D20" s="58" t="s">
        <v>50</v>
      </c>
      <c r="E20" s="133" t="s">
        <v>223</v>
      </c>
      <c r="F20" s="16">
        <v>11.2383747332553</v>
      </c>
      <c r="G20" s="16">
        <v>11.1756929721147</v>
      </c>
      <c r="H20" s="16">
        <v>4.6646509705201601E-3</v>
      </c>
      <c r="I20" s="16">
        <v>21.668078635904699</v>
      </c>
      <c r="J20" s="16">
        <v>21.436662718421299</v>
      </c>
      <c r="K20" s="16">
        <v>1.1807170868909801E-3</v>
      </c>
      <c r="L20" s="16">
        <v>-0.14286494321173299</v>
      </c>
      <c r="M20" s="16">
        <v>4.4666283637060898E-3</v>
      </c>
      <c r="N20" s="16">
        <v>0.92880801074469199</v>
      </c>
      <c r="O20" s="16">
        <v>4.6170948931188796E-3</v>
      </c>
      <c r="P20" s="16">
        <v>1.34085919426125</v>
      </c>
      <c r="Q20" s="16">
        <v>1.1572254110443199E-3</v>
      </c>
      <c r="R20" s="16">
        <v>1.1128983771073</v>
      </c>
      <c r="S20" s="16">
        <v>0.11820246444082901</v>
      </c>
      <c r="T20" s="16">
        <v>673.58108631586799</v>
      </c>
      <c r="U20" s="16">
        <v>8.8192011115336796E-2</v>
      </c>
      <c r="V20" s="134">
        <v>43671.65084490741</v>
      </c>
      <c r="W20" s="133">
        <v>2.2000000000000002</v>
      </c>
      <c r="X20" s="16">
        <v>0.118017351362742</v>
      </c>
      <c r="Y20" s="16">
        <v>0.10931053820883101</v>
      </c>
      <c r="Z20" s="16">
        <f>((((N20/1000)+1)/((SMOW!$Z$4/1000)+1))-1)*1000</f>
        <v>11.698569174883433</v>
      </c>
      <c r="AA20" s="16">
        <f>((((P20/1000)+1)/((SMOW!$AA$4/1000)+1))-1)*1000</f>
        <v>22.504316561853699</v>
      </c>
      <c r="AB20" s="16">
        <f>Z20*SMOW!$AN$6</f>
        <v>12.692471961044138</v>
      </c>
      <c r="AC20" s="16">
        <f>AA20*SMOW!$AN$12</f>
        <v>24.34780368888304</v>
      </c>
      <c r="AD20" s="16">
        <f t="shared" si="5"/>
        <v>12.612597696641117</v>
      </c>
      <c r="AE20" s="16">
        <f t="shared" si="6"/>
        <v>24.056120988544674</v>
      </c>
      <c r="AF20" s="16">
        <f>(AD20-SMOW!AN$14*AE20)</f>
        <v>-8.9034185310470804E-2</v>
      </c>
      <c r="AG20" s="2">
        <f t="shared" si="3"/>
        <v>-89.034185310470804</v>
      </c>
      <c r="AJ20" s="48"/>
    </row>
    <row r="21" spans="1:40" s="79" customFormat="1" x14ac:dyDescent="0.3">
      <c r="A21" s="133">
        <v>1439</v>
      </c>
      <c r="B21" s="99" t="s">
        <v>98</v>
      </c>
      <c r="C21" s="58" t="s">
        <v>64</v>
      </c>
      <c r="D21" s="58" t="s">
        <v>52</v>
      </c>
      <c r="E21" s="133" t="s">
        <v>240</v>
      </c>
      <c r="F21" s="16">
        <v>16.393269189968699</v>
      </c>
      <c r="G21" s="16">
        <v>16.2603498219685</v>
      </c>
      <c r="H21" s="16">
        <v>4.6838923676058297E-3</v>
      </c>
      <c r="I21" s="16">
        <v>31.6741825501493</v>
      </c>
      <c r="J21" s="16">
        <v>31.1829025974384</v>
      </c>
      <c r="K21" s="16">
        <v>1.2881977324947899E-3</v>
      </c>
      <c r="L21" s="16">
        <v>-0.20422274947899299</v>
      </c>
      <c r="M21" s="16">
        <v>4.6881432719644298E-3</v>
      </c>
      <c r="N21" s="16">
        <v>6.0311483618416997</v>
      </c>
      <c r="O21" s="16">
        <v>4.6361401243266102E-3</v>
      </c>
      <c r="P21" s="16">
        <v>11.147880574487299</v>
      </c>
      <c r="Q21" s="16">
        <v>1.2625676100116801E-3</v>
      </c>
      <c r="R21" s="16">
        <v>14.493573886942899</v>
      </c>
      <c r="S21" s="16">
        <v>0.14998337855820501</v>
      </c>
      <c r="T21" s="16">
        <v>585.42361531638699</v>
      </c>
      <c r="U21" s="16">
        <v>0.30184529991511999</v>
      </c>
      <c r="V21" s="134">
        <v>43674.382789351854</v>
      </c>
      <c r="W21" s="133">
        <v>2.2000000000000002</v>
      </c>
      <c r="X21" s="16">
        <v>9.0288777219883192E-3</v>
      </c>
      <c r="Y21" s="16">
        <v>1.3443663409078099E-2</v>
      </c>
      <c r="Z21" s="16">
        <f>((((N21/1000)+1)/((SMOW!$Z$4/1000)+1))-1)*1000</f>
        <v>16.855809521384213</v>
      </c>
      <c r="AA21" s="16">
        <f>((((P21/1000)+1)/((SMOW!$AA$4/1000)+1))-1)*1000</f>
        <v>32.518610497651594</v>
      </c>
      <c r="AB21" s="16">
        <f>Z21*SMOW!$AN$6</f>
        <v>18.28786807451619</v>
      </c>
      <c r="AC21" s="16">
        <f>AA21*SMOW!$AN$12</f>
        <v>35.18243899813212</v>
      </c>
      <c r="AD21" s="16">
        <f t="shared" si="5"/>
        <v>18.122656223417838</v>
      </c>
      <c r="AE21" s="16">
        <f t="shared" si="6"/>
        <v>34.577680747090959</v>
      </c>
      <c r="AF21" s="16">
        <f>(AD21-SMOW!AN$14*AE21)</f>
        <v>-0.13435921104618842</v>
      </c>
      <c r="AG21" s="2">
        <f t="shared" si="3"/>
        <v>-134.35921104618842</v>
      </c>
      <c r="AH21" s="2">
        <f>AVERAGE(AG21:AG22)</f>
        <v>-136.91899388919282</v>
      </c>
      <c r="AI21" s="2">
        <f>STDEV(AG21:AG22)</f>
        <v>3.6200796133067801</v>
      </c>
      <c r="AJ21" s="86" t="s">
        <v>241</v>
      </c>
      <c r="AK21" s="78"/>
      <c r="AN21" s="84"/>
    </row>
    <row r="22" spans="1:40" s="79" customFormat="1" x14ac:dyDescent="0.3">
      <c r="A22" s="133">
        <v>1440</v>
      </c>
      <c r="B22" s="99" t="s">
        <v>98</v>
      </c>
      <c r="C22" s="58" t="s">
        <v>64</v>
      </c>
      <c r="D22" s="58" t="s">
        <v>52</v>
      </c>
      <c r="E22" s="133" t="s">
        <v>242</v>
      </c>
      <c r="F22" s="16">
        <v>17.008758302225001</v>
      </c>
      <c r="G22" s="16">
        <v>16.865728622154599</v>
      </c>
      <c r="H22" s="16">
        <v>4.0360384295267601E-3</v>
      </c>
      <c r="I22" s="16">
        <v>32.8717523140851</v>
      </c>
      <c r="J22" s="16">
        <v>32.343031664810198</v>
      </c>
      <c r="K22" s="16">
        <v>1.70198647071538E-3</v>
      </c>
      <c r="L22" s="16">
        <v>-0.21139209686516</v>
      </c>
      <c r="M22" s="16">
        <v>3.8368478815563401E-3</v>
      </c>
      <c r="N22" s="16">
        <v>6.6403625677768696</v>
      </c>
      <c r="O22" s="16">
        <v>3.9948910516939898E-3</v>
      </c>
      <c r="P22" s="16">
        <v>12.321623359879601</v>
      </c>
      <c r="Q22" s="16">
        <v>1.66812356239919E-3</v>
      </c>
      <c r="R22" s="16">
        <v>16.647399387605802</v>
      </c>
      <c r="S22" s="16">
        <v>0.147290021671835</v>
      </c>
      <c r="T22" s="16">
        <v>647.98445045757705</v>
      </c>
      <c r="U22" s="16">
        <v>0.13233814236313099</v>
      </c>
      <c r="V22" s="134">
        <v>43674.464629629627</v>
      </c>
      <c r="W22" s="133">
        <v>2.2000000000000002</v>
      </c>
      <c r="X22" s="16">
        <v>0.18267951247848199</v>
      </c>
      <c r="Y22" s="16">
        <v>0.175313498648793</v>
      </c>
      <c r="Z22" s="16">
        <f>((((N22/1000)+1)/((SMOW!$Z$4/1000)+1))-1)*1000</f>
        <v>17.471578730475777</v>
      </c>
      <c r="AA22" s="16">
        <f>((((P22/1000)+1)/((SMOW!$AA$4/1000)+1))-1)*1000</f>
        <v>33.717160475490672</v>
      </c>
      <c r="AB22" s="16">
        <f>Z22*SMOW!$AN$6</f>
        <v>18.955952632895258</v>
      </c>
      <c r="AC22" s="16">
        <f>AA22*SMOW!$AN$12</f>
        <v>36.479170649214858</v>
      </c>
      <c r="AD22" s="16">
        <f t="shared" si="5"/>
        <v>18.778527234572579</v>
      </c>
      <c r="AE22" s="16">
        <f t="shared" si="6"/>
        <v>35.829556839592378</v>
      </c>
      <c r="AF22" s="16">
        <f>(AD22-SMOW!AN$14*AE22)</f>
        <v>-0.13947877673219722</v>
      </c>
      <c r="AG22" s="2">
        <f t="shared" si="3"/>
        <v>-139.47877673219722</v>
      </c>
      <c r="AH22" s="81"/>
      <c r="AI22" s="84"/>
      <c r="AJ22" s="86"/>
      <c r="AK22" s="78"/>
      <c r="AL22" s="84"/>
      <c r="AM22" s="84"/>
    </row>
    <row r="23" spans="1:40" s="79" customFormat="1" x14ac:dyDescent="0.3">
      <c r="A23" s="133">
        <v>1441</v>
      </c>
      <c r="B23" s="99" t="s">
        <v>98</v>
      </c>
      <c r="C23" s="58" t="s">
        <v>62</v>
      </c>
      <c r="D23" s="58" t="s">
        <v>68</v>
      </c>
      <c r="E23" s="133" t="s">
        <v>243</v>
      </c>
      <c r="F23" s="16">
        <v>-13.3379582990177</v>
      </c>
      <c r="G23" s="16">
        <v>-13.427708106156899</v>
      </c>
      <c r="H23" s="16">
        <v>3.85584438524918E-3</v>
      </c>
      <c r="I23" s="16">
        <v>-25.081004397731899</v>
      </c>
      <c r="J23" s="16">
        <v>-25.4008931404246</v>
      </c>
      <c r="K23" s="16">
        <v>3.63508507247161E-3</v>
      </c>
      <c r="L23" s="16">
        <v>-1.60365280127133E-2</v>
      </c>
      <c r="M23" s="16">
        <v>3.8943658703874799E-3</v>
      </c>
      <c r="N23" s="16">
        <v>-23.396969513033401</v>
      </c>
      <c r="O23" s="16">
        <v>3.81653408418209E-3</v>
      </c>
      <c r="P23" s="16">
        <v>-44.478098988269998</v>
      </c>
      <c r="Q23" s="16">
        <v>3.5627610236901898E-3</v>
      </c>
      <c r="R23" s="16">
        <v>-64.626892301487999</v>
      </c>
      <c r="S23" s="16">
        <v>0.117551709120655</v>
      </c>
      <c r="T23" s="16">
        <v>887.55729374416103</v>
      </c>
      <c r="U23" s="16">
        <v>9.2363846754644693E-2</v>
      </c>
      <c r="V23" s="134">
        <v>43674.594710648147</v>
      </c>
      <c r="W23" s="133">
        <v>2.2000000000000002</v>
      </c>
      <c r="X23" s="104">
        <v>4.05660112587051E-5</v>
      </c>
      <c r="Y23" s="104">
        <v>3.8983515027582698E-5</v>
      </c>
      <c r="Z23" s="16">
        <f>((((N23/1000)+1)/((SMOW!$Z$4/1000)+1))-1)*1000</f>
        <v>-12.888948057020123</v>
      </c>
      <c r="AA23" s="16">
        <f>((((P23/1000)+1)/((SMOW!$AA$4/1000)+1))-1)*1000</f>
        <v>-24.283030715379738</v>
      </c>
      <c r="AB23" s="16">
        <f>Z23*SMOW!$AN$6</f>
        <v>-13.983984654491929</v>
      </c>
      <c r="AC23" s="16">
        <f>AA23*SMOW!$AN$12</f>
        <v>-26.272224850914654</v>
      </c>
      <c r="AD23" s="16">
        <f t="shared" si="5"/>
        <v>-14.082681767490561</v>
      </c>
      <c r="AE23" s="16">
        <f t="shared" si="6"/>
        <v>-26.623506038050166</v>
      </c>
      <c r="AF23" s="16">
        <f>(AD23-SMOW!AN$14*AE23)</f>
        <v>-2.5470579400073134E-2</v>
      </c>
      <c r="AG23" s="2">
        <f t="shared" si="3"/>
        <v>-25.470579400073134</v>
      </c>
      <c r="AH23" s="2">
        <f>AVERAGE(AG23:AG24)</f>
        <v>-15.018446781986938</v>
      </c>
      <c r="AI23" s="2">
        <f>STDEV(AG23:AG24)</f>
        <v>14.781547704219703</v>
      </c>
      <c r="AJ23" s="86" t="s">
        <v>245</v>
      </c>
      <c r="AK23" s="78"/>
    </row>
    <row r="24" spans="1:40" s="79" customFormat="1" x14ac:dyDescent="0.3">
      <c r="A24" s="133">
        <v>1442</v>
      </c>
      <c r="B24" s="99" t="s">
        <v>98</v>
      </c>
      <c r="C24" s="58" t="s">
        <v>62</v>
      </c>
      <c r="D24" s="58" t="s">
        <v>68</v>
      </c>
      <c r="E24" s="133" t="s">
        <v>244</v>
      </c>
      <c r="F24" s="16">
        <v>-14.4223434667944</v>
      </c>
      <c r="G24" s="16">
        <v>-14.527356709697701</v>
      </c>
      <c r="H24" s="16">
        <v>4.0929606845137804E-3</v>
      </c>
      <c r="I24" s="16">
        <v>-27.1485709348262</v>
      </c>
      <c r="J24" s="16">
        <v>-27.523902199470701</v>
      </c>
      <c r="K24" s="16">
        <v>1.9794117178884899E-3</v>
      </c>
      <c r="L24" s="16">
        <v>5.2636516228045799E-3</v>
      </c>
      <c r="M24" s="16">
        <v>4.1497630746767803E-3</v>
      </c>
      <c r="N24" s="16">
        <v>-24.470299383147999</v>
      </c>
      <c r="O24" s="16">
        <v>4.0512329847697702E-3</v>
      </c>
      <c r="P24" s="16">
        <v>-46.504528996203199</v>
      </c>
      <c r="Q24" s="16">
        <v>1.94002912661805E-3</v>
      </c>
      <c r="R24" s="16">
        <v>-68.296985728135695</v>
      </c>
      <c r="S24" s="16">
        <v>0.130872923656049</v>
      </c>
      <c r="T24" s="16">
        <v>826.77986237601704</v>
      </c>
      <c r="U24" s="16">
        <v>9.47136046486977E-2</v>
      </c>
      <c r="V24" s="134">
        <v>43674.670972222222</v>
      </c>
      <c r="W24" s="133">
        <v>2.2000000000000002</v>
      </c>
      <c r="X24" s="104">
        <v>6.9413424190330796E-3</v>
      </c>
      <c r="Y24" s="104">
        <v>8.3009069470541905E-3</v>
      </c>
      <c r="Z24" s="16">
        <f>((((N24/1000)+1)/((SMOW!$Z$4/1000)+1))-1)*1000</f>
        <v>-13.973826706887071</v>
      </c>
      <c r="AA24" s="16">
        <f>((((P24/1000)+1)/((SMOW!$AA$4/1000)+1))-1)*1000</f>
        <v>-26.35228956095348</v>
      </c>
      <c r="AB24" s="16">
        <f>Z24*SMOW!$AN$6</f>
        <v>-15.161033884934151</v>
      </c>
      <c r="AC24" s="16">
        <f>AA24*SMOW!$AN$12</f>
        <v>-28.510991267794644</v>
      </c>
      <c r="AD24" s="16">
        <f t="shared" si="5"/>
        <v>-15.277137352968165</v>
      </c>
      <c r="AE24" s="16">
        <f t="shared" si="6"/>
        <v>-28.925323937129285</v>
      </c>
      <c r="AF24" s="16">
        <f>(AD24-SMOW!AN$14*AE24)</f>
        <v>-4.5663141639007421E-3</v>
      </c>
      <c r="AG24" s="2">
        <f t="shared" si="3"/>
        <v>-4.5663141639007421</v>
      </c>
      <c r="AH24" s="2">
        <f>AVERAGE(AG24:AG25)</f>
        <v>-2.7469819140693019</v>
      </c>
      <c r="AI24" s="2">
        <f>STDEV(AG24:AG25)</f>
        <v>2.5729243421743786</v>
      </c>
      <c r="AJ24" s="108" t="s">
        <v>246</v>
      </c>
      <c r="AK24" s="78"/>
    </row>
    <row r="25" spans="1:40" s="79" customFormat="1" x14ac:dyDescent="0.3">
      <c r="A25" s="133">
        <v>1443</v>
      </c>
      <c r="B25" s="99" t="s">
        <v>98</v>
      </c>
      <c r="C25" s="58" t="s">
        <v>62</v>
      </c>
      <c r="D25" s="58" t="s">
        <v>68</v>
      </c>
      <c r="E25" s="133" t="s">
        <v>247</v>
      </c>
      <c r="F25" s="16">
        <v>-14.677045507369799</v>
      </c>
      <c r="G25" s="16">
        <v>-14.7858192411581</v>
      </c>
      <c r="H25" s="16">
        <v>3.6934421444406E-3</v>
      </c>
      <c r="I25" s="16">
        <v>-27.6317067291303</v>
      </c>
      <c r="J25" s="16">
        <v>-28.020643833213501</v>
      </c>
      <c r="K25" s="16">
        <v>2.0670456709273501E-3</v>
      </c>
      <c r="L25" s="16">
        <v>9.0807027786169205E-3</v>
      </c>
      <c r="M25" s="16">
        <v>3.6042083987797699E-3</v>
      </c>
      <c r="N25" s="16">
        <v>-24.722404738562599</v>
      </c>
      <c r="O25" s="16">
        <v>3.6557875328514801E-3</v>
      </c>
      <c r="P25" s="16">
        <v>-46.978052268088099</v>
      </c>
      <c r="Q25" s="16">
        <v>2.0259195049754401E-3</v>
      </c>
      <c r="R25" s="16">
        <v>-69.049800465071399</v>
      </c>
      <c r="S25" s="16">
        <v>0.12952801162913199</v>
      </c>
      <c r="T25" s="16">
        <v>875.14391269567</v>
      </c>
      <c r="U25" s="16">
        <v>7.91481342943475E-2</v>
      </c>
      <c r="V25" s="134">
        <v>43674.748414351852</v>
      </c>
      <c r="W25" s="133">
        <v>2.2000000000000002</v>
      </c>
      <c r="X25" s="104">
        <v>1.4485321143242499E-3</v>
      </c>
      <c r="Y25" s="104">
        <v>2.3017231925905901E-3</v>
      </c>
      <c r="Z25" s="16">
        <f>((((N25/1000)+1)/((SMOW!$Z$4/1000)+1))-1)*1000</f>
        <v>-14.228644657287681</v>
      </c>
      <c r="AA25" s="16">
        <f>((((P25/1000)+1)/((SMOW!$AA$4/1000)+1))-1)*1000</f>
        <v>-26.8358208031364</v>
      </c>
      <c r="AB25" s="16">
        <f>Z25*SMOW!$AN$6</f>
        <v>-15.437501001748265</v>
      </c>
      <c r="AC25" s="16">
        <f>AA25*SMOW!$AN$12</f>
        <v>-29.034131960814726</v>
      </c>
      <c r="AD25" s="16">
        <f t="shared" si="5"/>
        <v>-15.557899933404506</v>
      </c>
      <c r="AE25" s="16">
        <f t="shared" si="6"/>
        <v>-29.463962658598991</v>
      </c>
      <c r="AF25" s="16">
        <f>(AD25-SMOW!AN$14*AE25)</f>
        <v>-9.2764966423786177E-4</v>
      </c>
      <c r="AG25" s="2">
        <f t="shared" si="3"/>
        <v>-0.92764966423786177</v>
      </c>
      <c r="AH25" s="81"/>
      <c r="AI25" s="84"/>
      <c r="AJ25" s="77"/>
      <c r="AK25" s="78"/>
      <c r="AL25" s="108"/>
      <c r="AM25" s="84"/>
    </row>
    <row r="26" spans="1:40" s="79" customFormat="1" x14ac:dyDescent="0.3">
      <c r="A26" s="133">
        <v>1444</v>
      </c>
      <c r="B26" s="99" t="s">
        <v>98</v>
      </c>
      <c r="C26" s="58" t="s">
        <v>62</v>
      </c>
      <c r="D26" s="58" t="s">
        <v>68</v>
      </c>
      <c r="E26" s="133" t="s">
        <v>248</v>
      </c>
      <c r="F26" s="16">
        <v>-14.912353967884799</v>
      </c>
      <c r="G26" s="16">
        <v>-15.024661319841501</v>
      </c>
      <c r="H26" s="16">
        <v>3.8282760464511301E-3</v>
      </c>
      <c r="I26" s="16">
        <v>-28.092939718549101</v>
      </c>
      <c r="J26" s="16">
        <v>-28.495096181923</v>
      </c>
      <c r="K26" s="16">
        <v>2.1365468428089299E-3</v>
      </c>
      <c r="L26" s="16">
        <v>2.0749464213805E-2</v>
      </c>
      <c r="M26" s="16">
        <v>3.7574044613005002E-3</v>
      </c>
      <c r="N26" s="16">
        <v>-24.955314231302399</v>
      </c>
      <c r="O26" s="16">
        <v>3.7892468043659198E-3</v>
      </c>
      <c r="P26" s="16">
        <v>-47.4301085156808</v>
      </c>
      <c r="Q26" s="16">
        <v>2.0940378739676599E-3</v>
      </c>
      <c r="R26" s="16">
        <v>-68.1235644855239</v>
      </c>
      <c r="S26" s="16">
        <v>0.128401601977325</v>
      </c>
      <c r="T26" s="16">
        <v>767.21731574486103</v>
      </c>
      <c r="U26" s="16">
        <v>0.10188808281497901</v>
      </c>
      <c r="V26" s="134">
        <v>43674.830625000002</v>
      </c>
      <c r="W26" s="133">
        <v>2.2000000000000002</v>
      </c>
      <c r="X26" s="104">
        <v>3.7499470404773902E-2</v>
      </c>
      <c r="Y26" s="104">
        <v>3.18526724111192E-2</v>
      </c>
      <c r="Z26" s="16">
        <f>((((N26/1000)+1)/((SMOW!$Z$4/1000)+1))-1)*1000</f>
        <v>-14.464060201995977</v>
      </c>
      <c r="AA26" s="16">
        <f>((((P26/1000)+1)/((SMOW!$AA$4/1000)+1))-1)*1000</f>
        <v>-27.297431312932495</v>
      </c>
      <c r="AB26" s="16">
        <f>Z26*SMOW!$AN$6</f>
        <v>-15.692917297171739</v>
      </c>
      <c r="AC26" s="16">
        <f>AA26*SMOW!$AN$12</f>
        <v>-29.533556239812462</v>
      </c>
      <c r="AD26" s="16">
        <f t="shared" si="5"/>
        <v>-15.817354697935546</v>
      </c>
      <c r="AE26" s="16">
        <f t="shared" si="6"/>
        <v>-29.978453209702831</v>
      </c>
      <c r="AF26" s="16">
        <f>(AD26-SMOW!AN$14*AE26)</f>
        <v>1.1268596787550322E-2</v>
      </c>
      <c r="AG26" s="2">
        <f t="shared" si="3"/>
        <v>11.268596787550322</v>
      </c>
      <c r="AH26" s="81"/>
      <c r="AI26" s="84"/>
      <c r="AJ26" s="77"/>
      <c r="AK26" s="78"/>
      <c r="AL26" s="75"/>
    </row>
    <row r="27" spans="1:40" s="79" customFormat="1" x14ac:dyDescent="0.3">
      <c r="A27" s="151">
        <v>1445</v>
      </c>
      <c r="B27" s="99" t="s">
        <v>98</v>
      </c>
      <c r="C27" s="58" t="s">
        <v>62</v>
      </c>
      <c r="D27" s="58" t="s">
        <v>68</v>
      </c>
      <c r="E27" s="151" t="s">
        <v>249</v>
      </c>
      <c r="F27" s="16">
        <v>-15.210991788338401</v>
      </c>
      <c r="G27" s="16">
        <v>-15.327866280961601</v>
      </c>
      <c r="H27" s="16">
        <v>5.7488296470353103E-3</v>
      </c>
      <c r="I27" s="16">
        <v>-28.667844458528599</v>
      </c>
      <c r="J27" s="16">
        <v>-29.086794247367902</v>
      </c>
      <c r="K27" s="16">
        <v>6.2208179154053999E-3</v>
      </c>
      <c r="L27" s="16">
        <v>2.9961081648614701E-2</v>
      </c>
      <c r="M27" s="16">
        <v>5.5453681405301701E-3</v>
      </c>
      <c r="N27" s="16">
        <v>-25.250907441689002</v>
      </c>
      <c r="O27" s="16">
        <v>5.6902203771498497E-3</v>
      </c>
      <c r="P27" s="16">
        <v>-47.993574888296202</v>
      </c>
      <c r="Q27" s="16">
        <v>6.0970478441693798E-3</v>
      </c>
      <c r="R27" s="16">
        <v>-68.299467889648398</v>
      </c>
      <c r="S27" s="16">
        <v>0.124002013058449</v>
      </c>
      <c r="T27" s="16">
        <v>627.68484220010703</v>
      </c>
      <c r="U27" s="16">
        <v>0.31316794997987901</v>
      </c>
      <c r="V27" s="152">
        <v>43675.361597222225</v>
      </c>
      <c r="W27" s="151">
        <v>2.2000000000000002</v>
      </c>
      <c r="X27" s="16">
        <v>6.9125479264337099E-3</v>
      </c>
      <c r="Y27" s="16">
        <v>4.01920164017288E-3</v>
      </c>
      <c r="Z27" s="16">
        <f>((((N27/1000)+1)/((SMOW!$Z$4/1000)+1))-1)*1000</f>
        <v>-14.762833926573183</v>
      </c>
      <c r="AA27" s="16">
        <f>((((P27/1000)+1)/((SMOW!$AA$4/1000)+1))-1)*1000</f>
        <v>-27.872806613906896</v>
      </c>
      <c r="AB27" s="16">
        <f>Z27*SMOW!$AN$6</f>
        <v>-16.01707464198914</v>
      </c>
      <c r="AC27" s="16">
        <f>AA27*SMOW!$AN$12</f>
        <v>-30.15606458558036</v>
      </c>
      <c r="AD27" s="16">
        <f t="shared" si="5"/>
        <v>-16.146734358880355</v>
      </c>
      <c r="AE27" s="16">
        <f t="shared" si="6"/>
        <v>-30.620111754446896</v>
      </c>
      <c r="AF27" s="16">
        <f>(AD27-SMOW!AN$14*AE27)</f>
        <v>2.0684647467607675E-2</v>
      </c>
      <c r="AG27" s="2">
        <f t="shared" si="3"/>
        <v>20.684647467607675</v>
      </c>
      <c r="AH27" s="2">
        <f>AVERAGE(AG27:AG28)</f>
        <v>19.265155835528347</v>
      </c>
      <c r="AI27" s="2">
        <f>STDEV(AG27:AG28)</f>
        <v>2.0074643177617055</v>
      </c>
      <c r="AJ27" s="77"/>
      <c r="AK27" s="78"/>
      <c r="AL27" s="75"/>
    </row>
    <row r="28" spans="1:40" s="79" customFormat="1" x14ac:dyDescent="0.3">
      <c r="A28" s="151">
        <v>1446</v>
      </c>
      <c r="B28" s="99" t="s">
        <v>98</v>
      </c>
      <c r="C28" s="58" t="s">
        <v>62</v>
      </c>
      <c r="D28" s="58" t="s">
        <v>68</v>
      </c>
      <c r="E28" s="151" t="s">
        <v>250</v>
      </c>
      <c r="F28" s="16">
        <v>-15.1361487164989</v>
      </c>
      <c r="G28" s="16">
        <v>-15.2518698293075</v>
      </c>
      <c r="H28" s="16">
        <v>4.5625870239814296E-3</v>
      </c>
      <c r="I28" s="16">
        <v>-28.522969151485199</v>
      </c>
      <c r="J28" s="16">
        <v>-28.937653559889501</v>
      </c>
      <c r="K28" s="16">
        <v>2.5977942563558299E-3</v>
      </c>
      <c r="L28" s="16">
        <v>2.7211250314122901E-2</v>
      </c>
      <c r="M28" s="16">
        <v>4.4479403168553597E-3</v>
      </c>
      <c r="N28" s="16">
        <v>-25.176827394337199</v>
      </c>
      <c r="O28" s="16">
        <v>4.5160714876599601E-3</v>
      </c>
      <c r="P28" s="16">
        <v>-47.851582036151299</v>
      </c>
      <c r="Q28" s="16">
        <v>2.54610825870317E-3</v>
      </c>
      <c r="R28" s="16">
        <v>-68.889217462684798</v>
      </c>
      <c r="S28" s="16">
        <v>0.14232633944640899</v>
      </c>
      <c r="T28" s="16">
        <v>746.22389922842001</v>
      </c>
      <c r="U28" s="16">
        <v>0.10032252357785</v>
      </c>
      <c r="V28" s="152">
        <v>43675.438611111109</v>
      </c>
      <c r="W28" s="151">
        <v>2.2000000000000002</v>
      </c>
      <c r="X28" s="16">
        <v>2.8497545687447101E-3</v>
      </c>
      <c r="Y28" s="16">
        <v>4.4673917138384903E-3</v>
      </c>
      <c r="Z28" s="16">
        <f>((((N28/1000)+1)/((SMOW!$Z$4/1000)+1))-1)*1000</f>
        <v>-14.687956795142455</v>
      </c>
      <c r="AA28" s="16">
        <f>((((P28/1000)+1)/((SMOW!$AA$4/1000)+1))-1)*1000</f>
        <v>-27.727812726055291</v>
      </c>
      <c r="AB28" s="16">
        <f>Z28*SMOW!$AN$6</f>
        <v>-15.935835998442171</v>
      </c>
      <c r="AC28" s="16">
        <f>AA28*SMOW!$AN$12</f>
        <v>-29.999193226799225</v>
      </c>
      <c r="AD28" s="16">
        <f t="shared" si="5"/>
        <v>-16.064176737132087</v>
      </c>
      <c r="AE28" s="16">
        <f t="shared" si="6"/>
        <v>-30.458375760105177</v>
      </c>
      <c r="AF28" s="16">
        <f>(AD28-SMOW!AN$14*AE28)</f>
        <v>1.7845664203449019E-2</v>
      </c>
      <c r="AG28" s="2">
        <f t="shared" si="3"/>
        <v>17.845664203449019</v>
      </c>
      <c r="AH28" s="81"/>
      <c r="AI28" s="84"/>
      <c r="AJ28" s="78"/>
      <c r="AK28" s="78"/>
      <c r="AL28" s="75"/>
    </row>
    <row r="29" spans="1:40" s="151" customFormat="1" x14ac:dyDescent="0.3">
      <c r="A29" s="151">
        <v>1465</v>
      </c>
      <c r="B29" s="99" t="s">
        <v>265</v>
      </c>
      <c r="C29" s="55" t="s">
        <v>62</v>
      </c>
      <c r="D29" s="55" t="s">
        <v>67</v>
      </c>
      <c r="E29" s="151" t="s">
        <v>272</v>
      </c>
      <c r="F29" s="16">
        <v>-1.9744911678768</v>
      </c>
      <c r="G29" s="16">
        <v>-1.9764434543884299</v>
      </c>
      <c r="H29" s="16">
        <v>4.5712478019098498E-3</v>
      </c>
      <c r="I29" s="16">
        <v>-3.7350794462413202</v>
      </c>
      <c r="J29" s="16">
        <v>-3.7420723682268902</v>
      </c>
      <c r="K29" s="16">
        <v>2.1967425877016701E-3</v>
      </c>
      <c r="L29" s="16">
        <v>-6.2924396463712705E-4</v>
      </c>
      <c r="M29" s="16">
        <v>4.5947138354606601E-3</v>
      </c>
      <c r="N29" s="16">
        <v>-12.1493528336898</v>
      </c>
      <c r="O29" s="16">
        <v>4.5246439690286499E-3</v>
      </c>
      <c r="P29" s="16">
        <v>-23.556874886054398</v>
      </c>
      <c r="Q29" s="16">
        <v>2.1530359577594102E-3</v>
      </c>
      <c r="R29" s="16">
        <v>-34.490354488158403</v>
      </c>
      <c r="S29" s="16">
        <v>0.121469926856018</v>
      </c>
      <c r="T29" s="16">
        <v>1147.3447768390899</v>
      </c>
      <c r="U29" s="16">
        <v>0.10739441813287801</v>
      </c>
      <c r="V29" s="152">
        <v>43677.663229166668</v>
      </c>
      <c r="W29" s="151">
        <v>2.2000000000000002</v>
      </c>
      <c r="X29" s="16">
        <v>1.3737904112314099E-2</v>
      </c>
      <c r="Y29" s="16">
        <v>1.6124994016995901E-2</v>
      </c>
      <c r="Z29" s="16">
        <f>((((N29/1000)+1)/((SMOW!$Z$4/1000)+1))-1)*1000</f>
        <v>-1.52030963833516</v>
      </c>
      <c r="AA29" s="16">
        <f>((((P29/1000)+1)/((SMOW!$AA$4/1000)+1))-1)*1000</f>
        <v>-2.9196340699191303</v>
      </c>
      <c r="AB29" s="16">
        <f>Z29*SMOW!$AN$6</f>
        <v>-1.6494741509161053</v>
      </c>
      <c r="AC29" s="16">
        <f>AA29*SMOW!$AN$12</f>
        <v>-3.1588018672943043</v>
      </c>
      <c r="AD29" s="16">
        <f t="shared" si="5"/>
        <v>-1.6508360312002854</v>
      </c>
      <c r="AE29" s="16">
        <f t="shared" si="6"/>
        <v>-3.1638014130718739</v>
      </c>
      <c r="AF29" s="16">
        <f>(AD29-SMOW!AN$14*AE29)</f>
        <v>1.9651114901664046E-2</v>
      </c>
      <c r="AG29" s="2">
        <f t="shared" si="3"/>
        <v>19.651114901664045</v>
      </c>
      <c r="AH29" s="2">
        <f>AVERAGE(AG29:AG31)</f>
        <v>19.967075641309172</v>
      </c>
      <c r="AI29" s="2">
        <f>STDEV(AG29:AG31)</f>
        <v>5.4586631081989241</v>
      </c>
    </row>
    <row r="30" spans="1:40" s="151" customFormat="1" x14ac:dyDescent="0.3">
      <c r="A30" s="151">
        <v>1466</v>
      </c>
      <c r="B30" s="99" t="s">
        <v>265</v>
      </c>
      <c r="C30" s="153" t="s">
        <v>62</v>
      </c>
      <c r="D30" s="153" t="s">
        <v>67</v>
      </c>
      <c r="E30" s="151" t="s">
        <v>270</v>
      </c>
      <c r="F30" s="16">
        <v>-1.3398270246127999</v>
      </c>
      <c r="G30" s="16">
        <v>-1.34072620799047</v>
      </c>
      <c r="H30" s="16">
        <v>6.4466989170533298E-3</v>
      </c>
      <c r="I30" s="16">
        <v>-2.5419178085580199</v>
      </c>
      <c r="J30" s="16">
        <v>-2.5451541085804501</v>
      </c>
      <c r="K30" s="16">
        <v>2.68930468617741E-3</v>
      </c>
      <c r="L30" s="16">
        <v>3.1151613400024901E-3</v>
      </c>
      <c r="M30" s="16">
        <v>6.80468515928898E-3</v>
      </c>
      <c r="N30" s="16">
        <v>-11.521159086026699</v>
      </c>
      <c r="O30" s="16">
        <v>6.3809748758322602E-3</v>
      </c>
      <c r="P30" s="16">
        <v>-22.387452522354199</v>
      </c>
      <c r="Q30" s="16">
        <v>2.6357979870410202E-3</v>
      </c>
      <c r="R30" s="16">
        <v>-32.574951073873102</v>
      </c>
      <c r="S30" s="16">
        <v>0.170363605320941</v>
      </c>
      <c r="T30" s="16">
        <v>1534.0502619112499</v>
      </c>
      <c r="U30" s="16">
        <v>0.15274301715362601</v>
      </c>
      <c r="V30" s="152">
        <v>43677.748287037037</v>
      </c>
      <c r="W30" s="151">
        <v>2.2000000000000002</v>
      </c>
      <c r="X30" s="16">
        <v>1.7058241653899601E-3</v>
      </c>
      <c r="Y30" s="16">
        <v>2.5014537870693501E-3</v>
      </c>
      <c r="Z30" s="16">
        <f>((((N30/1000)+1)/((SMOW!$Z$4/1000)+1))-1)*1000</f>
        <v>-0.88535667206135482</v>
      </c>
      <c r="AA30" s="16">
        <f>((((P30/1000)+1)/((SMOW!$AA$4/1000)+1))-1)*1000</f>
        <v>-1.7254958263946962</v>
      </c>
      <c r="AB30" s="16">
        <f>Z30*SMOW!$AN$6</f>
        <v>-0.96057599589088782</v>
      </c>
      <c r="AC30" s="16">
        <f>AA30*SMOW!$AN$12</f>
        <v>-1.8668433467674483</v>
      </c>
      <c r="AD30" s="16">
        <f t="shared" si="5"/>
        <v>-0.96103764466894093</v>
      </c>
      <c r="AE30" s="16">
        <f t="shared" si="6"/>
        <v>-1.8685880705636253</v>
      </c>
      <c r="AF30" s="16">
        <f>(AD30-SMOW!AN$14*AE30)</f>
        <v>2.5576856588653274E-2</v>
      </c>
      <c r="AG30" s="2">
        <f t="shared" si="3"/>
        <v>25.576856588653275</v>
      </c>
    </row>
    <row r="31" spans="1:40" s="151" customFormat="1" x14ac:dyDescent="0.3">
      <c r="A31" s="151">
        <v>1467</v>
      </c>
      <c r="B31" s="99" t="s">
        <v>265</v>
      </c>
      <c r="C31" s="55" t="s">
        <v>62</v>
      </c>
      <c r="D31" s="55" t="s">
        <v>67</v>
      </c>
      <c r="E31" s="151" t="s">
        <v>271</v>
      </c>
      <c r="F31" s="16">
        <v>-1.19686302127914</v>
      </c>
      <c r="G31" s="16">
        <v>-1.1975801647955899</v>
      </c>
      <c r="H31" s="16">
        <v>4.1148317426603197E-3</v>
      </c>
      <c r="I31" s="16">
        <v>-2.2516754886194801</v>
      </c>
      <c r="J31" s="16">
        <v>-2.2542144476502801</v>
      </c>
      <c r="K31" s="16">
        <v>2.5359526802897401E-3</v>
      </c>
      <c r="L31" s="16">
        <v>-7.3549364362408996E-3</v>
      </c>
      <c r="M31" s="16">
        <v>4.0792352938016597E-3</v>
      </c>
      <c r="N31" s="16">
        <v>-11.379652599504199</v>
      </c>
      <c r="O31" s="16">
        <v>4.0728810676633302E-3</v>
      </c>
      <c r="P31" s="16">
        <v>-22.102984895245999</v>
      </c>
      <c r="Q31" s="16">
        <v>2.4854970893763801E-3</v>
      </c>
      <c r="R31" s="16">
        <v>-32.720012572552399</v>
      </c>
      <c r="S31" s="16">
        <v>0.14147652138341299</v>
      </c>
      <c r="T31" s="16">
        <v>1320.6873791516</v>
      </c>
      <c r="U31" s="16">
        <v>0.104988070970419</v>
      </c>
      <c r="V31" s="152">
        <v>43677.830949074072</v>
      </c>
      <c r="W31" s="151">
        <v>2.2000000000000002</v>
      </c>
      <c r="X31" s="16">
        <v>4.8389328895196801E-2</v>
      </c>
      <c r="Y31" s="16">
        <v>4.5558751202327601E-2</v>
      </c>
      <c r="Z31" s="16">
        <f>((((N31/1000)+1)/((SMOW!$Z$4/1000)+1))-1)*1000</f>
        <v>-0.74232760865744485</v>
      </c>
      <c r="AA31" s="16">
        <f>((((P31/1000)+1)/((SMOW!$AA$4/1000)+1))-1)*1000</f>
        <v>-1.4350159423777153</v>
      </c>
      <c r="AB31" s="16">
        <f>Z31*SMOW!$AN$6</f>
        <v>-0.80539527680208356</v>
      </c>
      <c r="AC31" s="16">
        <f>AA31*SMOW!$AN$12</f>
        <v>-1.5525682088322044</v>
      </c>
      <c r="AD31" s="16">
        <f t="shared" si="5"/>
        <v>-0.80571978182631254</v>
      </c>
      <c r="AE31" s="16">
        <f t="shared" si="6"/>
        <v>-1.5537746917801567</v>
      </c>
      <c r="AF31" s="16">
        <f>(AD31-SMOW!AN$14*AE31)</f>
        <v>1.4673255433610199E-2</v>
      </c>
      <c r="AG31" s="2">
        <f t="shared" si="3"/>
        <v>14.673255433610199</v>
      </c>
    </row>
    <row r="32" spans="1:40" s="151" customFormat="1" x14ac:dyDescent="0.3">
      <c r="A32" s="151">
        <v>1476</v>
      </c>
      <c r="B32" s="99" t="s">
        <v>265</v>
      </c>
      <c r="C32" s="58" t="s">
        <v>64</v>
      </c>
      <c r="D32" s="58" t="s">
        <v>50</v>
      </c>
      <c r="E32" s="151" t="s">
        <v>282</v>
      </c>
      <c r="F32" s="16">
        <v>9.1140993626884406</v>
      </c>
      <c r="G32" s="16">
        <v>9.0728162324425696</v>
      </c>
      <c r="H32" s="16">
        <v>4.4182792579041596E-3</v>
      </c>
      <c r="I32" s="16">
        <v>17.632686312526999</v>
      </c>
      <c r="J32" s="16">
        <v>17.479033975620801</v>
      </c>
      <c r="K32" s="16">
        <v>2.2515222921388801E-3</v>
      </c>
      <c r="L32" s="16">
        <v>-0.15611370668519001</v>
      </c>
      <c r="M32" s="16">
        <v>4.2465455317423498E-3</v>
      </c>
      <c r="N32" s="16">
        <v>-1.17381039029154</v>
      </c>
      <c r="O32" s="16">
        <v>4.3732349380428302E-3</v>
      </c>
      <c r="P32" s="16">
        <v>-2.6142445236430598</v>
      </c>
      <c r="Q32" s="16">
        <v>2.20672575922818E-3</v>
      </c>
      <c r="R32" s="16">
        <v>-5.0527605047830999</v>
      </c>
      <c r="S32" s="16">
        <v>0.131717572862494</v>
      </c>
      <c r="T32" s="16">
        <v>722.07134890312398</v>
      </c>
      <c r="U32" s="16">
        <v>0.27735481017970698</v>
      </c>
      <c r="V32" s="16">
        <v>43679.515659722223</v>
      </c>
      <c r="W32" s="16">
        <v>2.2000000000000002</v>
      </c>
      <c r="X32" s="16">
        <v>6.4256079439897398E-5</v>
      </c>
      <c r="Y32" s="16">
        <v>3.15547318928504E-4</v>
      </c>
      <c r="Z32" s="17">
        <f>((((N32/1000)+1)/((SMOW!$Z$4/1000)+1))-1)*1000</f>
        <v>9.5733270889084565</v>
      </c>
      <c r="AA32" s="17">
        <f>((((P32/1000)+1)/((SMOW!$AA$4/1000)+1))-1)*1000</f>
        <v>18.465621259575737</v>
      </c>
      <c r="AB32" s="17">
        <f>Z32*SMOW!$AN$6</f>
        <v>10.386670697366341</v>
      </c>
      <c r="AC32" s="17">
        <f>AA32*SMOW!$AN$12</f>
        <v>19.978270399178101</v>
      </c>
      <c r="AD32" s="17">
        <f t="shared" si="5"/>
        <v>10.333099862383381</v>
      </c>
      <c r="AE32" s="17">
        <f t="shared" si="6"/>
        <v>19.781323539038848</v>
      </c>
      <c r="AF32" s="16">
        <f>(AD32-SMOW!AN$14*AE32)</f>
        <v>-0.11143896622913019</v>
      </c>
      <c r="AG32" s="2">
        <f t="shared" si="3"/>
        <v>-111.43896622913019</v>
      </c>
      <c r="AH32" s="2">
        <f>AVERAGE(AG32:AG34)</f>
        <v>-104.71672707762991</v>
      </c>
      <c r="AI32" s="2">
        <f>STDEV(AG32:AG34)</f>
        <v>7.5156914125123713</v>
      </c>
      <c r="AJ32" s="48" t="s">
        <v>226</v>
      </c>
    </row>
    <row r="33" spans="1:36" s="151" customFormat="1" x14ac:dyDescent="0.3">
      <c r="A33" s="151">
        <v>1477</v>
      </c>
      <c r="B33" s="99" t="s">
        <v>265</v>
      </c>
      <c r="C33" s="58" t="s">
        <v>64</v>
      </c>
      <c r="D33" s="58" t="s">
        <v>50</v>
      </c>
      <c r="E33" s="151" t="s">
        <v>283</v>
      </c>
      <c r="F33" s="16">
        <v>10.0574814152935</v>
      </c>
      <c r="G33" s="16">
        <v>10.0072411081001</v>
      </c>
      <c r="H33" s="16">
        <v>4.6764338518290004E-3</v>
      </c>
      <c r="I33" s="16">
        <v>19.4320627713461</v>
      </c>
      <c r="J33" s="16">
        <v>19.2456706549108</v>
      </c>
      <c r="K33" s="16">
        <v>4.4128084960155904E-3</v>
      </c>
      <c r="L33" s="16">
        <v>-0.154472997692779</v>
      </c>
      <c r="M33" s="16">
        <v>4.3827112850406899E-3</v>
      </c>
      <c r="N33" s="16">
        <v>-0.240046109775788</v>
      </c>
      <c r="O33" s="16">
        <v>4.6287576480518403E-3</v>
      </c>
      <c r="P33" s="16">
        <v>-0.85066865495827504</v>
      </c>
      <c r="Q33" s="16">
        <v>4.3250107772376698E-3</v>
      </c>
      <c r="R33" s="16">
        <v>-2.35497322452066</v>
      </c>
      <c r="S33" s="16">
        <v>0.148729512667505</v>
      </c>
      <c r="T33" s="16">
        <v>578.20465525562395</v>
      </c>
      <c r="U33" s="16">
        <v>7.7983072414319898E-2</v>
      </c>
      <c r="V33" s="16">
        <v>43679.618715277778</v>
      </c>
      <c r="W33" s="16">
        <v>2.2000000000000002</v>
      </c>
      <c r="X33" s="16">
        <v>3.1333892197174501E-2</v>
      </c>
      <c r="Y33" s="16">
        <v>3.3896999361236801E-2</v>
      </c>
      <c r="Z33" s="17">
        <f>((((N33/1000)+1)/((SMOW!$Z$4/1000)+1))-1)*1000</f>
        <v>10.517138455894637</v>
      </c>
      <c r="AA33" s="17">
        <f>((((P33/1000)+1)/((SMOW!$AA$4/1000)+1))-1)*1000</f>
        <v>20.266470512611654</v>
      </c>
      <c r="AB33" s="17">
        <f>Z33*SMOW!$AN$6</f>
        <v>11.410667660833131</v>
      </c>
      <c r="AC33" s="17">
        <f>AA33*SMOW!$AN$12</f>
        <v>21.92663990267652</v>
      </c>
      <c r="AD33" s="17">
        <f t="shared" si="5"/>
        <v>11.346057028364399</v>
      </c>
      <c r="AE33" s="17">
        <f t="shared" si="6"/>
        <v>21.689708287993099</v>
      </c>
      <c r="AF33" s="16">
        <f>(AD33-SMOW!AN$14*AE33)</f>
        <v>-0.10610894769595802</v>
      </c>
      <c r="AG33" s="2">
        <f t="shared" si="3"/>
        <v>-106.10894769595802</v>
      </c>
    </row>
    <row r="34" spans="1:36" s="151" customFormat="1" x14ac:dyDescent="0.3">
      <c r="A34" s="151">
        <v>1478</v>
      </c>
      <c r="B34" s="99" t="s">
        <v>265</v>
      </c>
      <c r="C34" s="58" t="s">
        <v>64</v>
      </c>
      <c r="D34" s="58" t="s">
        <v>50</v>
      </c>
      <c r="E34" s="151" t="s">
        <v>284</v>
      </c>
      <c r="F34" s="16">
        <v>10.839392456273</v>
      </c>
      <c r="G34" s="16">
        <v>10.781067038362901</v>
      </c>
      <c r="H34" s="16">
        <v>4.0002757962241597E-3</v>
      </c>
      <c r="I34" s="16">
        <v>20.914675577797599</v>
      </c>
      <c r="J34" s="16">
        <v>20.698966178627501</v>
      </c>
      <c r="K34" s="16">
        <v>1.62789879083746E-3</v>
      </c>
      <c r="L34" s="16">
        <v>-0.14798710395237</v>
      </c>
      <c r="M34" s="16">
        <v>3.9247795940995202E-3</v>
      </c>
      <c r="N34" s="16">
        <v>0.53073103561039903</v>
      </c>
      <c r="O34" s="16">
        <v>4.98938551926112E-3</v>
      </c>
      <c r="P34" s="16">
        <v>0.59729928448552005</v>
      </c>
      <c r="Q34" s="16">
        <v>5.3764563793943501E-3</v>
      </c>
      <c r="R34" s="16">
        <v>-0.122693939370874</v>
      </c>
      <c r="S34" s="16">
        <v>0.14751595796851</v>
      </c>
      <c r="T34" s="16">
        <v>690.77406537865102</v>
      </c>
      <c r="U34" s="16">
        <v>9.0732147057194706E-2</v>
      </c>
      <c r="V34" s="16">
        <v>43679.719699074078</v>
      </c>
      <c r="W34" s="16">
        <v>2.2000000000000002</v>
      </c>
      <c r="X34" s="3">
        <v>2.6534001396477099E-4</v>
      </c>
      <c r="Y34" s="3">
        <v>4.2716514486343198E-4</v>
      </c>
      <c r="Z34" s="17">
        <f>((((N34/1000)+1)/((SMOW!$Z$4/1000)+1))-1)*1000</f>
        <v>11.296208984086897</v>
      </c>
      <c r="AA34" s="17">
        <f>((((P34/1000)+1)/((SMOW!$AA$4/1000)+1))-1)*1000</f>
        <v>21.745041425533351</v>
      </c>
      <c r="AB34" s="17">
        <f>Z34*SMOW!$AN$6</f>
        <v>12.255927511583609</v>
      </c>
      <c r="AC34" s="17">
        <f>AA34*SMOW!$AN$12</f>
        <v>23.526330976562868</v>
      </c>
      <c r="AD34" s="17">
        <f t="shared" si="5"/>
        <v>12.181431691287942</v>
      </c>
      <c r="AE34" s="17">
        <f t="shared" si="6"/>
        <v>23.25385219431012</v>
      </c>
      <c r="AF34" s="16">
        <f>(AD34-SMOW!AN$14*AE34)</f>
        <v>-9.6602267307801526E-2</v>
      </c>
      <c r="AG34" s="2">
        <f t="shared" si="3"/>
        <v>-96.602267307801526</v>
      </c>
    </row>
    <row r="35" spans="1:36" s="151" customFormat="1" x14ac:dyDescent="0.3">
      <c r="A35" s="151">
        <v>1487</v>
      </c>
      <c r="B35" s="99" t="s">
        <v>155</v>
      </c>
      <c r="C35" s="58" t="s">
        <v>64</v>
      </c>
      <c r="D35" s="58" t="s">
        <v>296</v>
      </c>
      <c r="E35" s="151" t="s">
        <v>298</v>
      </c>
      <c r="F35" s="16">
        <v>16.3321625287934</v>
      </c>
      <c r="G35" s="16">
        <v>16.2002270164366</v>
      </c>
      <c r="H35" s="16">
        <v>4.1947733512601596E-3</v>
      </c>
      <c r="I35" s="16">
        <v>31.564212291815899</v>
      </c>
      <c r="J35" s="16">
        <v>31.0763029085414</v>
      </c>
      <c r="K35" s="16">
        <v>1.75810637116001E-3</v>
      </c>
      <c r="L35" s="16">
        <v>-0.20806091927321799</v>
      </c>
      <c r="M35" s="16">
        <v>4.0349737406441899E-3</v>
      </c>
      <c r="N35" s="16">
        <v>5.9706646825629699</v>
      </c>
      <c r="O35" s="16">
        <v>4.15200767223771E-3</v>
      </c>
      <c r="P35" s="16">
        <v>11.040098296399</v>
      </c>
      <c r="Q35" s="16">
        <v>1.72312689519058E-3</v>
      </c>
      <c r="R35" s="16">
        <v>15.1206967108615</v>
      </c>
      <c r="S35" s="16">
        <v>9.9296516445438202E-2</v>
      </c>
      <c r="T35" s="16">
        <v>563.92469398860896</v>
      </c>
      <c r="U35" s="16">
        <v>0.22694559354111599</v>
      </c>
      <c r="V35" s="152">
        <v>43681.608217592591</v>
      </c>
      <c r="W35" s="16">
        <v>2.2000000000000002</v>
      </c>
      <c r="X35" s="16">
        <v>4.2900017206127801E-2</v>
      </c>
      <c r="Y35" s="16">
        <v>3.8768639208360697E-2</v>
      </c>
      <c r="Z35" s="17">
        <f>((((N35/1000)+1)/((SMOW!$Z$4/1000)+1))-1)*1000</f>
        <v>16.794675051784669</v>
      </c>
      <c r="AA35" s="17">
        <f>((((P35/1000)+1)/((SMOW!$AA$4/1000)+1))-1)*1000</f>
        <v>32.408550228381294</v>
      </c>
      <c r="AB35" s="17">
        <f>Z35*SMOW!$AN$6</f>
        <v>18.221539660361792</v>
      </c>
      <c r="AC35" s="17">
        <f>AA35*SMOW!$AN$12</f>
        <v>35.063362916760198</v>
      </c>
      <c r="AD35" s="17">
        <f t="shared" si="5"/>
        <v>18.057516908150284</v>
      </c>
      <c r="AE35" s="17">
        <f t="shared" si="6"/>
        <v>34.46264505288206</v>
      </c>
      <c r="AF35" s="16">
        <f>(AD35-SMOW!AN$14*AE35)</f>
        <v>-0.13875967977144654</v>
      </c>
      <c r="AG35" s="2">
        <f t="shared" si="3"/>
        <v>-138.75967977144654</v>
      </c>
      <c r="AH35" s="2">
        <f>AVERAGE(AG35:AG36)</f>
        <v>-134.7887040190887</v>
      </c>
      <c r="AI35" s="2">
        <f>STDEV(AG35:AG36)</f>
        <v>5.6158077648391487</v>
      </c>
      <c r="AJ35" s="151" t="s">
        <v>331</v>
      </c>
    </row>
    <row r="36" spans="1:36" s="151" customFormat="1" x14ac:dyDescent="0.3">
      <c r="A36" s="151">
        <v>1488</v>
      </c>
      <c r="B36" s="99" t="s">
        <v>155</v>
      </c>
      <c r="C36" s="58" t="s">
        <v>64</v>
      </c>
      <c r="D36" s="58" t="s">
        <v>296</v>
      </c>
      <c r="E36" s="151" t="s">
        <v>300</v>
      </c>
      <c r="F36" s="16">
        <v>16.994698643671899</v>
      </c>
      <c r="G36" s="16">
        <v>16.851903861783601</v>
      </c>
      <c r="H36" s="16">
        <v>5.0230000383174201E-3</v>
      </c>
      <c r="I36" s="16">
        <v>32.828898955155402</v>
      </c>
      <c r="J36" s="16">
        <v>32.301541252322899</v>
      </c>
      <c r="K36" s="16">
        <v>2.1369811990871799E-3</v>
      </c>
      <c r="L36" s="16">
        <v>-0.20330991944284399</v>
      </c>
      <c r="M36" s="16">
        <v>5.0581119603441901E-3</v>
      </c>
      <c r="N36" s="16">
        <v>6.6264462473245</v>
      </c>
      <c r="O36" s="16">
        <v>4.9717905951880796E-3</v>
      </c>
      <c r="P36" s="16">
        <v>12.279622616049499</v>
      </c>
      <c r="Q36" s="16">
        <v>2.0944635882484E-3</v>
      </c>
      <c r="R36" s="16">
        <v>16.847847993540501</v>
      </c>
      <c r="S36" s="16">
        <v>0.13247131431678</v>
      </c>
      <c r="T36" s="16">
        <v>587.774871346689</v>
      </c>
      <c r="U36" s="16">
        <v>7.5748133218690603E-2</v>
      </c>
      <c r="V36" s="152">
        <v>43681.694525462961</v>
      </c>
      <c r="W36" s="151">
        <v>2.2000000000000002</v>
      </c>
      <c r="X36" s="16">
        <v>5.6564419199369598E-3</v>
      </c>
      <c r="Y36" s="16">
        <v>1.44412068677977E-2</v>
      </c>
      <c r="Z36" s="17">
        <f>((((N36/1000)+1)/((SMOW!$Z$4/1000)+1))-1)*1000</f>
        <v>17.457512673652253</v>
      </c>
      <c r="AA36" s="17">
        <f>((((P36/1000)+1)/((SMOW!$AA$4/1000)+1))-1)*1000</f>
        <v>33.674272040977506</v>
      </c>
      <c r="AB36" s="17">
        <f>Z36*SMOW!$AN$6</f>
        <v>18.940691533083299</v>
      </c>
      <c r="AC36" s="17">
        <f>AA36*SMOW!$AN$12</f>
        <v>36.432768920853988</v>
      </c>
      <c r="AD36" s="17">
        <f t="shared" si="5"/>
        <v>18.763549929559524</v>
      </c>
      <c r="AE36" s="17">
        <f t="shared" si="6"/>
        <v>35.784787230731538</v>
      </c>
      <c r="AF36" s="16">
        <f>(AD36-SMOW!AN$14*AE36)</f>
        <v>-0.13081772826673088</v>
      </c>
      <c r="AG36" s="2">
        <f t="shared" si="3"/>
        <v>-130.81772826673088</v>
      </c>
    </row>
    <row r="37" spans="1:36" s="151" customFormat="1" x14ac:dyDescent="0.3">
      <c r="A37" s="151">
        <v>1502</v>
      </c>
      <c r="B37" s="99" t="s">
        <v>80</v>
      </c>
      <c r="C37" s="58" t="s">
        <v>64</v>
      </c>
      <c r="D37" s="58" t="s">
        <v>50</v>
      </c>
      <c r="E37" s="151" t="s">
        <v>317</v>
      </c>
      <c r="F37" s="16">
        <v>11.470080065795701</v>
      </c>
      <c r="G37" s="16">
        <v>11.4047969528596</v>
      </c>
      <c r="H37" s="16">
        <v>4.9574464254831304E-3</v>
      </c>
      <c r="I37" s="16">
        <v>22.138728618913699</v>
      </c>
      <c r="J37" s="16">
        <v>21.897224807761699</v>
      </c>
      <c r="K37" s="16">
        <v>1.6394382215789401E-3</v>
      </c>
      <c r="L37" s="16">
        <v>-0.15693774563860399</v>
      </c>
      <c r="M37" s="16">
        <v>4.9177224803494696E-3</v>
      </c>
      <c r="N37" s="16">
        <v>1.1581511093691901</v>
      </c>
      <c r="O37" s="16">
        <v>4.9069053008875098E-3</v>
      </c>
      <c r="P37" s="16">
        <v>1.8021450739133</v>
      </c>
      <c r="Q37" s="16">
        <v>1.6068197800457899E-3</v>
      </c>
      <c r="R37" s="16">
        <v>1.85031818612164</v>
      </c>
      <c r="S37" s="16">
        <v>0.123605031641897</v>
      </c>
      <c r="T37" s="16">
        <v>611.12067963354798</v>
      </c>
      <c r="U37" s="16">
        <v>0.14959098363291601</v>
      </c>
      <c r="V37" s="152">
        <v>43683.404317129629</v>
      </c>
      <c r="W37" s="151">
        <v>2.2000000000000002</v>
      </c>
      <c r="X37" s="16">
        <v>3.8750695652844699E-3</v>
      </c>
      <c r="Y37" s="16">
        <v>2.3263516695472401E-3</v>
      </c>
      <c r="Z37" s="17">
        <f>((((N37/1000)+1)/((SMOW!$Z$4/1000)+1))-1)*1000</f>
        <v>11.930379951905268</v>
      </c>
      <c r="AA37" s="17">
        <f>((((P37/1000)+1)/((SMOW!$AA$4/1000)+1))-1)*1000</f>
        <v>22.975351773073307</v>
      </c>
      <c r="AB37" s="17">
        <f>Z37*SMOW!$AN$6</f>
        <v>12.943977230076049</v>
      </c>
      <c r="AC37" s="17">
        <f>AA37*SMOW!$AN$12</f>
        <v>24.857424713000995</v>
      </c>
      <c r="AD37" s="17">
        <f t="shared" si="5"/>
        <v>12.860919916973183</v>
      </c>
      <c r="AE37" s="17">
        <f t="shared" si="6"/>
        <v>24.553505074394891</v>
      </c>
      <c r="AF37" s="16">
        <f>(AD37-SMOW!AN$14*AE37)</f>
        <v>-0.10333076230732097</v>
      </c>
      <c r="AG37" s="2">
        <f t="shared" si="3"/>
        <v>-103.33076230732097</v>
      </c>
      <c r="AH37" s="2">
        <f>AVERAGE(AG37:AG38)</f>
        <v>-103.58884078831032</v>
      </c>
      <c r="AI37" s="2">
        <f>STDEV(AG37:AG38)</f>
        <v>0.36497808797179193</v>
      </c>
    </row>
    <row r="38" spans="1:36" s="151" customFormat="1" x14ac:dyDescent="0.3">
      <c r="A38" s="151">
        <v>1503</v>
      </c>
      <c r="B38" s="99" t="s">
        <v>260</v>
      </c>
      <c r="C38" s="58" t="s">
        <v>64</v>
      </c>
      <c r="D38" s="58" t="s">
        <v>50</v>
      </c>
      <c r="E38" s="151" t="s">
        <v>318</v>
      </c>
      <c r="F38" s="16">
        <v>11.6626205012218</v>
      </c>
      <c r="G38" s="16">
        <v>11.595135945184101</v>
      </c>
      <c r="H38" s="16">
        <v>4.4987579996543202E-3</v>
      </c>
      <c r="I38" s="16">
        <v>22.509540217788501</v>
      </c>
      <c r="J38" s="16">
        <v>22.259939141376599</v>
      </c>
      <c r="K38" s="16">
        <v>1.39436511577648E-3</v>
      </c>
      <c r="L38" s="16">
        <v>-0.158111921462776</v>
      </c>
      <c r="M38" s="16">
        <v>4.3396399155285204E-3</v>
      </c>
      <c r="N38" s="16">
        <v>1.3487285966760501</v>
      </c>
      <c r="O38" s="16">
        <v>4.4528931997001404E-3</v>
      </c>
      <c r="P38" s="16">
        <v>2.1655789648030601</v>
      </c>
      <c r="Q38" s="16">
        <v>1.3666226754655601E-3</v>
      </c>
      <c r="R38" s="16">
        <v>2.1103068053001999</v>
      </c>
      <c r="S38" s="16">
        <v>0.13679466250984099</v>
      </c>
      <c r="T38" s="16">
        <v>538.938894902127</v>
      </c>
      <c r="U38" s="16">
        <v>6.6715773229162598E-2</v>
      </c>
      <c r="V38" s="152">
        <v>43683.509560185186</v>
      </c>
      <c r="W38" s="151">
        <v>2.2000000000000002</v>
      </c>
      <c r="X38" s="16">
        <v>3.2696653871387802E-4</v>
      </c>
      <c r="Y38" s="16">
        <v>1.0780118152086101E-3</v>
      </c>
      <c r="Z38" s="17">
        <f>((((N38/1000)+1)/((SMOW!$Z$4/1000)+1))-1)*1000</f>
        <v>12.123008008648295</v>
      </c>
      <c r="AA38" s="17">
        <f>((((P38/1000)+1)/((SMOW!$AA$4/1000)+1))-1)*1000</f>
        <v>23.346466882186554</v>
      </c>
      <c r="AB38" s="17">
        <f>Z38*SMOW!$AN$6</f>
        <v>13.152970840540011</v>
      </c>
      <c r="AC38" s="17">
        <f>AA38*SMOW!$AN$12</f>
        <v>25.258940475447393</v>
      </c>
      <c r="AD38" s="17">
        <f t="shared" si="5"/>
        <v>13.067221605946306</v>
      </c>
      <c r="AE38" s="17">
        <f t="shared" si="6"/>
        <v>24.945205540181071</v>
      </c>
      <c r="AF38" s="16">
        <f>(AD38-SMOW!AN$14*AE38)</f>
        <v>-0.10384691926929968</v>
      </c>
      <c r="AG38" s="2">
        <f t="shared" si="3"/>
        <v>-103.84691926929968</v>
      </c>
    </row>
    <row r="39" spans="1:36" s="151" customFormat="1" x14ac:dyDescent="0.3">
      <c r="A39" s="151">
        <v>1512</v>
      </c>
      <c r="B39" s="99" t="s">
        <v>155</v>
      </c>
      <c r="C39" s="58" t="s">
        <v>64</v>
      </c>
      <c r="D39" s="58" t="s">
        <v>52</v>
      </c>
      <c r="E39" s="151" t="s">
        <v>328</v>
      </c>
      <c r="F39" s="16">
        <v>16.8274298731687</v>
      </c>
      <c r="G39" s="16">
        <v>16.687416931088801</v>
      </c>
      <c r="H39" s="16">
        <v>3.7367638866625001E-3</v>
      </c>
      <c r="I39" s="16">
        <v>32.524598730228</v>
      </c>
      <c r="J39" s="16">
        <v>32.0068699559883</v>
      </c>
      <c r="K39" s="16">
        <v>1.6421000830597701E-3</v>
      </c>
      <c r="L39" s="16">
        <v>-0.212210405673042</v>
      </c>
      <c r="M39" s="16">
        <v>4.0441181591042898E-3</v>
      </c>
      <c r="N39" s="16">
        <v>6.4608827805292801</v>
      </c>
      <c r="O39" s="16">
        <v>3.6986676102765902E-3</v>
      </c>
      <c r="P39" s="16">
        <v>11.9813767815623</v>
      </c>
      <c r="Q39" s="16">
        <v>1.60942868083786E-3</v>
      </c>
      <c r="R39" s="16">
        <v>16.161157006810001</v>
      </c>
      <c r="S39" s="16">
        <v>0.135129071493443</v>
      </c>
      <c r="T39" s="16">
        <v>739.06816117786002</v>
      </c>
      <c r="U39" s="16">
        <v>0.13629761611819799</v>
      </c>
      <c r="V39" s="152">
        <v>43684.777581018519</v>
      </c>
      <c r="W39" s="151">
        <v>2.2000000000000002</v>
      </c>
      <c r="X39" s="16">
        <v>1.08379322472452E-3</v>
      </c>
      <c r="Y39" s="16">
        <v>2.4162987324831899E-3</v>
      </c>
      <c r="Z39" s="17">
        <f>((((N39/1000)+1)/((SMOW!$Z$4/1000)+1))-1)*1000</f>
        <v>17.290167782463286</v>
      </c>
      <c r="AA39" s="17">
        <f>((((P39/1000)+1)/((SMOW!$AA$4/1000)+1))-1)*1000</f>
        <v>33.369722745540507</v>
      </c>
      <c r="AB39" s="17">
        <f>Z39*SMOW!$AN$6</f>
        <v>18.759129129383521</v>
      </c>
      <c r="AC39" s="17">
        <f>AA39*SMOW!$AN$12</f>
        <v>36.103271846881221</v>
      </c>
      <c r="AD39" s="17">
        <f t="shared" si="5"/>
        <v>18.585346641382319</v>
      </c>
      <c r="AE39" s="17">
        <f t="shared" si="6"/>
        <v>35.466822119131663</v>
      </c>
      <c r="AF39" s="16">
        <f>(AD39-SMOW!AN$14*AE39)</f>
        <v>-0.14113543751919977</v>
      </c>
      <c r="AG39" s="2">
        <f t="shared" si="3"/>
        <v>-141.13543751919977</v>
      </c>
      <c r="AH39" s="2">
        <f>AVERAGE(AG39:AG40)</f>
        <v>-135.58799214317574</v>
      </c>
      <c r="AI39" s="2">
        <f>STDEV(AG39:AG40)</f>
        <v>7.8452724872970965</v>
      </c>
      <c r="AJ39" s="86" t="s">
        <v>241</v>
      </c>
    </row>
    <row r="40" spans="1:36" s="151" customFormat="1" x14ac:dyDescent="0.3">
      <c r="A40" s="151">
        <v>1513</v>
      </c>
      <c r="B40" s="99" t="s">
        <v>155</v>
      </c>
      <c r="C40" s="58" t="s">
        <v>64</v>
      </c>
      <c r="D40" s="58" t="s">
        <v>52</v>
      </c>
      <c r="E40" s="151" t="s">
        <v>329</v>
      </c>
      <c r="F40" s="16">
        <v>17.1813556410074</v>
      </c>
      <c r="G40" s="16">
        <v>17.035424903742001</v>
      </c>
      <c r="H40" s="16">
        <v>4.5815672002143303E-3</v>
      </c>
      <c r="I40" s="16">
        <v>33.1879875987754</v>
      </c>
      <c r="J40" s="16">
        <v>32.649155700113901</v>
      </c>
      <c r="K40" s="16">
        <v>1.9187843937211999E-3</v>
      </c>
      <c r="L40" s="16">
        <v>-0.20332930591816201</v>
      </c>
      <c r="M40" s="16">
        <v>4.7634395299744701E-3</v>
      </c>
      <c r="N40" s="16">
        <v>6.8112002781425298</v>
      </c>
      <c r="O40" s="16">
        <v>4.5348581611514898E-3</v>
      </c>
      <c r="P40" s="16">
        <v>12.6315667928799</v>
      </c>
      <c r="Q40" s="16">
        <v>1.8806080502991999E-3</v>
      </c>
      <c r="R40" s="16">
        <v>17.182412479945999</v>
      </c>
      <c r="S40" s="16">
        <v>0.14087730251237501</v>
      </c>
      <c r="T40" s="16">
        <v>704.32303093212295</v>
      </c>
      <c r="U40" s="16">
        <v>8.3408190523420703E-2</v>
      </c>
      <c r="V40" s="152">
        <v>43684.861226851855</v>
      </c>
      <c r="W40" s="151">
        <v>2.2000000000000002</v>
      </c>
      <c r="X40" s="16">
        <v>3.9560081178757797E-2</v>
      </c>
      <c r="Y40" s="16">
        <v>4.3773688360014898E-2</v>
      </c>
      <c r="Z40" s="17">
        <f>((((N40/1000)+1)/((SMOW!$Z$4/1000)+1))-1)*1000</f>
        <v>17.644254614869183</v>
      </c>
      <c r="AA40" s="17">
        <f>((((P40/1000)+1)/((SMOW!$AA$4/1000)+1))-1)*1000</f>
        <v>34.03365459956742</v>
      </c>
      <c r="AB40" s="17">
        <f>Z40*SMOW!$AN$6</f>
        <v>19.143298947495623</v>
      </c>
      <c r="AC40" s="17">
        <f>AA40*SMOW!$AN$12</f>
        <v>36.821591036900287</v>
      </c>
      <c r="AD40" s="17">
        <f t="shared" si="5"/>
        <v>18.962371387385712</v>
      </c>
      <c r="AE40" s="17">
        <f t="shared" si="6"/>
        <v>36.159871087410728</v>
      </c>
      <c r="AF40" s="16">
        <f>(AD40-SMOW!AN$14*AE40)</f>
        <v>-0.13004054676715171</v>
      </c>
      <c r="AG40" s="2">
        <f t="shared" si="3"/>
        <v>-130.04054676715171</v>
      </c>
    </row>
    <row r="41" spans="1:36" s="46" customFormat="1" x14ac:dyDescent="0.3">
      <c r="B41" s="21"/>
      <c r="C41" s="57"/>
      <c r="D41" s="57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47"/>
      <c r="X41" s="16"/>
      <c r="Y41" s="16"/>
      <c r="Z41" s="17"/>
      <c r="AA41" s="17"/>
      <c r="AB41" s="17"/>
      <c r="AC41" s="17"/>
      <c r="AD41" s="17"/>
      <c r="AE41" s="17"/>
      <c r="AF41" s="16"/>
      <c r="AG41" s="2"/>
      <c r="AH41" s="2"/>
    </row>
    <row r="42" spans="1:36" x14ac:dyDescent="0.3">
      <c r="V42" s="47"/>
    </row>
    <row r="43" spans="1:36" x14ac:dyDescent="0.3">
      <c r="V43" s="47"/>
    </row>
    <row r="44" spans="1:36" x14ac:dyDescent="0.3">
      <c r="V44" s="47"/>
    </row>
    <row r="45" spans="1:36" x14ac:dyDescent="0.3">
      <c r="V45" s="47"/>
    </row>
    <row r="46" spans="1:36" x14ac:dyDescent="0.3">
      <c r="V46" s="47"/>
    </row>
    <row r="47" spans="1:36" x14ac:dyDescent="0.3">
      <c r="V47" s="47"/>
    </row>
    <row r="48" spans="1:36" x14ac:dyDescent="0.3">
      <c r="V48" s="47"/>
    </row>
    <row r="49" spans="22:22" x14ac:dyDescent="0.3">
      <c r="V49" s="47"/>
    </row>
    <row r="50" spans="22:22" x14ac:dyDescent="0.3">
      <c r="V50" s="47"/>
    </row>
    <row r="51" spans="22:22" x14ac:dyDescent="0.3">
      <c r="V51" s="47"/>
    </row>
    <row r="52" spans="22:22" x14ac:dyDescent="0.3">
      <c r="V52" s="47"/>
    </row>
    <row r="53" spans="22:22" x14ac:dyDescent="0.3">
      <c r="V53" s="47"/>
    </row>
    <row r="54" spans="22:22" x14ac:dyDescent="0.3">
      <c r="V54" s="47"/>
    </row>
    <row r="55" spans="22:22" x14ac:dyDescent="0.3">
      <c r="V55" s="47"/>
    </row>
    <row r="56" spans="22:22" x14ac:dyDescent="0.3">
      <c r="V56" s="47"/>
    </row>
    <row r="57" spans="22:22" x14ac:dyDescent="0.3">
      <c r="V57" s="47"/>
    </row>
    <row r="58" spans="22:22" x14ac:dyDescent="0.3">
      <c r="V58" s="47"/>
    </row>
    <row r="59" spans="22:22" x14ac:dyDescent="0.3">
      <c r="V59" s="47"/>
    </row>
    <row r="60" spans="22:22" x14ac:dyDescent="0.3">
      <c r="V60" s="47"/>
    </row>
    <row r="61" spans="22:22" x14ac:dyDescent="0.3">
      <c r="V61" s="47"/>
    </row>
    <row r="62" spans="22:22" x14ac:dyDescent="0.3">
      <c r="V62" s="47"/>
    </row>
    <row r="63" spans="22:22" x14ac:dyDescent="0.3">
      <c r="V63" s="47"/>
    </row>
    <row r="64" spans="22:22" x14ac:dyDescent="0.3">
      <c r="V64" s="47"/>
    </row>
    <row r="65" spans="2:22" x14ac:dyDescent="0.3">
      <c r="V65" s="47"/>
    </row>
    <row r="66" spans="2:22" x14ac:dyDescent="0.3">
      <c r="V66" s="47"/>
    </row>
    <row r="67" spans="2:22" x14ac:dyDescent="0.3">
      <c r="V67" s="47"/>
    </row>
    <row r="68" spans="2:22" x14ac:dyDescent="0.3">
      <c r="V68" s="47"/>
    </row>
    <row r="69" spans="2:22" x14ac:dyDescent="0.3">
      <c r="V69" s="47"/>
    </row>
    <row r="70" spans="2:22" x14ac:dyDescent="0.3">
      <c r="V70" s="47"/>
    </row>
    <row r="71" spans="2:22" x14ac:dyDescent="0.3">
      <c r="V71" s="47"/>
    </row>
    <row r="72" spans="2:22" x14ac:dyDescent="0.3">
      <c r="V72" s="47"/>
    </row>
    <row r="73" spans="2:22" x14ac:dyDescent="0.3">
      <c r="V73" s="47"/>
    </row>
    <row r="74" spans="2:22" x14ac:dyDescent="0.3">
      <c r="V74" s="47"/>
    </row>
    <row r="75" spans="2:22" x14ac:dyDescent="0.3">
      <c r="V75" s="47"/>
    </row>
    <row r="76" spans="2:22" x14ac:dyDescent="0.3">
      <c r="B76" s="51"/>
      <c r="V76" s="47"/>
    </row>
    <row r="77" spans="2:22" x14ac:dyDescent="0.3">
      <c r="V77" s="47"/>
    </row>
    <row r="78" spans="2:22" x14ac:dyDescent="0.3">
      <c r="V78" s="47"/>
    </row>
    <row r="79" spans="2:22" x14ac:dyDescent="0.3">
      <c r="V79" s="47"/>
    </row>
    <row r="80" spans="2:22" x14ac:dyDescent="0.3">
      <c r="V80" s="47"/>
    </row>
    <row r="81" spans="2:22" x14ac:dyDescent="0.3">
      <c r="V81" s="47"/>
    </row>
    <row r="82" spans="2:22" x14ac:dyDescent="0.3">
      <c r="V82" s="47"/>
    </row>
    <row r="83" spans="2:22" x14ac:dyDescent="0.3">
      <c r="V83" s="47"/>
    </row>
    <row r="84" spans="2:22" x14ac:dyDescent="0.3">
      <c r="V84" s="47"/>
    </row>
    <row r="85" spans="2:22" x14ac:dyDescent="0.3">
      <c r="V85" s="47"/>
    </row>
    <row r="86" spans="2:22" x14ac:dyDescent="0.3">
      <c r="V86" s="47"/>
    </row>
    <row r="87" spans="2:22" x14ac:dyDescent="0.3">
      <c r="V87" s="47"/>
    </row>
    <row r="88" spans="2:22" x14ac:dyDescent="0.3">
      <c r="V88" s="47"/>
    </row>
    <row r="89" spans="2:22" x14ac:dyDescent="0.3">
      <c r="V89" s="47"/>
    </row>
    <row r="90" spans="2:22" x14ac:dyDescent="0.3">
      <c r="V90" s="47"/>
    </row>
    <row r="91" spans="2:22" x14ac:dyDescent="0.3">
      <c r="V91" s="47"/>
    </row>
    <row r="92" spans="2:22" x14ac:dyDescent="0.3">
      <c r="V92" s="47"/>
    </row>
    <row r="93" spans="2:22" x14ac:dyDescent="0.3">
      <c r="V93" s="47"/>
    </row>
    <row r="94" spans="2:22" x14ac:dyDescent="0.3">
      <c r="V94" s="47"/>
    </row>
    <row r="95" spans="2:22" x14ac:dyDescent="0.3">
      <c r="B95" s="52"/>
      <c r="V95" s="47"/>
    </row>
    <row r="96" spans="2:22" x14ac:dyDescent="0.3">
      <c r="V96" s="47"/>
    </row>
    <row r="97" spans="22:22" x14ac:dyDescent="0.3">
      <c r="V97" s="47"/>
    </row>
    <row r="98" spans="22:22" x14ac:dyDescent="0.3">
      <c r="V98" s="47"/>
    </row>
    <row r="99" spans="22:22" x14ac:dyDescent="0.3">
      <c r="V99" s="47"/>
    </row>
    <row r="100" spans="22:22" x14ac:dyDescent="0.3">
      <c r="V100" s="47"/>
    </row>
    <row r="101" spans="22:22" x14ac:dyDescent="0.3">
      <c r="V101" s="47"/>
    </row>
    <row r="102" spans="22:22" x14ac:dyDescent="0.3">
      <c r="V102" s="47"/>
    </row>
    <row r="103" spans="22:22" x14ac:dyDescent="0.3">
      <c r="V103" s="47"/>
    </row>
    <row r="104" spans="22:22" x14ac:dyDescent="0.3">
      <c r="V104" s="47"/>
    </row>
    <row r="105" spans="22:22" x14ac:dyDescent="0.3">
      <c r="V105" s="47"/>
    </row>
    <row r="106" spans="22:22" x14ac:dyDescent="0.3">
      <c r="V106" s="47"/>
    </row>
    <row r="107" spans="22:22" x14ac:dyDescent="0.3">
      <c r="V107" s="47"/>
    </row>
    <row r="108" spans="22:22" x14ac:dyDescent="0.3">
      <c r="V108" s="47"/>
    </row>
    <row r="109" spans="22:22" x14ac:dyDescent="0.3">
      <c r="V109" s="47"/>
    </row>
    <row r="110" spans="22:22" x14ac:dyDescent="0.3">
      <c r="V110" s="47"/>
    </row>
    <row r="111" spans="22:22" x14ac:dyDescent="0.3">
      <c r="V111" s="47"/>
    </row>
    <row r="112" spans="22:22" x14ac:dyDescent="0.3">
      <c r="V112" s="47"/>
    </row>
    <row r="113" spans="6:22" x14ac:dyDescent="0.3">
      <c r="V113" s="47"/>
    </row>
    <row r="114" spans="6:22" x14ac:dyDescent="0.3">
      <c r="V114" s="47"/>
    </row>
    <row r="115" spans="6:22" x14ac:dyDescent="0.3">
      <c r="V115" s="47"/>
    </row>
    <row r="116" spans="6:22" x14ac:dyDescent="0.3">
      <c r="V116" s="47"/>
    </row>
    <row r="117" spans="6:22" x14ac:dyDescent="0.3">
      <c r="V117" s="47"/>
    </row>
    <row r="118" spans="6:22" x14ac:dyDescent="0.3">
      <c r="V118" s="47"/>
    </row>
    <row r="119" spans="6:22" x14ac:dyDescent="0.3">
      <c r="V119" s="47"/>
    </row>
    <row r="120" spans="6:22" x14ac:dyDescent="0.3">
      <c r="V120" s="47"/>
    </row>
    <row r="121" spans="6:22" x14ac:dyDescent="0.3">
      <c r="V121" s="47"/>
    </row>
    <row r="122" spans="6:22" x14ac:dyDescent="0.3">
      <c r="V122" s="47"/>
    </row>
    <row r="123" spans="6:22" x14ac:dyDescent="0.3">
      <c r="V123" s="47"/>
    </row>
    <row r="124" spans="6:22" x14ac:dyDescent="0.3">
      <c r="V124" s="47"/>
    </row>
    <row r="125" spans="6:22" x14ac:dyDescent="0.3"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4"/>
    </row>
    <row r="126" spans="6:22" x14ac:dyDescent="0.3">
      <c r="V126" s="47"/>
    </row>
    <row r="127" spans="6:22" x14ac:dyDescent="0.3">
      <c r="V127" s="47"/>
    </row>
    <row r="128" spans="6:22" x14ac:dyDescent="0.3">
      <c r="V128" s="47"/>
    </row>
    <row r="129" spans="22:22" x14ac:dyDescent="0.3">
      <c r="V129" s="47"/>
    </row>
    <row r="130" spans="22:22" x14ac:dyDescent="0.3">
      <c r="V130" s="47"/>
    </row>
    <row r="131" spans="22:22" x14ac:dyDescent="0.3">
      <c r="V131" s="47"/>
    </row>
    <row r="132" spans="22:22" x14ac:dyDescent="0.3">
      <c r="V132" s="47"/>
    </row>
    <row r="133" spans="22:22" x14ac:dyDescent="0.3">
      <c r="V133" s="47"/>
    </row>
    <row r="134" spans="22:22" x14ac:dyDescent="0.3">
      <c r="V134" s="47"/>
    </row>
    <row r="135" spans="22:22" x14ac:dyDescent="0.3">
      <c r="V135" s="47"/>
    </row>
    <row r="136" spans="22:22" x14ac:dyDescent="0.3">
      <c r="V136" s="47"/>
    </row>
    <row r="137" spans="22:22" x14ac:dyDescent="0.3">
      <c r="V137" s="47"/>
    </row>
    <row r="138" spans="22:22" x14ac:dyDescent="0.3">
      <c r="V138" s="47"/>
    </row>
    <row r="139" spans="22:22" x14ac:dyDescent="0.3">
      <c r="V139" s="47"/>
    </row>
    <row r="140" spans="22:22" x14ac:dyDescent="0.3">
      <c r="V140" s="47"/>
    </row>
    <row r="141" spans="22:22" x14ac:dyDescent="0.3">
      <c r="V141" s="47"/>
    </row>
    <row r="142" spans="22:22" x14ac:dyDescent="0.3">
      <c r="V142" s="47"/>
    </row>
    <row r="143" spans="22:22" x14ac:dyDescent="0.3">
      <c r="V143" s="47"/>
    </row>
    <row r="144" spans="22:22" x14ac:dyDescent="0.3">
      <c r="V144" s="47"/>
    </row>
    <row r="145" spans="22:22" x14ac:dyDescent="0.3">
      <c r="V145" s="47"/>
    </row>
    <row r="146" spans="22:22" x14ac:dyDescent="0.3">
      <c r="V146" s="47"/>
    </row>
    <row r="147" spans="22:22" x14ac:dyDescent="0.3">
      <c r="V147" s="47"/>
    </row>
    <row r="148" spans="22:22" x14ac:dyDescent="0.3">
      <c r="V148" s="47"/>
    </row>
    <row r="149" spans="22:22" x14ac:dyDescent="0.3">
      <c r="V149" s="47"/>
    </row>
    <row r="150" spans="22:22" x14ac:dyDescent="0.3">
      <c r="V150" s="47"/>
    </row>
    <row r="151" spans="22:22" x14ac:dyDescent="0.3">
      <c r="V151" s="47"/>
    </row>
    <row r="152" spans="22:22" x14ac:dyDescent="0.3">
      <c r="V152" s="47"/>
    </row>
    <row r="153" spans="22:22" x14ac:dyDescent="0.3">
      <c r="V153" s="47"/>
    </row>
    <row r="154" spans="22:22" x14ac:dyDescent="0.3">
      <c r="V154" s="47"/>
    </row>
    <row r="155" spans="22:22" x14ac:dyDescent="0.3">
      <c r="V155" s="47"/>
    </row>
    <row r="156" spans="22:22" x14ac:dyDescent="0.3">
      <c r="V156" s="47"/>
    </row>
    <row r="157" spans="22:22" x14ac:dyDescent="0.3">
      <c r="V157" s="47"/>
    </row>
    <row r="158" spans="22:22" x14ac:dyDescent="0.3">
      <c r="V158" s="47"/>
    </row>
    <row r="159" spans="22:22" x14ac:dyDescent="0.3">
      <c r="V159" s="47"/>
    </row>
    <row r="160" spans="22:22" x14ac:dyDescent="0.3">
      <c r="V160" s="47"/>
    </row>
    <row r="161" spans="22:22" x14ac:dyDescent="0.3">
      <c r="V161" s="47"/>
    </row>
    <row r="162" spans="22:22" x14ac:dyDescent="0.3">
      <c r="V162" s="47"/>
    </row>
    <row r="163" spans="22:22" x14ac:dyDescent="0.3">
      <c r="V163" s="47"/>
    </row>
    <row r="164" spans="22:22" x14ac:dyDescent="0.3">
      <c r="V164" s="47"/>
    </row>
    <row r="165" spans="22:22" x14ac:dyDescent="0.3">
      <c r="V165" s="47"/>
    </row>
    <row r="166" spans="22:22" x14ac:dyDescent="0.3">
      <c r="V166" s="47"/>
    </row>
    <row r="167" spans="22:22" x14ac:dyDescent="0.3">
      <c r="V167" s="47"/>
    </row>
    <row r="168" spans="22:22" x14ac:dyDescent="0.3">
      <c r="V168" s="47"/>
    </row>
    <row r="169" spans="22:22" x14ac:dyDescent="0.3">
      <c r="V169" s="47"/>
    </row>
    <row r="170" spans="22:22" x14ac:dyDescent="0.3">
      <c r="V170" s="47"/>
    </row>
    <row r="171" spans="22:22" x14ac:dyDescent="0.3">
      <c r="V171" s="47"/>
    </row>
    <row r="172" spans="22:22" x14ac:dyDescent="0.3">
      <c r="V172" s="47"/>
    </row>
    <row r="173" spans="22:22" x14ac:dyDescent="0.3">
      <c r="V173" s="47"/>
    </row>
    <row r="174" spans="22:22" x14ac:dyDescent="0.3">
      <c r="V174" s="47"/>
    </row>
    <row r="175" spans="22:22" x14ac:dyDescent="0.3">
      <c r="V175" s="47"/>
    </row>
    <row r="176" spans="22:22" x14ac:dyDescent="0.3">
      <c r="V176" s="47"/>
    </row>
    <row r="177" spans="6:22" x14ac:dyDescent="0.3">
      <c r="V177" s="47"/>
    </row>
    <row r="178" spans="6:22" x14ac:dyDescent="0.3">
      <c r="V178" s="47"/>
    </row>
    <row r="179" spans="6:22" x14ac:dyDescent="0.3">
      <c r="V179" s="47"/>
    </row>
    <row r="180" spans="6:22" x14ac:dyDescent="0.3">
      <c r="V180" s="47"/>
    </row>
    <row r="181" spans="6:22" x14ac:dyDescent="0.3"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47"/>
    </row>
    <row r="182" spans="6:22" x14ac:dyDescent="0.3"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47"/>
    </row>
    <row r="183" spans="6:22" x14ac:dyDescent="0.3"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47"/>
    </row>
    <row r="184" spans="6:22" x14ac:dyDescent="0.3"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47"/>
    </row>
    <row r="185" spans="6:22" x14ac:dyDescent="0.3"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47"/>
    </row>
    <row r="186" spans="6:22" x14ac:dyDescent="0.3"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47"/>
    </row>
    <row r="187" spans="6:22" x14ac:dyDescent="0.3"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47"/>
    </row>
    <row r="188" spans="6:22" x14ac:dyDescent="0.3"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47"/>
    </row>
    <row r="189" spans="6:22" x14ac:dyDescent="0.3"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47"/>
    </row>
    <row r="190" spans="6:22" x14ac:dyDescent="0.3"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47"/>
    </row>
    <row r="191" spans="6:22" x14ac:dyDescent="0.3"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47"/>
    </row>
    <row r="192" spans="6:22" x14ac:dyDescent="0.3"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47"/>
    </row>
    <row r="193" spans="6:22" x14ac:dyDescent="0.3"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47"/>
    </row>
    <row r="194" spans="6:22" x14ac:dyDescent="0.3"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47"/>
    </row>
    <row r="195" spans="6:22" x14ac:dyDescent="0.3"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47"/>
    </row>
    <row r="196" spans="6:22" x14ac:dyDescent="0.3"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47"/>
    </row>
    <row r="197" spans="6:22" x14ac:dyDescent="0.3"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47"/>
    </row>
    <row r="198" spans="6:22" x14ac:dyDescent="0.3">
      <c r="V198" s="47"/>
    </row>
    <row r="199" spans="6:22" x14ac:dyDescent="0.3">
      <c r="V199" s="47"/>
    </row>
    <row r="200" spans="6:22" x14ac:dyDescent="0.3">
      <c r="V200" s="47"/>
    </row>
    <row r="201" spans="6:22" x14ac:dyDescent="0.3">
      <c r="V201" s="47"/>
    </row>
    <row r="202" spans="6:22" x14ac:dyDescent="0.3">
      <c r="V202" s="47"/>
    </row>
    <row r="203" spans="6:22" x14ac:dyDescent="0.3">
      <c r="V203" s="47"/>
    </row>
    <row r="204" spans="6:22" x14ac:dyDescent="0.3">
      <c r="V204" s="47"/>
    </row>
    <row r="205" spans="6:22" x14ac:dyDescent="0.3">
      <c r="V205" s="47"/>
    </row>
    <row r="206" spans="6:22" x14ac:dyDescent="0.3">
      <c r="V206" s="47"/>
    </row>
    <row r="207" spans="6:22" x14ac:dyDescent="0.3">
      <c r="V207" s="47"/>
    </row>
    <row r="208" spans="6:22" x14ac:dyDescent="0.3">
      <c r="V208" s="47"/>
    </row>
    <row r="209" spans="6:22" x14ac:dyDescent="0.3">
      <c r="V209" s="47"/>
    </row>
    <row r="210" spans="6:22" x14ac:dyDescent="0.3">
      <c r="V210" s="47"/>
    </row>
    <row r="211" spans="6:22" x14ac:dyDescent="0.3">
      <c r="V211" s="47"/>
    </row>
    <row r="212" spans="6:22" x14ac:dyDescent="0.3">
      <c r="V212" s="47"/>
    </row>
    <row r="213" spans="6:22" x14ac:dyDescent="0.3">
      <c r="V213" s="47"/>
    </row>
    <row r="214" spans="6:22" x14ac:dyDescent="0.3">
      <c r="V214" s="47"/>
    </row>
    <row r="215" spans="6:22" x14ac:dyDescent="0.3">
      <c r="V215" s="47"/>
    </row>
    <row r="216" spans="6:22" x14ac:dyDescent="0.3">
      <c r="V216" s="47"/>
    </row>
    <row r="217" spans="6:22" x14ac:dyDescent="0.3"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4"/>
    </row>
    <row r="218" spans="6:22" x14ac:dyDescent="0.3">
      <c r="V218" s="47"/>
    </row>
    <row r="219" spans="6:22" x14ac:dyDescent="0.3">
      <c r="V219" s="47"/>
    </row>
    <row r="220" spans="6:22" x14ac:dyDescent="0.3">
      <c r="V220" s="47"/>
    </row>
    <row r="221" spans="6:22" x14ac:dyDescent="0.3">
      <c r="V221" s="47"/>
    </row>
    <row r="222" spans="6:22" x14ac:dyDescent="0.3">
      <c r="V222" s="47"/>
    </row>
    <row r="223" spans="6:22" x14ac:dyDescent="0.3">
      <c r="V223" s="47"/>
    </row>
    <row r="224" spans="6:22" x14ac:dyDescent="0.3">
      <c r="V224" s="47"/>
    </row>
    <row r="225" spans="22:22" x14ac:dyDescent="0.3">
      <c r="V225" s="47"/>
    </row>
    <row r="226" spans="22:22" x14ac:dyDescent="0.3">
      <c r="V226" s="47"/>
    </row>
    <row r="227" spans="22:22" x14ac:dyDescent="0.3">
      <c r="V227" s="47"/>
    </row>
    <row r="228" spans="22:22" x14ac:dyDescent="0.3">
      <c r="V228" s="47"/>
    </row>
    <row r="229" spans="22:22" x14ac:dyDescent="0.3">
      <c r="V229" s="47"/>
    </row>
    <row r="230" spans="22:22" x14ac:dyDescent="0.3">
      <c r="V230" s="47"/>
    </row>
    <row r="231" spans="22:22" x14ac:dyDescent="0.3">
      <c r="V231" s="47"/>
    </row>
    <row r="232" spans="22:22" x14ac:dyDescent="0.3">
      <c r="V232" s="47"/>
    </row>
    <row r="233" spans="22:22" x14ac:dyDescent="0.3">
      <c r="V233" s="47"/>
    </row>
    <row r="234" spans="22:22" x14ac:dyDescent="0.3">
      <c r="V234" s="47"/>
    </row>
    <row r="235" spans="22:22" x14ac:dyDescent="0.3">
      <c r="V235" s="47"/>
    </row>
    <row r="236" spans="22:22" x14ac:dyDescent="0.3">
      <c r="V236" s="47"/>
    </row>
    <row r="237" spans="22:22" x14ac:dyDescent="0.3">
      <c r="V237" s="47"/>
    </row>
    <row r="238" spans="22:22" x14ac:dyDescent="0.3">
      <c r="V238" s="47"/>
    </row>
    <row r="239" spans="22:22" x14ac:dyDescent="0.3">
      <c r="V239" s="47"/>
    </row>
    <row r="240" spans="22:22" x14ac:dyDescent="0.3">
      <c r="V240" s="47"/>
    </row>
    <row r="241" spans="22:22" x14ac:dyDescent="0.3">
      <c r="V241" s="47"/>
    </row>
    <row r="242" spans="22:22" x14ac:dyDescent="0.3">
      <c r="V242" s="47"/>
    </row>
    <row r="243" spans="22:22" x14ac:dyDescent="0.3">
      <c r="V243" s="47"/>
    </row>
    <row r="244" spans="22:22" x14ac:dyDescent="0.3">
      <c r="V244" s="47"/>
    </row>
    <row r="245" spans="22:22" x14ac:dyDescent="0.3">
      <c r="V245" s="47"/>
    </row>
    <row r="246" spans="22:22" x14ac:dyDescent="0.3">
      <c r="V246" s="47"/>
    </row>
  </sheetData>
  <dataValidations count="4">
    <dataValidation type="list" allowBlank="1" showInputMessage="1" showErrorMessage="1" sqref="F13:F14 J13:J14 F6 H15 L17:L20 J17 L22:L23 H21 F32:F34 J34 H33:H34 D3:D41 H39:H40 F39:F40" xr:uid="{00000000-0002-0000-0300-000000000000}">
      <formula1>INDIRECT(C3)</formula1>
    </dataValidation>
    <dataValidation type="list" allowBlank="1" showInputMessage="1" showErrorMessage="1" sqref="E13:E14 E6 K17 E32:E34 I34 G33:G34 C3:C41 G39:G40 E39:E40" xr:uid="{00000000-0002-0000-0300-000001000000}">
      <formula1>Type</formula1>
    </dataValidation>
    <dataValidation errorStyle="warning" allowBlank="1" showInputMessage="1" sqref="M24 K21 O22:O23" xr:uid="{00000000-0002-0000-0300-000002000000}"/>
    <dataValidation type="custom" allowBlank="1" showInputMessage="1" showErrorMessage="1" sqref="M18" xr:uid="{00000000-0002-0000-0300-000003000000}">
      <formula1>AP92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"/>
  <sheetViews>
    <sheetView workbookViewId="0">
      <selection activeCell="F27" sqref="F27"/>
    </sheetView>
  </sheetViews>
  <sheetFormatPr defaultRowHeight="14.4" x14ac:dyDescent="0.3"/>
  <cols>
    <col min="1" max="1" width="14.33203125" customWidth="1"/>
    <col min="2" max="2" width="13.5546875" customWidth="1"/>
    <col min="3" max="3" width="21.44140625" customWidth="1"/>
    <col min="4" max="4" width="15.5546875" customWidth="1"/>
    <col min="5" max="5" width="17.109375" customWidth="1"/>
    <col min="6" max="6" width="13.5546875" customWidth="1"/>
  </cols>
  <sheetData>
    <row r="1" spans="1:9" x14ac:dyDescent="0.3">
      <c r="A1" t="s">
        <v>44</v>
      </c>
      <c r="B1" t="s">
        <v>62</v>
      </c>
      <c r="C1" t="s">
        <v>64</v>
      </c>
      <c r="D1" t="s">
        <v>63</v>
      </c>
      <c r="E1" s="14" t="s">
        <v>48</v>
      </c>
      <c r="F1" s="151" t="s">
        <v>91</v>
      </c>
      <c r="G1" s="46"/>
    </row>
    <row r="2" spans="1:9" x14ac:dyDescent="0.3">
      <c r="A2" t="s">
        <v>63</v>
      </c>
      <c r="B2" t="s">
        <v>22</v>
      </c>
      <c r="C2" t="s">
        <v>50</v>
      </c>
      <c r="D2" s="14" t="s">
        <v>72</v>
      </c>
      <c r="E2" s="14" t="s">
        <v>45</v>
      </c>
      <c r="F2" s="151" t="s">
        <v>364</v>
      </c>
    </row>
    <row r="3" spans="1:9" x14ac:dyDescent="0.3">
      <c r="A3" t="s">
        <v>62</v>
      </c>
      <c r="B3" t="s">
        <v>24</v>
      </c>
      <c r="C3" t="s">
        <v>52</v>
      </c>
      <c r="D3" s="14" t="s">
        <v>78</v>
      </c>
      <c r="E3" s="14" t="s">
        <v>46</v>
      </c>
      <c r="F3" s="151" t="s">
        <v>365</v>
      </c>
    </row>
    <row r="4" spans="1:9" x14ac:dyDescent="0.3">
      <c r="A4" t="s">
        <v>48</v>
      </c>
      <c r="B4" t="s">
        <v>58</v>
      </c>
      <c r="C4" t="s">
        <v>55</v>
      </c>
      <c r="D4" s="14" t="s">
        <v>47</v>
      </c>
      <c r="E4" s="14" t="s">
        <v>47</v>
      </c>
      <c r="F4" s="151"/>
    </row>
    <row r="5" spans="1:9" x14ac:dyDescent="0.3">
      <c r="A5" t="s">
        <v>64</v>
      </c>
      <c r="B5" t="s">
        <v>59</v>
      </c>
      <c r="C5" t="s">
        <v>60</v>
      </c>
      <c r="D5" s="14" t="s">
        <v>49</v>
      </c>
      <c r="E5" s="14" t="s">
        <v>49</v>
      </c>
      <c r="F5" s="151"/>
    </row>
    <row r="6" spans="1:9" x14ac:dyDescent="0.3">
      <c r="A6" t="s">
        <v>91</v>
      </c>
      <c r="B6" t="s">
        <v>66</v>
      </c>
      <c r="C6" t="s">
        <v>89</v>
      </c>
      <c r="D6" s="14" t="s">
        <v>51</v>
      </c>
      <c r="E6" s="14" t="s">
        <v>51</v>
      </c>
      <c r="F6" s="151"/>
      <c r="I6" t="s">
        <v>61</v>
      </c>
    </row>
    <row r="7" spans="1:9" x14ac:dyDescent="0.3">
      <c r="B7" t="s">
        <v>67</v>
      </c>
      <c r="C7" t="s">
        <v>84</v>
      </c>
      <c r="D7" s="14" t="s">
        <v>53</v>
      </c>
      <c r="E7" s="14" t="s">
        <v>53</v>
      </c>
      <c r="F7" s="151"/>
    </row>
    <row r="8" spans="1:9" x14ac:dyDescent="0.3">
      <c r="B8" t="s">
        <v>68</v>
      </c>
      <c r="C8" t="s">
        <v>85</v>
      </c>
      <c r="D8" s="14" t="s">
        <v>54</v>
      </c>
      <c r="E8" s="14" t="s">
        <v>54</v>
      </c>
      <c r="F8" s="151"/>
    </row>
    <row r="9" spans="1:9" x14ac:dyDescent="0.3">
      <c r="B9" t="s">
        <v>69</v>
      </c>
      <c r="C9" t="s">
        <v>86</v>
      </c>
      <c r="D9" t="s">
        <v>81</v>
      </c>
      <c r="E9" t="s">
        <v>90</v>
      </c>
      <c r="F9" s="151"/>
    </row>
    <row r="10" spans="1:9" x14ac:dyDescent="0.3">
      <c r="B10" t="s">
        <v>70</v>
      </c>
      <c r="C10" t="s">
        <v>92</v>
      </c>
      <c r="D10" t="s">
        <v>88</v>
      </c>
      <c r="E10" t="s">
        <v>97</v>
      </c>
      <c r="F10" s="151"/>
    </row>
    <row r="11" spans="1:9" x14ac:dyDescent="0.3">
      <c r="B11" t="s">
        <v>71</v>
      </c>
      <c r="C11" s="151" t="s">
        <v>296</v>
      </c>
      <c r="D11" t="s">
        <v>93</v>
      </c>
      <c r="E11" t="s">
        <v>167</v>
      </c>
      <c r="F11" s="151"/>
    </row>
    <row r="12" spans="1:9" x14ac:dyDescent="0.3">
      <c r="C12" t="s">
        <v>363</v>
      </c>
      <c r="D12" s="14" t="s">
        <v>95</v>
      </c>
      <c r="E12" s="46" t="s">
        <v>99</v>
      </c>
      <c r="F12" s="151"/>
    </row>
    <row r="13" spans="1:9" x14ac:dyDescent="0.3">
      <c r="D13" t="s">
        <v>96</v>
      </c>
      <c r="E13" s="151" t="s">
        <v>311</v>
      </c>
      <c r="F13" s="151"/>
    </row>
    <row r="14" spans="1:9" x14ac:dyDescent="0.3">
      <c r="D14" s="46" t="s">
        <v>99</v>
      </c>
      <c r="E14" t="s">
        <v>372</v>
      </c>
      <c r="F14" s="151"/>
    </row>
    <row r="15" spans="1:9" x14ac:dyDescent="0.3">
      <c r="D15" s="46" t="s">
        <v>56</v>
      </c>
      <c r="E15" s="14" t="s">
        <v>56</v>
      </c>
    </row>
    <row r="19" spans="1:2" x14ac:dyDescent="0.3">
      <c r="A19" t="s">
        <v>65</v>
      </c>
      <c r="B19" t="s">
        <v>57</v>
      </c>
    </row>
    <row r="20" spans="1:2" x14ac:dyDescent="0.3">
      <c r="A20" s="154" t="s">
        <v>91</v>
      </c>
      <c r="B20" s="154" t="s">
        <v>68</v>
      </c>
    </row>
  </sheetData>
  <dataValidations count="2">
    <dataValidation type="list" allowBlank="1" showInputMessage="1" showErrorMessage="1" sqref="A20" xr:uid="{00000000-0002-0000-0400-000000000000}">
      <formula1>Type</formula1>
    </dataValidation>
    <dataValidation type="list" allowBlank="1" showInputMessage="1" showErrorMessage="1" sqref="B20" xr:uid="{00000000-0002-0000-0400-000001000000}">
      <formula1>INDIRECT(A20)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18</vt:i4>
      </vt:variant>
    </vt:vector>
  </HeadingPairs>
  <TitlesOfParts>
    <vt:vector size="23" baseType="lpstr">
      <vt:lpstr>All Data</vt:lpstr>
      <vt:lpstr>SMOW</vt:lpstr>
      <vt:lpstr>SLAP</vt:lpstr>
      <vt:lpstr>Standards</vt:lpstr>
      <vt:lpstr>Data sorting</vt:lpstr>
      <vt:lpstr>'All Data'!Carbonate</vt:lpstr>
      <vt:lpstr>Carbonate</vt:lpstr>
      <vt:lpstr>'All Data'!Carbonate_Standards</vt:lpstr>
      <vt:lpstr>Carbonate_Standards</vt:lpstr>
      <vt:lpstr>'All Data'!CarbonateStd</vt:lpstr>
      <vt:lpstr>CarbonateStd</vt:lpstr>
      <vt:lpstr>'All Data'!Project</vt:lpstr>
      <vt:lpstr>Project</vt:lpstr>
      <vt:lpstr>'All Data'!Type</vt:lpstr>
      <vt:lpstr>Type</vt:lpstr>
      <vt:lpstr>'All Data'!Water</vt:lpstr>
      <vt:lpstr>Water</vt:lpstr>
      <vt:lpstr>'All Data'!Water_Standards</vt:lpstr>
      <vt:lpstr>Water_Standards</vt:lpstr>
      <vt:lpstr>'All Data'!WaterStd</vt:lpstr>
      <vt:lpstr>WaterStd</vt:lpstr>
      <vt:lpstr>'All Data'!Waterstds</vt:lpstr>
      <vt:lpstr>Waterstds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geo-isopaleo</dc:creator>
  <cp:lastModifiedBy>Tyler Huth</cp:lastModifiedBy>
  <cp:lastPrinted>2018-07-24T20:05:26Z</cp:lastPrinted>
  <dcterms:created xsi:type="dcterms:W3CDTF">2018-05-08T13:04:56Z</dcterms:created>
  <dcterms:modified xsi:type="dcterms:W3CDTF">2021-09-29T19:12:33Z</dcterms:modified>
</cp:coreProperties>
</file>