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yler\Documents\000_Michigan\Laboratory Data Files\Data Reduction Procedure\0000_LabFileFormatting\000_Reactor Spreadsheet Raw\"/>
    </mc:Choice>
  </mc:AlternateContent>
  <bookViews>
    <workbookView xWindow="0" yWindow="465" windowWidth="21600" windowHeight="9525" tabRatio="521"/>
  </bookViews>
  <sheets>
    <sheet name="All Data" sheetId="10" r:id="rId1"/>
    <sheet name="SMOW" sheetId="7" r:id="rId2"/>
    <sheet name="SLAP" sheetId="8" r:id="rId3"/>
    <sheet name="Standards" sheetId="9" r:id="rId4"/>
    <sheet name="Data sorting" sheetId="6" r:id="rId5"/>
  </sheets>
  <definedNames>
    <definedName name="Apatite">#REF!</definedName>
    <definedName name="Carbonate" localSheetId="0">Table47[Carbonate]</definedName>
    <definedName name="Carbonate">Table47[Carbonate]</definedName>
    <definedName name="Carbonate_Standards" localSheetId="0">Table3[CarbonateStd]</definedName>
    <definedName name="Carbonate_Standards">Table3[CarbonateStd]</definedName>
    <definedName name="CarbonateStd" localSheetId="0">Table3[CarbonateStd]</definedName>
    <definedName name="CarbonateStd">Table3[CarbonateStd]</definedName>
    <definedName name="Project" localSheetId="0">Table4[Water]</definedName>
    <definedName name="Project">Table4[Water]</definedName>
    <definedName name="Type" localSheetId="0">Table1[Type]</definedName>
    <definedName name="Type">Table1[Type]</definedName>
    <definedName name="Water" localSheetId="0">Table4[Water]</definedName>
    <definedName name="Water">Table4[Water]</definedName>
    <definedName name="Water_Standards" localSheetId="0">Table2[WaterStd]</definedName>
    <definedName name="Water_Standards">Table2[WaterStd]</definedName>
    <definedName name="WaterStd" localSheetId="0">Table2[WaterStd]</definedName>
    <definedName name="WaterStd">Table2[WaterStd]</definedName>
    <definedName name="Waterstds" localSheetId="0">Table2[WaterStd]</definedName>
    <definedName name="Waterstds">Table2[WaterStd]</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3" i="10" l="1"/>
  <c r="AK4" i="10"/>
  <c r="AK5" i="10"/>
  <c r="AK6" i="10"/>
  <c r="AK7" i="10"/>
  <c r="AK8" i="10"/>
  <c r="AK9" i="10"/>
  <c r="AK10" i="10"/>
  <c r="AK11" i="10"/>
  <c r="AK12" i="10"/>
  <c r="AK13" i="10"/>
  <c r="AK14" i="10"/>
  <c r="AK15" i="10"/>
  <c r="AK16" i="10"/>
  <c r="AK17" i="10"/>
  <c r="AK18" i="10"/>
  <c r="AK19" i="10"/>
  <c r="AK20" i="10"/>
  <c r="AK21" i="10"/>
  <c r="AK22" i="10"/>
  <c r="AK23" i="10"/>
  <c r="AK24" i="10"/>
  <c r="AK25" i="10"/>
  <c r="AK26" i="10"/>
  <c r="AK27" i="10"/>
  <c r="AK28" i="10"/>
  <c r="AK29" i="10"/>
  <c r="AK30" i="10"/>
  <c r="AK31" i="10"/>
  <c r="AK32" i="10"/>
  <c r="AK33" i="10"/>
  <c r="AK34" i="10"/>
  <c r="AK35" i="10"/>
  <c r="AK36" i="10"/>
  <c r="AK37" i="10"/>
  <c r="AK38" i="10"/>
  <c r="AK39" i="10"/>
  <c r="AK40" i="10"/>
  <c r="AK41" i="10"/>
  <c r="AK42" i="10"/>
  <c r="AK43" i="10"/>
  <c r="AK44" i="10"/>
  <c r="AK45" i="10"/>
  <c r="AK46" i="10"/>
  <c r="AK47" i="10"/>
  <c r="AK48" i="10"/>
  <c r="AK49" i="10"/>
  <c r="AK50" i="10"/>
  <c r="AK51" i="10"/>
  <c r="AK52" i="10"/>
  <c r="AK53" i="10"/>
  <c r="AK54" i="10"/>
  <c r="AK55" i="10"/>
  <c r="AK56" i="10"/>
  <c r="AK57" i="10"/>
  <c r="AK58" i="10"/>
  <c r="AK59" i="10"/>
  <c r="AK60" i="10"/>
  <c r="AK61" i="10"/>
  <c r="AK62" i="10"/>
  <c r="AK63" i="10"/>
  <c r="AK64" i="10"/>
  <c r="AK65" i="10"/>
  <c r="AK66" i="10"/>
  <c r="AK67" i="10"/>
  <c r="AK68" i="10"/>
  <c r="AK69" i="10"/>
  <c r="AK70" i="10"/>
  <c r="AK71" i="10"/>
  <c r="AK72" i="10"/>
  <c r="AK73" i="10"/>
  <c r="AK74" i="10"/>
  <c r="AK75" i="10"/>
  <c r="AK76" i="10"/>
  <c r="AK77" i="10"/>
  <c r="AK78" i="10"/>
  <c r="AK79" i="10"/>
  <c r="AK80" i="10"/>
  <c r="AK81" i="10"/>
  <c r="AK82" i="10"/>
  <c r="AK83" i="10"/>
  <c r="AK84" i="10"/>
  <c r="AK85" i="10"/>
  <c r="AK86" i="10"/>
  <c r="AK87" i="10"/>
  <c r="AK88" i="10"/>
  <c r="AK89" i="10"/>
  <c r="AK90" i="10"/>
  <c r="AK91" i="10"/>
  <c r="AK92" i="10"/>
  <c r="AK93" i="10"/>
  <c r="AK94" i="10"/>
  <c r="AK95" i="10"/>
  <c r="AK96" i="10"/>
  <c r="AK97" i="10"/>
  <c r="AK98" i="10"/>
  <c r="AK99" i="10"/>
  <c r="AK100" i="10"/>
  <c r="AK101" i="10"/>
  <c r="AK102" i="10"/>
  <c r="AK103" i="10"/>
  <c r="AK104" i="10"/>
  <c r="AK105" i="10"/>
  <c r="AK106" i="10"/>
  <c r="AK107" i="10"/>
  <c r="AK108" i="10"/>
  <c r="AK109" i="10"/>
  <c r="AK110" i="10"/>
  <c r="AK111" i="10"/>
  <c r="AK112" i="10"/>
  <c r="AK113" i="10"/>
  <c r="AK114" i="10"/>
  <c r="AK115" i="10"/>
  <c r="AK116" i="10"/>
  <c r="AK117" i="10"/>
  <c r="AK118" i="10"/>
  <c r="AK119" i="10"/>
  <c r="AK120" i="10"/>
  <c r="AK121" i="10"/>
  <c r="AK122" i="10"/>
  <c r="AK123" i="10"/>
  <c r="AK124" i="10"/>
  <c r="AK125" i="10"/>
  <c r="AK126" i="10"/>
  <c r="AK127" i="10"/>
  <c r="AK128" i="10"/>
  <c r="AK129" i="10"/>
  <c r="AK130" i="10"/>
  <c r="AK131" i="10"/>
  <c r="AK132" i="10"/>
  <c r="AK133" i="10"/>
  <c r="AK134" i="10"/>
  <c r="AK135" i="10"/>
  <c r="AK136" i="10"/>
  <c r="AK137" i="10"/>
  <c r="AK138" i="10"/>
  <c r="AK139" i="10"/>
  <c r="AK140" i="10"/>
  <c r="AK141" i="10"/>
  <c r="AK142" i="10"/>
  <c r="AK143" i="10"/>
  <c r="AK144" i="10"/>
  <c r="AK145" i="10"/>
  <c r="AK146" i="10"/>
  <c r="AK147" i="10"/>
  <c r="AK148" i="10"/>
  <c r="AK149" i="10"/>
  <c r="AK150" i="10"/>
  <c r="AK151" i="10"/>
  <c r="AK152" i="10"/>
  <c r="AK153" i="10"/>
  <c r="AK154" i="10"/>
  <c r="AK155" i="10"/>
  <c r="AK156" i="10"/>
  <c r="AK157" i="10"/>
  <c r="AK158" i="10"/>
  <c r="AK159" i="10"/>
  <c r="AK160" i="10"/>
  <c r="AK161" i="10"/>
  <c r="AK162" i="10"/>
  <c r="AK163" i="10"/>
  <c r="AK164" i="10"/>
  <c r="AK165" i="10"/>
  <c r="AK166" i="10"/>
  <c r="AK167" i="10"/>
  <c r="AK168" i="10"/>
  <c r="AK169" i="10"/>
  <c r="AK170" i="10"/>
  <c r="AK171" i="10"/>
  <c r="AK172" i="10"/>
  <c r="AK173" i="10"/>
  <c r="AK174" i="10"/>
  <c r="AK175" i="10"/>
  <c r="AK176" i="10"/>
  <c r="AK177" i="10"/>
  <c r="AK178" i="10"/>
  <c r="AK179" i="10"/>
  <c r="AK180" i="10"/>
  <c r="AK181" i="10"/>
  <c r="AK182" i="10"/>
  <c r="AK183" i="10"/>
  <c r="AK184" i="10"/>
  <c r="AK185" i="10"/>
  <c r="AK186" i="10"/>
  <c r="AK187" i="10"/>
  <c r="AK188" i="10"/>
  <c r="AK189" i="10"/>
  <c r="AK190" i="10"/>
  <c r="AK191" i="10"/>
  <c r="AK192" i="10"/>
  <c r="AK193" i="10"/>
  <c r="AK194" i="10"/>
  <c r="AK195" i="10"/>
  <c r="AK196" i="10"/>
  <c r="AK197" i="10"/>
  <c r="AK198" i="10"/>
  <c r="AK199" i="10"/>
  <c r="AK200" i="10"/>
  <c r="AK201" i="10"/>
  <c r="AK202" i="10"/>
  <c r="AK203" i="10"/>
  <c r="AK204" i="10"/>
  <c r="AK205" i="10"/>
  <c r="AK206" i="10"/>
  <c r="AK207" i="10"/>
  <c r="AK208" i="10"/>
  <c r="AK209" i="10"/>
  <c r="AK210" i="10"/>
  <c r="AK211" i="10"/>
  <c r="AK212" i="10"/>
  <c r="AK213" i="10"/>
  <c r="AK214" i="10"/>
  <c r="AK215" i="10"/>
  <c r="AK216" i="10"/>
  <c r="AK217" i="10"/>
  <c r="AK218" i="10"/>
  <c r="AK219" i="10"/>
  <c r="AK220" i="10"/>
  <c r="AK2" i="10"/>
  <c r="AA4" i="7" l="1"/>
  <c r="AA26" i="8" s="1"/>
  <c r="Z4" i="7"/>
  <c r="Z220" i="10" s="1"/>
  <c r="Z24" i="8"/>
  <c r="AA218" i="10"/>
  <c r="AA219" i="10" l="1"/>
  <c r="AA220" i="10"/>
  <c r="Z26" i="8"/>
  <c r="Z218" i="10"/>
  <c r="AA24" i="8"/>
  <c r="Z25" i="8"/>
  <c r="Z219" i="10"/>
  <c r="AA23" i="8"/>
  <c r="AA25" i="8"/>
  <c r="Z23" i="8"/>
  <c r="AH48" i="9"/>
  <c r="AI50" i="9"/>
  <c r="AH50" i="9"/>
  <c r="AI48" i="9"/>
  <c r="Z173" i="10" l="1"/>
  <c r="Z169" i="10"/>
  <c r="AA169" i="10"/>
  <c r="Z165" i="10"/>
  <c r="Z161" i="10"/>
  <c r="AA161" i="10"/>
  <c r="Z157" i="10"/>
  <c r="Z154" i="10"/>
  <c r="AA154" i="10"/>
  <c r="AB4" i="7"/>
  <c r="AN4" i="7" s="1"/>
  <c r="Z175" i="10"/>
  <c r="AA175" i="10"/>
  <c r="AA157" i="10" l="1"/>
  <c r="AA165" i="10"/>
  <c r="AA173" i="10"/>
  <c r="AA159" i="10"/>
  <c r="AA163" i="10"/>
  <c r="AA168" i="10"/>
  <c r="AA172" i="10"/>
  <c r="Z56" i="9"/>
  <c r="Z159" i="10"/>
  <c r="Z163" i="10"/>
  <c r="Z168" i="10"/>
  <c r="Z172" i="10"/>
  <c r="AA22" i="8"/>
  <c r="AA217" i="10"/>
  <c r="AA216" i="10"/>
  <c r="AA213" i="10"/>
  <c r="AA211" i="10"/>
  <c r="AA39" i="7"/>
  <c r="AA37" i="7"/>
  <c r="AA215" i="10"/>
  <c r="AA214" i="10"/>
  <c r="AA212" i="10"/>
  <c r="AA38" i="7"/>
  <c r="AA36" i="7"/>
  <c r="AA210" i="10"/>
  <c r="AA209" i="10"/>
  <c r="AA207" i="10"/>
  <c r="AA208" i="10"/>
  <c r="AA60" i="9"/>
  <c r="AA58" i="9"/>
  <c r="AA184" i="10"/>
  <c r="AA59" i="9"/>
  <c r="AA57" i="9"/>
  <c r="AA203" i="10"/>
  <c r="AA199" i="10"/>
  <c r="AA193" i="10"/>
  <c r="AA189" i="10"/>
  <c r="AA185" i="10"/>
  <c r="AA183" i="10"/>
  <c r="AA180" i="10"/>
  <c r="AA206" i="10"/>
  <c r="AA204" i="10"/>
  <c r="AA202" i="10"/>
  <c r="AA200" i="10"/>
  <c r="AA198" i="10"/>
  <c r="AA196" i="10"/>
  <c r="AA195" i="10"/>
  <c r="AA192" i="10"/>
  <c r="AA190" i="10"/>
  <c r="AA188" i="10"/>
  <c r="AA186" i="10"/>
  <c r="AA182" i="10"/>
  <c r="AA179" i="10"/>
  <c r="AA178" i="10"/>
  <c r="AA205" i="10"/>
  <c r="AA201" i="10"/>
  <c r="AA197" i="10"/>
  <c r="AA194" i="10"/>
  <c r="AA191" i="10"/>
  <c r="AA187" i="10"/>
  <c r="AA181" i="10"/>
  <c r="AA177" i="10"/>
  <c r="AA56" i="9"/>
  <c r="Z19" i="8"/>
  <c r="Z38" i="7"/>
  <c r="Z36" i="7"/>
  <c r="Z215" i="10"/>
  <c r="Z214" i="10"/>
  <c r="Z212" i="10"/>
  <c r="Z39" i="7"/>
  <c r="Z37" i="7"/>
  <c r="Z217" i="10"/>
  <c r="Z216" i="10"/>
  <c r="Z213" i="10"/>
  <c r="Z211" i="10"/>
  <c r="Z210" i="10"/>
  <c r="Z208" i="10"/>
  <c r="Z209" i="10"/>
  <c r="Z207" i="10"/>
  <c r="Z206" i="10"/>
  <c r="Z204" i="10"/>
  <c r="Z202" i="10"/>
  <c r="Z200" i="10"/>
  <c r="Z198" i="10"/>
  <c r="Z196" i="10"/>
  <c r="Z195" i="10"/>
  <c r="Z192" i="10"/>
  <c r="Z190" i="10"/>
  <c r="Z188" i="10"/>
  <c r="Z186" i="10"/>
  <c r="Z182" i="10"/>
  <c r="Z179" i="10"/>
  <c r="Z178" i="10"/>
  <c r="Z203" i="10"/>
  <c r="Z201" i="10"/>
  <c r="Z197" i="10"/>
  <c r="Z193" i="10"/>
  <c r="Z187" i="10"/>
  <c r="Z183" i="10"/>
  <c r="Z180" i="10"/>
  <c r="Z59" i="9"/>
  <c r="Z57" i="9"/>
  <c r="Z60" i="9"/>
  <c r="Z58" i="9"/>
  <c r="Z184" i="10"/>
  <c r="Z205" i="10"/>
  <c r="Z199" i="10"/>
  <c r="Z194" i="10"/>
  <c r="Z191" i="10"/>
  <c r="Z189" i="10"/>
  <c r="Z185" i="10"/>
  <c r="Z181" i="10"/>
  <c r="Z177" i="10"/>
  <c r="AA155" i="10"/>
  <c r="AA156" i="10"/>
  <c r="AA158" i="10"/>
  <c r="AA160" i="10"/>
  <c r="AA162" i="10"/>
  <c r="AA164" i="10"/>
  <c r="AA166" i="10"/>
  <c r="AA167" i="10"/>
  <c r="AA170" i="10"/>
  <c r="AA171" i="10"/>
  <c r="AA174" i="10"/>
  <c r="AA176" i="10"/>
  <c r="Z155" i="10"/>
  <c r="Z156" i="10"/>
  <c r="Z158" i="10"/>
  <c r="Z160" i="10"/>
  <c r="Z162" i="10"/>
  <c r="Z164" i="10"/>
  <c r="Z166" i="10"/>
  <c r="Z167" i="10"/>
  <c r="Z170" i="10"/>
  <c r="Z171" i="10"/>
  <c r="Z174" i="10"/>
  <c r="Z176" i="10"/>
  <c r="AA19" i="8"/>
  <c r="Z20" i="8"/>
  <c r="Z22" i="8"/>
  <c r="AA21" i="8"/>
  <c r="Z32" i="8"/>
  <c r="Z21" i="8"/>
  <c r="AA32" i="8"/>
  <c r="AA20" i="8"/>
  <c r="AN11" i="7" l="1"/>
  <c r="Z151" i="10" l="1"/>
  <c r="Z149" i="10"/>
  <c r="Z55" i="9"/>
  <c r="Z53" i="9"/>
  <c r="Z52" i="9"/>
  <c r="Z145" i="10"/>
  <c r="Z147" i="10"/>
  <c r="Z143" i="10"/>
  <c r="Z141" i="10"/>
  <c r="Z32" i="7"/>
  <c r="Z152" i="10"/>
  <c r="Z148" i="10"/>
  <c r="Z153" i="10"/>
  <c r="Z150" i="10"/>
  <c r="Z54" i="9"/>
  <c r="Z146" i="10"/>
  <c r="Z144" i="10"/>
  <c r="Z142" i="10"/>
  <c r="Z35" i="7"/>
  <c r="Z34" i="7"/>
  <c r="Z33" i="7"/>
  <c r="Z139" i="10"/>
  <c r="Z137" i="10"/>
  <c r="Z135" i="10"/>
  <c r="Z133" i="10"/>
  <c r="Z140" i="10"/>
  <c r="Z138" i="10"/>
  <c r="Z136" i="10"/>
  <c r="Z134" i="10"/>
  <c r="Z132" i="10"/>
  <c r="Z131" i="10"/>
  <c r="Z129" i="10"/>
  <c r="Z127" i="10"/>
  <c r="Z124" i="10"/>
  <c r="Z122" i="10"/>
  <c r="Z120" i="10"/>
  <c r="Z118" i="10"/>
  <c r="Z46" i="9"/>
  <c r="Z130" i="10"/>
  <c r="Z128" i="10"/>
  <c r="Z126" i="10"/>
  <c r="Z47" i="9"/>
  <c r="Z125" i="10"/>
  <c r="Z123" i="10"/>
  <c r="Z121" i="10"/>
  <c r="Z119" i="10"/>
  <c r="Z116" i="10"/>
  <c r="Z114" i="10"/>
  <c r="Z117" i="10"/>
  <c r="Z115" i="10"/>
  <c r="Z113" i="10"/>
  <c r="Z45" i="9"/>
  <c r="Z44" i="9"/>
  <c r="Z43" i="9"/>
  <c r="Z40" i="9"/>
  <c r="Z39" i="9"/>
  <c r="Z37" i="9"/>
  <c r="Z111" i="10"/>
  <c r="Z110" i="10"/>
  <c r="Z42" i="9"/>
  <c r="Z38" i="9"/>
  <c r="Z112" i="10"/>
  <c r="Z109" i="10"/>
  <c r="Z16" i="8"/>
  <c r="Z14" i="8"/>
  <c r="Z107" i="10"/>
  <c r="Z105" i="10"/>
  <c r="Z102" i="10"/>
  <c r="Z100" i="10"/>
  <c r="Z98" i="10"/>
  <c r="Z15" i="8"/>
  <c r="Z13" i="8"/>
  <c r="Z108" i="10"/>
  <c r="Z106" i="10"/>
  <c r="Z103" i="10"/>
  <c r="Z101" i="10"/>
  <c r="Z99" i="10"/>
  <c r="AA32" i="7"/>
  <c r="AA151" i="10"/>
  <c r="AA149" i="10"/>
  <c r="AA54" i="9"/>
  <c r="AA145" i="10"/>
  <c r="AA147" i="10"/>
  <c r="AA143" i="10"/>
  <c r="AA141" i="10"/>
  <c r="AA35" i="7"/>
  <c r="AA34" i="7"/>
  <c r="AA33" i="7"/>
  <c r="AA152" i="10"/>
  <c r="AA148" i="10"/>
  <c r="AA153" i="10"/>
  <c r="AA150" i="10"/>
  <c r="AA55" i="9"/>
  <c r="AA53" i="9"/>
  <c r="AA52" i="9"/>
  <c r="AA146" i="10"/>
  <c r="AA144" i="10"/>
  <c r="AA142" i="10"/>
  <c r="AA140" i="10"/>
  <c r="AA138" i="10"/>
  <c r="AA136" i="10"/>
  <c r="AA134" i="10"/>
  <c r="AA132" i="10"/>
  <c r="AA139" i="10"/>
  <c r="AA137" i="10"/>
  <c r="AA135" i="10"/>
  <c r="AA133" i="10"/>
  <c r="AA46" i="9"/>
  <c r="AA131" i="10"/>
  <c r="AA129" i="10"/>
  <c r="AA127" i="10"/>
  <c r="AA47" i="9"/>
  <c r="AA124" i="10"/>
  <c r="AA122" i="10"/>
  <c r="AA120" i="10"/>
  <c r="AA118" i="10"/>
  <c r="AA130" i="10"/>
  <c r="AA128" i="10"/>
  <c r="AA126" i="10"/>
  <c r="AA125" i="10"/>
  <c r="AA123" i="10"/>
  <c r="AA121" i="10"/>
  <c r="AA119" i="10"/>
  <c r="AA116" i="10"/>
  <c r="AA114" i="10"/>
  <c r="AA117" i="10"/>
  <c r="AA115" i="10"/>
  <c r="AA113" i="10"/>
  <c r="AA112" i="10"/>
  <c r="AA109" i="10"/>
  <c r="AA42" i="9"/>
  <c r="AA38" i="9"/>
  <c r="AA111" i="10"/>
  <c r="AA110" i="10"/>
  <c r="AA45" i="9"/>
  <c r="AA44" i="9"/>
  <c r="AA43" i="9"/>
  <c r="AA40" i="9"/>
  <c r="AA39" i="9"/>
  <c r="AA37" i="9"/>
  <c r="AA108" i="10"/>
  <c r="AA106" i="10"/>
  <c r="AA103" i="10"/>
  <c r="AA101" i="10"/>
  <c r="AA99" i="10"/>
  <c r="AA15" i="8"/>
  <c r="AA13" i="8"/>
  <c r="AA107" i="10"/>
  <c r="AA105" i="10"/>
  <c r="AA102" i="10"/>
  <c r="AA100" i="10"/>
  <c r="AA98" i="10"/>
  <c r="AA16" i="8"/>
  <c r="AA14" i="8"/>
  <c r="AA27" i="7"/>
  <c r="AA30" i="7"/>
  <c r="AA29" i="7"/>
  <c r="AA28" i="7"/>
  <c r="Z29" i="7"/>
  <c r="Z27" i="7"/>
  <c r="Z30" i="7"/>
  <c r="Z28" i="7"/>
  <c r="AA77" i="10"/>
  <c r="AA97" i="10"/>
  <c r="AA96" i="10"/>
  <c r="AA94" i="10"/>
  <c r="AA92" i="10"/>
  <c r="AA88" i="10"/>
  <c r="AA87" i="10"/>
  <c r="AA85" i="10"/>
  <c r="AA82" i="10"/>
  <c r="AA84" i="10"/>
  <c r="AA79" i="10"/>
  <c r="AA33" i="9"/>
  <c r="AA31" i="9"/>
  <c r="AA29" i="9"/>
  <c r="AA27" i="9"/>
  <c r="AA11" i="8"/>
  <c r="AA9" i="8"/>
  <c r="AA95" i="10"/>
  <c r="AA93" i="10"/>
  <c r="AA90" i="10"/>
  <c r="AA89" i="10"/>
  <c r="AA86" i="10"/>
  <c r="AA81" i="10"/>
  <c r="AA83" i="10"/>
  <c r="AA80" i="10"/>
  <c r="AA78" i="10"/>
  <c r="AA35" i="9"/>
  <c r="AA28" i="9"/>
  <c r="AA8" i="8"/>
  <c r="AA34" i="9"/>
  <c r="AA26" i="9"/>
  <c r="AA32" i="9"/>
  <c r="AA30" i="9"/>
  <c r="AA10" i="8"/>
  <c r="Z77" i="10"/>
  <c r="Z35" i="9"/>
  <c r="Z34" i="9"/>
  <c r="Z32" i="9"/>
  <c r="Z30" i="9"/>
  <c r="Z28" i="9"/>
  <c r="Z26" i="9"/>
  <c r="Z10" i="8"/>
  <c r="Z8" i="8"/>
  <c r="Z95" i="10"/>
  <c r="Z93" i="10"/>
  <c r="Z90" i="10"/>
  <c r="Z89" i="10"/>
  <c r="Z86" i="10"/>
  <c r="Z81" i="10"/>
  <c r="Z83" i="10"/>
  <c r="Z80" i="10"/>
  <c r="Z78" i="10"/>
  <c r="Z33" i="9"/>
  <c r="Z31" i="9"/>
  <c r="Z29" i="9"/>
  <c r="Z27" i="9"/>
  <c r="Z11" i="8"/>
  <c r="Z9" i="8"/>
  <c r="Z97" i="10"/>
  <c r="Z85" i="10"/>
  <c r="Z96" i="10"/>
  <c r="Z82" i="10"/>
  <c r="Z79" i="10"/>
  <c r="Z94" i="10"/>
  <c r="Z88" i="10"/>
  <c r="Z84" i="10"/>
  <c r="Z92" i="10"/>
  <c r="Z87" i="10"/>
  <c r="Z23" i="7"/>
  <c r="Z25" i="7"/>
  <c r="Z24" i="7"/>
  <c r="Z76" i="10"/>
  <c r="Z75" i="10"/>
  <c r="AA23" i="7"/>
  <c r="AA76" i="10"/>
  <c r="AA75" i="10"/>
  <c r="AA25" i="7"/>
  <c r="AA24" i="7"/>
  <c r="AA74" i="10"/>
  <c r="AA22" i="7"/>
  <c r="Z74" i="10"/>
  <c r="Z22" i="7"/>
  <c r="AA20" i="7"/>
  <c r="AA72" i="10"/>
  <c r="AA69" i="10"/>
  <c r="AA73" i="10"/>
  <c r="AA70" i="10"/>
  <c r="AA67" i="10"/>
  <c r="AA65" i="10"/>
  <c r="AA63" i="10"/>
  <c r="AA71" i="10"/>
  <c r="AA68" i="10"/>
  <c r="AA66" i="10"/>
  <c r="AA64" i="10"/>
  <c r="AA62" i="10"/>
  <c r="AA59" i="10"/>
  <c r="AA61" i="10"/>
  <c r="AA60" i="10"/>
  <c r="AA58" i="10"/>
  <c r="AA53" i="10"/>
  <c r="AA51" i="10"/>
  <c r="AA49" i="10"/>
  <c r="AA56" i="10"/>
  <c r="AA25" i="9"/>
  <c r="AA54" i="10"/>
  <c r="AA52" i="10"/>
  <c r="AA48" i="10"/>
  <c r="AA57" i="10"/>
  <c r="AA55" i="10"/>
  <c r="AA24" i="9"/>
  <c r="AA4" i="8"/>
  <c r="AA6" i="8"/>
  <c r="Z73" i="10"/>
  <c r="Z70" i="10"/>
  <c r="Z67" i="10"/>
  <c r="Z65" i="10"/>
  <c r="Z63" i="10"/>
  <c r="Z71" i="10"/>
  <c r="Z68" i="10"/>
  <c r="Z66" i="10"/>
  <c r="Z64" i="10"/>
  <c r="Z62" i="10"/>
  <c r="Z72" i="10"/>
  <c r="Z69" i="10"/>
  <c r="Z59" i="10"/>
  <c r="Z61" i="10"/>
  <c r="Z60" i="10"/>
  <c r="Z58" i="10"/>
  <c r="Z56" i="10"/>
  <c r="Z24" i="9"/>
  <c r="Z54" i="10"/>
  <c r="Z52" i="10"/>
  <c r="Z48" i="10"/>
  <c r="Z57" i="10"/>
  <c r="Z55" i="10"/>
  <c r="Z25" i="9"/>
  <c r="Z53" i="10"/>
  <c r="Z51" i="10"/>
  <c r="Z49" i="10"/>
  <c r="Z47" i="10"/>
  <c r="Z46" i="10"/>
  <c r="Z45" i="10"/>
  <c r="Z44" i="10"/>
  <c r="Z19" i="9"/>
  <c r="Z42" i="10"/>
  <c r="Z40" i="10"/>
  <c r="Z22" i="9"/>
  <c r="Z21" i="9"/>
  <c r="Z20" i="9"/>
  <c r="Z43" i="10"/>
  <c r="Z41" i="10"/>
  <c r="Z39" i="10"/>
  <c r="Z37" i="10"/>
  <c r="Z38" i="10"/>
  <c r="Z36" i="10"/>
  <c r="Z34" i="10"/>
  <c r="Z5" i="9"/>
  <c r="Z4" i="9"/>
  <c r="Z32" i="10"/>
  <c r="Z18" i="9"/>
  <c r="Z16" i="9"/>
  <c r="Z15" i="9"/>
  <c r="Z14" i="9"/>
  <c r="Z13" i="9"/>
  <c r="Z12" i="9"/>
  <c r="Z10" i="9"/>
  <c r="Z9" i="9"/>
  <c r="Z8" i="9"/>
  <c r="Z7" i="9"/>
  <c r="Z35" i="10"/>
  <c r="Z33" i="10"/>
  <c r="Z17" i="9"/>
  <c r="Z11" i="9"/>
  <c r="Z6" i="9"/>
  <c r="Z3" i="9"/>
  <c r="Z5" i="8"/>
  <c r="AA47" i="10"/>
  <c r="AA45" i="10"/>
  <c r="AA46" i="10"/>
  <c r="AA44" i="10"/>
  <c r="AA43" i="10"/>
  <c r="AA41" i="10"/>
  <c r="AA22" i="9"/>
  <c r="AA21" i="9"/>
  <c r="AA20" i="9"/>
  <c r="AA42" i="10"/>
  <c r="AA40" i="10"/>
  <c r="AA19" i="9"/>
  <c r="AA38" i="10"/>
  <c r="AA39" i="10"/>
  <c r="AA37" i="10"/>
  <c r="AA18" i="9"/>
  <c r="AA16" i="9"/>
  <c r="AA15" i="9"/>
  <c r="AA14" i="9"/>
  <c r="AA13" i="9"/>
  <c r="AA12" i="9"/>
  <c r="AA10" i="9"/>
  <c r="AA9" i="9"/>
  <c r="AA8" i="9"/>
  <c r="AA7" i="9"/>
  <c r="AA36" i="10"/>
  <c r="AA34" i="10"/>
  <c r="AA32" i="10"/>
  <c r="AA17" i="9"/>
  <c r="AA11" i="9"/>
  <c r="AA6" i="9"/>
  <c r="AA3" i="9"/>
  <c r="AA35" i="10"/>
  <c r="AA33" i="10"/>
  <c r="AA5" i="9"/>
  <c r="AA4" i="9"/>
  <c r="AA28" i="10"/>
  <c r="AA26" i="10"/>
  <c r="AA29" i="10"/>
  <c r="AA24" i="10"/>
  <c r="AA22" i="10"/>
  <c r="AA20" i="10"/>
  <c r="AA31" i="10"/>
  <c r="AA27" i="10"/>
  <c r="AA30" i="10"/>
  <c r="AA25" i="10"/>
  <c r="AA23" i="10"/>
  <c r="AA21" i="10"/>
  <c r="Z29" i="10"/>
  <c r="Z24" i="10"/>
  <c r="Z22" i="10"/>
  <c r="Z20" i="10"/>
  <c r="Z31" i="10"/>
  <c r="Z27" i="10"/>
  <c r="Z30" i="10"/>
  <c r="Z25" i="10"/>
  <c r="Z23" i="10"/>
  <c r="Z21" i="10"/>
  <c r="Z28" i="10"/>
  <c r="Z26" i="10"/>
  <c r="AA5" i="8"/>
  <c r="AA16" i="10"/>
  <c r="Z6" i="8"/>
  <c r="Z52" i="7"/>
  <c r="AA19" i="10"/>
  <c r="AA52" i="7"/>
  <c r="AA17" i="10"/>
  <c r="Z18" i="10"/>
  <c r="Z19" i="10"/>
  <c r="Z16" i="10"/>
  <c r="Z17" i="10"/>
  <c r="Z20" i="7"/>
  <c r="AA18" i="10"/>
  <c r="Z4" i="8"/>
  <c r="Z28" i="8" s="1"/>
  <c r="AA12" i="10"/>
  <c r="AA11" i="10"/>
  <c r="AA28" i="8" l="1"/>
  <c r="AA19" i="7"/>
  <c r="AA18" i="7"/>
  <c r="AA47" i="7" s="1"/>
  <c r="AA14" i="10"/>
  <c r="AA10" i="10"/>
  <c r="AA15" i="10"/>
  <c r="AA13" i="10"/>
  <c r="AA8" i="10"/>
  <c r="AA9" i="10"/>
  <c r="AA7" i="10"/>
  <c r="AA6" i="10"/>
  <c r="AA5" i="10"/>
  <c r="AA4" i="10"/>
  <c r="AA3" i="10"/>
  <c r="Z19" i="7" l="1"/>
  <c r="Z18" i="7"/>
  <c r="Z47" i="7" s="1"/>
  <c r="Z15" i="10"/>
  <c r="Z14" i="10"/>
  <c r="Z12" i="10"/>
  <c r="Z11" i="10"/>
  <c r="Z10" i="10"/>
  <c r="Z13" i="10"/>
  <c r="Z8" i="10"/>
  <c r="Z7" i="10"/>
  <c r="Z5" i="10"/>
  <c r="Z3" i="10"/>
  <c r="Z9" i="10"/>
  <c r="Z6" i="10"/>
  <c r="Z4" i="10"/>
  <c r="AM3" i="7" l="1"/>
  <c r="AM4" i="7" l="1"/>
  <c r="AN6" i="7" s="1"/>
  <c r="AM10" i="7"/>
  <c r="AB220" i="10" l="1"/>
  <c r="AD220" i="10" s="1"/>
  <c r="AB23" i="8"/>
  <c r="AD23" i="8" s="1"/>
  <c r="AB25" i="8"/>
  <c r="AD25" i="8" s="1"/>
  <c r="AB24" i="8"/>
  <c r="AD24" i="8" s="1"/>
  <c r="AB219" i="10"/>
  <c r="AD219" i="10" s="1"/>
  <c r="AB218" i="10"/>
  <c r="AD218" i="10" s="1"/>
  <c r="AB26" i="8"/>
  <c r="AD26" i="8" s="1"/>
  <c r="AB216" i="10"/>
  <c r="AD216" i="10" s="1"/>
  <c r="AB39" i="7"/>
  <c r="AD39" i="7" s="1"/>
  <c r="AB217" i="10"/>
  <c r="AD217" i="10" s="1"/>
  <c r="AB214" i="10"/>
  <c r="AD214" i="10" s="1"/>
  <c r="AB215" i="10"/>
  <c r="AD215" i="10" s="1"/>
  <c r="AB36" i="7"/>
  <c r="AD36" i="7" s="1"/>
  <c r="AB38" i="7"/>
  <c r="AD38" i="7" s="1"/>
  <c r="AB37" i="7"/>
  <c r="AD37" i="7" s="1"/>
  <c r="AB212" i="10"/>
  <c r="AD212" i="10" s="1"/>
  <c r="AB211" i="10"/>
  <c r="AD211" i="10" s="1"/>
  <c r="AB213" i="10"/>
  <c r="AD213" i="10" s="1"/>
  <c r="AB210" i="10"/>
  <c r="AD210" i="10" s="1"/>
  <c r="AB208" i="10"/>
  <c r="AD208" i="10" s="1"/>
  <c r="AB207" i="10"/>
  <c r="AD207" i="10" s="1"/>
  <c r="AB209" i="10"/>
  <c r="AD209" i="10" s="1"/>
  <c r="AB59" i="9"/>
  <c r="AD59" i="9" s="1"/>
  <c r="AB178" i="10"/>
  <c r="AD178" i="10" s="1"/>
  <c r="AB186" i="10"/>
  <c r="AD186" i="10" s="1"/>
  <c r="AB191" i="10"/>
  <c r="AD191" i="10" s="1"/>
  <c r="AB199" i="10"/>
  <c r="AD199" i="10" s="1"/>
  <c r="AB60" i="9"/>
  <c r="AD60" i="9" s="1"/>
  <c r="AB183" i="10"/>
  <c r="AD183" i="10" s="1"/>
  <c r="AB196" i="10"/>
  <c r="AD196" i="10" s="1"/>
  <c r="AB204" i="10"/>
  <c r="AD204" i="10" s="1"/>
  <c r="AB179" i="10"/>
  <c r="AD179" i="10" s="1"/>
  <c r="AB188" i="10"/>
  <c r="AD188" i="10" s="1"/>
  <c r="AB193" i="10"/>
  <c r="AD193" i="10" s="1"/>
  <c r="AB201" i="10"/>
  <c r="AD201" i="10" s="1"/>
  <c r="AB177" i="10"/>
  <c r="AD177" i="10" s="1"/>
  <c r="AB185" i="10"/>
  <c r="AD185" i="10" s="1"/>
  <c r="AB198" i="10"/>
  <c r="AD198" i="10" s="1"/>
  <c r="AB206" i="10"/>
  <c r="AD206" i="10" s="1"/>
  <c r="AB182" i="10"/>
  <c r="AD182" i="10" s="1"/>
  <c r="AB190" i="10"/>
  <c r="AD190" i="10" s="1"/>
  <c r="AB194" i="10"/>
  <c r="AD194" i="10" s="1"/>
  <c r="AB203" i="10"/>
  <c r="AD203" i="10" s="1"/>
  <c r="AB180" i="10"/>
  <c r="AD180" i="10" s="1"/>
  <c r="AB187" i="10"/>
  <c r="AD187" i="10" s="1"/>
  <c r="AB192" i="10"/>
  <c r="AD192" i="10" s="1"/>
  <c r="AB200" i="10"/>
  <c r="AD200" i="10" s="1"/>
  <c r="AB58" i="9"/>
  <c r="AD58" i="9" s="1"/>
  <c r="AB184" i="10"/>
  <c r="AD184" i="10" s="1"/>
  <c r="AB181" i="10"/>
  <c r="AD181" i="10" s="1"/>
  <c r="AB57" i="9"/>
  <c r="AD57" i="9" s="1"/>
  <c r="AB189" i="10"/>
  <c r="AD189" i="10" s="1"/>
  <c r="AB197" i="10"/>
  <c r="AD197" i="10" s="1"/>
  <c r="AB195" i="10"/>
  <c r="AD195" i="10" s="1"/>
  <c r="AB205" i="10"/>
  <c r="AD205" i="10" s="1"/>
  <c r="AB202" i="10"/>
  <c r="AD202" i="10" s="1"/>
  <c r="AB173" i="10"/>
  <c r="AD173" i="10" s="1"/>
  <c r="AB158" i="10"/>
  <c r="AD158" i="10" s="1"/>
  <c r="AB166" i="10"/>
  <c r="AD166" i="10" s="1"/>
  <c r="AB171" i="10"/>
  <c r="AD171" i="10" s="1"/>
  <c r="AB163" i="10"/>
  <c r="AD163" i="10" s="1"/>
  <c r="AB175" i="10"/>
  <c r="AD175" i="10" s="1"/>
  <c r="AB160" i="10"/>
  <c r="AD160" i="10" s="1"/>
  <c r="AB167" i="10"/>
  <c r="AD167" i="10" s="1"/>
  <c r="AB174" i="10"/>
  <c r="AD174" i="10" s="1"/>
  <c r="AB157" i="10"/>
  <c r="AD157" i="10" s="1"/>
  <c r="AB165" i="10"/>
  <c r="AD165" i="10" s="1"/>
  <c r="AB155" i="10"/>
  <c r="AD155" i="10" s="1"/>
  <c r="AB162" i="10"/>
  <c r="AD162" i="10" s="1"/>
  <c r="AB176" i="10"/>
  <c r="AD176" i="10" s="1"/>
  <c r="AB159" i="10"/>
  <c r="AD159" i="10" s="1"/>
  <c r="AB168" i="10"/>
  <c r="AD168" i="10" s="1"/>
  <c r="AB172" i="10"/>
  <c r="AD172" i="10" s="1"/>
  <c r="AB156" i="10"/>
  <c r="AD156" i="10" s="1"/>
  <c r="AB164" i="10"/>
  <c r="AD164" i="10" s="1"/>
  <c r="AB56" i="9"/>
  <c r="AD56" i="9" s="1"/>
  <c r="AB170" i="10"/>
  <c r="AD170" i="10" s="1"/>
  <c r="AB154" i="10"/>
  <c r="AD154" i="10" s="1"/>
  <c r="AB161" i="10"/>
  <c r="AD161" i="10" s="1"/>
  <c r="AB169" i="10"/>
  <c r="AD169" i="10" s="1"/>
  <c r="AB19" i="8"/>
  <c r="AD19" i="8" s="1"/>
  <c r="AB32" i="8"/>
  <c r="AD32" i="8" s="1"/>
  <c r="AB21" i="8"/>
  <c r="AD21" i="8" s="1"/>
  <c r="AB20" i="8"/>
  <c r="AD20" i="8" s="1"/>
  <c r="AB22" i="8"/>
  <c r="AD22" i="8" s="1"/>
  <c r="AB102" i="10"/>
  <c r="AD102" i="10" s="1"/>
  <c r="AB128" i="10"/>
  <c r="AD128" i="10" s="1"/>
  <c r="AB148" i="10"/>
  <c r="AD148" i="10" s="1"/>
  <c r="AB40" i="9"/>
  <c r="AD40" i="9" s="1"/>
  <c r="AB35" i="7"/>
  <c r="AD35" i="7" s="1"/>
  <c r="AB46" i="9"/>
  <c r="AD46" i="9" s="1"/>
  <c r="AB120" i="10"/>
  <c r="AD120" i="10" s="1"/>
  <c r="AB113" i="10"/>
  <c r="AD113" i="10" s="1"/>
  <c r="AB137" i="10"/>
  <c r="AD137" i="10" s="1"/>
  <c r="AB111" i="10"/>
  <c r="AD111" i="10" s="1"/>
  <c r="AB124" i="10"/>
  <c r="AD124" i="10" s="1"/>
  <c r="AB142" i="10"/>
  <c r="AD142" i="10" s="1"/>
  <c r="AB37" i="9"/>
  <c r="AD37" i="9" s="1"/>
  <c r="AB126" i="10"/>
  <c r="AD126" i="10" s="1"/>
  <c r="AB133" i="10"/>
  <c r="AD133" i="10" s="1"/>
  <c r="AB141" i="10"/>
  <c r="AD141" i="10" s="1"/>
  <c r="AB39" i="9"/>
  <c r="AD39" i="9" s="1"/>
  <c r="AB129" i="10"/>
  <c r="AD129" i="10" s="1"/>
  <c r="AB53" i="9"/>
  <c r="AD53" i="9" s="1"/>
  <c r="AB116" i="10"/>
  <c r="AD116" i="10" s="1"/>
  <c r="AB152" i="10"/>
  <c r="AD152" i="10" s="1"/>
  <c r="AB32" i="7"/>
  <c r="AD32" i="7" s="1"/>
  <c r="AB136" i="10"/>
  <c r="AD136" i="10" s="1"/>
  <c r="AB125" i="10"/>
  <c r="AD125" i="10" s="1"/>
  <c r="AB54" i="9"/>
  <c r="AD54" i="9" s="1"/>
  <c r="AB106" i="10"/>
  <c r="AD106" i="10" s="1"/>
  <c r="AB115" i="10"/>
  <c r="AD115" i="10" s="1"/>
  <c r="AB132" i="10"/>
  <c r="AD132" i="10" s="1"/>
  <c r="AB150" i="10"/>
  <c r="AD150" i="10" s="1"/>
  <c r="AB108" i="10"/>
  <c r="AD108" i="10" s="1"/>
  <c r="AB44" i="9"/>
  <c r="AD44" i="9" s="1"/>
  <c r="AB118" i="10"/>
  <c r="AD118" i="10" s="1"/>
  <c r="AB33" i="7"/>
  <c r="AD33" i="7" s="1"/>
  <c r="AB52" i="9"/>
  <c r="AD52" i="9" s="1"/>
  <c r="AB42" i="9"/>
  <c r="AD42" i="9" s="1"/>
  <c r="AB135" i="10"/>
  <c r="AD135" i="10" s="1"/>
  <c r="AB103" i="10"/>
  <c r="AD103" i="10" s="1"/>
  <c r="AB130" i="10"/>
  <c r="AD130" i="10" s="1"/>
  <c r="AB55" i="9"/>
  <c r="AD55" i="9" s="1"/>
  <c r="AB123" i="10"/>
  <c r="AD123" i="10" s="1"/>
  <c r="AB110" i="10"/>
  <c r="AD110" i="10" s="1"/>
  <c r="AB47" i="9"/>
  <c r="AD47" i="9" s="1"/>
  <c r="AB149" i="10"/>
  <c r="AD149" i="10" s="1"/>
  <c r="AB121" i="10"/>
  <c r="AD121" i="10" s="1"/>
  <c r="AB153" i="10"/>
  <c r="AD153" i="10" s="1"/>
  <c r="AB101" i="10"/>
  <c r="AD101" i="10" s="1"/>
  <c r="AB34" i="7"/>
  <c r="AD34" i="7" s="1"/>
  <c r="AB122" i="10"/>
  <c r="AD122" i="10" s="1"/>
  <c r="AB107" i="10"/>
  <c r="AD107" i="10" s="1"/>
  <c r="AB140" i="10"/>
  <c r="AD140" i="10" s="1"/>
  <c r="AB100" i="10"/>
  <c r="AD100" i="10" s="1"/>
  <c r="AB127" i="10"/>
  <c r="AD127" i="10" s="1"/>
  <c r="AB151" i="10"/>
  <c r="AD151" i="10" s="1"/>
  <c r="AB114" i="10"/>
  <c r="AD114" i="10" s="1"/>
  <c r="AB109" i="10"/>
  <c r="AD109" i="10" s="1"/>
  <c r="AB43" i="9"/>
  <c r="AD43" i="9" s="1"/>
  <c r="AB143" i="10"/>
  <c r="AD143" i="10" s="1"/>
  <c r="AB131" i="10"/>
  <c r="AD131" i="10" s="1"/>
  <c r="AB112" i="10"/>
  <c r="AD112" i="10" s="1"/>
  <c r="AB139" i="10"/>
  <c r="AD139" i="10" s="1"/>
  <c r="AB38" i="9"/>
  <c r="AD38" i="9" s="1"/>
  <c r="AB134" i="10"/>
  <c r="AD134" i="10" s="1"/>
  <c r="AB146" i="10"/>
  <c r="AD146" i="10" s="1"/>
  <c r="AB138" i="10"/>
  <c r="AD138" i="10" s="1"/>
  <c r="AB45" i="9"/>
  <c r="AD45" i="9" s="1"/>
  <c r="AB105" i="10"/>
  <c r="AD105" i="10" s="1"/>
  <c r="AB147" i="10"/>
  <c r="AD147" i="10" s="1"/>
  <c r="AB119" i="10"/>
  <c r="AD119" i="10" s="1"/>
  <c r="AB145" i="10"/>
  <c r="AD145" i="10" s="1"/>
  <c r="AB117" i="10"/>
  <c r="AD117" i="10" s="1"/>
  <c r="AB144" i="10"/>
  <c r="AD144" i="10" s="1"/>
  <c r="AB99" i="10"/>
  <c r="AD99" i="10" s="1"/>
  <c r="AB98" i="10"/>
  <c r="AD98" i="10" s="1"/>
  <c r="AB15" i="8"/>
  <c r="AD15" i="8" s="1"/>
  <c r="AB16" i="8"/>
  <c r="AD16" i="8" s="1"/>
  <c r="AB13" i="8"/>
  <c r="AD13" i="8" s="1"/>
  <c r="AB14" i="8"/>
  <c r="AD14" i="8" s="1"/>
  <c r="AB28" i="7"/>
  <c r="AD28" i="7" s="1"/>
  <c r="AB30" i="7"/>
  <c r="AD30" i="7" s="1"/>
  <c r="AB27" i="7"/>
  <c r="AD27" i="7" s="1"/>
  <c r="AB29" i="7"/>
  <c r="AD29" i="7" s="1"/>
  <c r="AB87" i="10"/>
  <c r="AD87" i="10" s="1"/>
  <c r="AB29" i="9"/>
  <c r="AD29" i="9" s="1"/>
  <c r="AB35" i="9"/>
  <c r="AD35" i="9" s="1"/>
  <c r="AB83" i="10"/>
  <c r="AD83" i="10" s="1"/>
  <c r="AB84" i="10"/>
  <c r="AD84" i="10" s="1"/>
  <c r="AB81" i="10"/>
  <c r="AD81" i="10" s="1"/>
  <c r="AB26" i="9"/>
  <c r="AD26" i="9" s="1"/>
  <c r="AB94" i="10"/>
  <c r="AD94" i="10" s="1"/>
  <c r="AB89" i="10"/>
  <c r="AD89" i="10" s="1"/>
  <c r="AB92" i="10"/>
  <c r="AD92" i="10" s="1"/>
  <c r="AB90" i="10"/>
  <c r="AD90" i="10" s="1"/>
  <c r="AB82" i="10"/>
  <c r="AD82" i="10" s="1"/>
  <c r="AB93" i="10"/>
  <c r="AD93" i="10" s="1"/>
  <c r="AB27" i="9"/>
  <c r="AD27" i="9" s="1"/>
  <c r="AB34" i="9"/>
  <c r="AD34" i="9" s="1"/>
  <c r="AB85" i="10"/>
  <c r="AD85" i="10" s="1"/>
  <c r="AB30" i="9"/>
  <c r="AD30" i="9" s="1"/>
  <c r="AB97" i="10"/>
  <c r="AD97" i="10" s="1"/>
  <c r="AB32" i="9"/>
  <c r="AD32" i="9" s="1"/>
  <c r="AB88" i="10"/>
  <c r="AD88" i="10" s="1"/>
  <c r="AB86" i="10"/>
  <c r="AD86" i="10" s="1"/>
  <c r="AB28" i="9"/>
  <c r="AD28" i="9" s="1"/>
  <c r="AB31" i="9"/>
  <c r="AD31" i="9" s="1"/>
  <c r="AB33" i="9"/>
  <c r="AD33" i="9" s="1"/>
  <c r="AB96" i="10"/>
  <c r="AD96" i="10" s="1"/>
  <c r="AB95" i="10"/>
  <c r="AD95" i="10" s="1"/>
  <c r="AB8" i="8"/>
  <c r="AD8" i="8" s="1"/>
  <c r="AB10" i="8"/>
  <c r="AD10" i="8" s="1"/>
  <c r="AB9" i="8"/>
  <c r="AD9" i="8" s="1"/>
  <c r="AB11" i="8"/>
  <c r="AD11" i="8" s="1"/>
  <c r="AB80" i="10"/>
  <c r="AD80" i="10" s="1"/>
  <c r="AB79" i="10"/>
  <c r="AD79" i="10" s="1"/>
  <c r="AB77" i="10"/>
  <c r="AD77" i="10" s="1"/>
  <c r="AB78" i="10"/>
  <c r="AD78" i="10" s="1"/>
  <c r="AB23" i="7"/>
  <c r="AD23" i="7" s="1"/>
  <c r="AB24" i="7"/>
  <c r="AD24" i="7" s="1"/>
  <c r="AB25" i="7"/>
  <c r="AD25" i="7" s="1"/>
  <c r="AB75" i="10"/>
  <c r="AD75" i="10" s="1"/>
  <c r="AB76" i="10"/>
  <c r="AD76" i="10" s="1"/>
  <c r="AB74" i="10"/>
  <c r="AD74" i="10" s="1"/>
  <c r="AB22" i="7"/>
  <c r="AD22" i="7" s="1"/>
  <c r="AB49" i="10"/>
  <c r="AD49" i="10" s="1"/>
  <c r="AB71" i="10"/>
  <c r="AD71" i="10" s="1"/>
  <c r="AB52" i="10"/>
  <c r="AD52" i="10" s="1"/>
  <c r="AB63" i="10"/>
  <c r="AD63" i="10" s="1"/>
  <c r="AB65" i="10"/>
  <c r="AD65" i="10" s="1"/>
  <c r="AB67" i="10"/>
  <c r="AD67" i="10" s="1"/>
  <c r="AB56" i="10"/>
  <c r="AD56" i="10" s="1"/>
  <c r="AB70" i="10"/>
  <c r="AD70" i="10" s="1"/>
  <c r="AB54" i="10"/>
  <c r="AD54" i="10" s="1"/>
  <c r="AB58" i="10"/>
  <c r="AD58" i="10" s="1"/>
  <c r="AB73" i="10"/>
  <c r="AD73" i="10" s="1"/>
  <c r="AB55" i="10"/>
  <c r="AD55" i="10" s="1"/>
  <c r="AB57" i="10"/>
  <c r="AD57" i="10" s="1"/>
  <c r="AB59" i="10"/>
  <c r="AD59" i="10" s="1"/>
  <c r="AB68" i="10"/>
  <c r="AD68" i="10" s="1"/>
  <c r="AB51" i="10"/>
  <c r="AD51" i="10" s="1"/>
  <c r="AB69" i="10"/>
  <c r="AD69" i="10" s="1"/>
  <c r="AB60" i="10"/>
  <c r="AD60" i="10" s="1"/>
  <c r="AB61" i="10"/>
  <c r="AD61" i="10" s="1"/>
  <c r="AB53" i="10"/>
  <c r="AD53" i="10" s="1"/>
  <c r="AB64" i="10"/>
  <c r="AD64" i="10" s="1"/>
  <c r="AB24" i="9"/>
  <c r="AD24" i="9" s="1"/>
  <c r="AB25" i="9"/>
  <c r="AD25" i="9" s="1"/>
  <c r="AB66" i="10"/>
  <c r="AD66" i="10" s="1"/>
  <c r="AB72" i="10"/>
  <c r="AD72" i="10" s="1"/>
  <c r="AB62" i="10"/>
  <c r="AD62" i="10" s="1"/>
  <c r="AB48" i="10"/>
  <c r="AD48" i="10" s="1"/>
  <c r="AB14" i="9"/>
  <c r="AD14" i="9" s="1"/>
  <c r="AB22" i="9"/>
  <c r="AD22" i="9" s="1"/>
  <c r="AB35" i="10"/>
  <c r="AD35" i="10" s="1"/>
  <c r="AB38" i="10"/>
  <c r="AD38" i="10" s="1"/>
  <c r="AB16" i="9"/>
  <c r="AD16" i="9" s="1"/>
  <c r="AB42" i="10"/>
  <c r="AD42" i="10" s="1"/>
  <c r="AB8" i="9"/>
  <c r="AD8" i="9" s="1"/>
  <c r="AB39" i="10"/>
  <c r="AD39" i="10" s="1"/>
  <c r="AB3" i="9"/>
  <c r="AD3" i="9" s="1"/>
  <c r="AB32" i="10"/>
  <c r="AD32" i="10" s="1"/>
  <c r="AB44" i="10"/>
  <c r="AD44" i="10" s="1"/>
  <c r="AB10" i="9"/>
  <c r="AD10" i="9" s="1"/>
  <c r="AB43" i="10"/>
  <c r="AD43" i="10" s="1"/>
  <c r="AB11" i="9"/>
  <c r="AD11" i="9" s="1"/>
  <c r="AB5" i="9"/>
  <c r="AD5" i="9" s="1"/>
  <c r="AB46" i="10"/>
  <c r="AD46" i="10" s="1"/>
  <c r="AB13" i="9"/>
  <c r="AD13" i="9" s="1"/>
  <c r="AB21" i="9"/>
  <c r="AD21" i="9" s="1"/>
  <c r="AB33" i="10"/>
  <c r="AD33" i="10" s="1"/>
  <c r="AB36" i="10"/>
  <c r="AD36" i="10" s="1"/>
  <c r="AB15" i="9"/>
  <c r="AD15" i="9" s="1"/>
  <c r="AB40" i="10"/>
  <c r="AD40" i="10" s="1"/>
  <c r="AB7" i="9"/>
  <c r="AD7" i="9" s="1"/>
  <c r="AB37" i="10"/>
  <c r="AD37" i="10" s="1"/>
  <c r="AB18" i="9"/>
  <c r="AD18" i="9" s="1"/>
  <c r="AB19" i="9"/>
  <c r="AD19" i="9" s="1"/>
  <c r="AB9" i="9"/>
  <c r="AD9" i="9" s="1"/>
  <c r="AB41" i="10"/>
  <c r="AD41" i="10" s="1"/>
  <c r="AB6" i="9"/>
  <c r="AD6" i="9" s="1"/>
  <c r="AB4" i="9"/>
  <c r="AD4" i="9" s="1"/>
  <c r="AB45" i="10"/>
  <c r="AD45" i="10" s="1"/>
  <c r="AB12" i="9"/>
  <c r="AD12" i="9" s="1"/>
  <c r="AB20" i="9"/>
  <c r="AD20" i="9" s="1"/>
  <c r="AB17" i="9"/>
  <c r="AD17" i="9" s="1"/>
  <c r="AB34" i="10"/>
  <c r="AD34" i="10" s="1"/>
  <c r="AB47" i="10"/>
  <c r="AD47" i="10" s="1"/>
  <c r="AB52" i="7"/>
  <c r="AD52" i="7" s="1"/>
  <c r="AB26" i="10"/>
  <c r="AD26" i="10" s="1"/>
  <c r="AB22" i="10"/>
  <c r="AD22" i="10" s="1"/>
  <c r="AB21" i="10"/>
  <c r="AD21" i="10" s="1"/>
  <c r="AB29" i="10"/>
  <c r="AD29" i="10" s="1"/>
  <c r="AB25" i="10"/>
  <c r="AD25" i="10" s="1"/>
  <c r="AB27" i="10"/>
  <c r="AD27" i="10" s="1"/>
  <c r="AB20" i="10"/>
  <c r="AD20" i="10" s="1"/>
  <c r="AB28" i="10"/>
  <c r="AD28" i="10" s="1"/>
  <c r="AB24" i="10"/>
  <c r="AD24" i="10" s="1"/>
  <c r="AB23" i="10"/>
  <c r="AD23" i="10" s="1"/>
  <c r="AB30" i="10"/>
  <c r="AD30" i="10" s="1"/>
  <c r="AB31" i="10"/>
  <c r="AD31" i="10" s="1"/>
  <c r="AB19" i="10"/>
  <c r="AD19" i="10" s="1"/>
  <c r="AB17" i="10"/>
  <c r="AD17" i="10" s="1"/>
  <c r="AB18" i="10"/>
  <c r="AD18" i="10" s="1"/>
  <c r="AB16" i="10"/>
  <c r="AD16" i="10" s="1"/>
  <c r="AB20" i="7"/>
  <c r="AD20" i="7" s="1"/>
  <c r="AB6" i="8"/>
  <c r="AD6" i="8" s="1"/>
  <c r="AB5" i="8"/>
  <c r="AD5" i="8" s="1"/>
  <c r="AB4" i="8"/>
  <c r="AB13" i="10"/>
  <c r="AD13" i="10" s="1"/>
  <c r="AB18" i="7"/>
  <c r="AB14" i="10"/>
  <c r="AD14" i="10" s="1"/>
  <c r="AB19" i="7"/>
  <c r="AD19" i="7" s="1"/>
  <c r="AB15" i="10"/>
  <c r="AD15" i="10" s="1"/>
  <c r="AB12" i="10"/>
  <c r="AD12" i="10" s="1"/>
  <c r="AB11" i="10"/>
  <c r="AD11" i="10" s="1"/>
  <c r="AB10" i="10"/>
  <c r="AD10" i="10" s="1"/>
  <c r="AB3" i="10"/>
  <c r="AD3" i="10" s="1"/>
  <c r="AB9" i="10"/>
  <c r="AD9" i="10" s="1"/>
  <c r="AB5" i="10"/>
  <c r="AD5" i="10" s="1"/>
  <c r="AB7" i="10"/>
  <c r="AD7" i="10" s="1"/>
  <c r="AB8" i="10"/>
  <c r="AD8" i="10" s="1"/>
  <c r="AB4" i="10"/>
  <c r="AD4" i="10" s="1"/>
  <c r="AB6" i="10"/>
  <c r="AD6" i="10" s="1"/>
  <c r="AB28" i="8" l="1"/>
  <c r="AB47" i="7"/>
  <c r="AD4" i="8"/>
  <c r="AD28" i="8" s="1"/>
  <c r="AD18" i="7"/>
  <c r="AD47" i="7" s="1"/>
  <c r="AM11" i="7"/>
  <c r="AN12" i="7" s="1"/>
  <c r="AC220" i="10" l="1"/>
  <c r="AE220" i="10" s="1"/>
  <c r="AF220" i="10" s="1"/>
  <c r="AG220" i="10" s="1"/>
  <c r="AC23" i="8"/>
  <c r="AE23" i="8" s="1"/>
  <c r="AF23" i="8" s="1"/>
  <c r="AG23" i="8" s="1"/>
  <c r="AC24" i="8"/>
  <c r="AE24" i="8" s="1"/>
  <c r="AF24" i="8" s="1"/>
  <c r="AG24" i="8" s="1"/>
  <c r="AC218" i="10"/>
  <c r="AE218" i="10" s="1"/>
  <c r="AF218" i="10" s="1"/>
  <c r="AG218" i="10" s="1"/>
  <c r="AC25" i="8"/>
  <c r="AE25" i="8" s="1"/>
  <c r="AF25" i="8" s="1"/>
  <c r="AG25" i="8" s="1"/>
  <c r="AC26" i="8"/>
  <c r="AE26" i="8" s="1"/>
  <c r="AF26" i="8" s="1"/>
  <c r="AG26" i="8" s="1"/>
  <c r="AC219" i="10"/>
  <c r="AE219" i="10" s="1"/>
  <c r="AF219" i="10" s="1"/>
  <c r="AG219" i="10" s="1"/>
  <c r="AC36" i="7"/>
  <c r="AE36" i="7" s="1"/>
  <c r="AF36" i="7" s="1"/>
  <c r="AG36" i="7" s="1"/>
  <c r="AC217" i="10"/>
  <c r="AE217" i="10" s="1"/>
  <c r="AF217" i="10" s="1"/>
  <c r="AG217" i="10" s="1"/>
  <c r="AC215" i="10"/>
  <c r="AE215" i="10" s="1"/>
  <c r="AF215" i="10" s="1"/>
  <c r="AG215" i="10" s="1"/>
  <c r="AC37" i="7"/>
  <c r="AE37" i="7" s="1"/>
  <c r="AF37" i="7" s="1"/>
  <c r="AG37" i="7" s="1"/>
  <c r="AC38" i="7"/>
  <c r="AE38" i="7" s="1"/>
  <c r="AF38" i="7" s="1"/>
  <c r="AG38" i="7" s="1"/>
  <c r="AC39" i="7"/>
  <c r="AE39" i="7" s="1"/>
  <c r="AF39" i="7" s="1"/>
  <c r="AG39" i="7" s="1"/>
  <c r="AC216" i="10"/>
  <c r="AE216" i="10" s="1"/>
  <c r="AF216" i="10" s="1"/>
  <c r="AG216" i="10" s="1"/>
  <c r="AC214" i="10"/>
  <c r="AE214" i="10" s="1"/>
  <c r="AF214" i="10" s="1"/>
  <c r="AG214" i="10" s="1"/>
  <c r="AC212" i="10"/>
  <c r="AE212" i="10" s="1"/>
  <c r="AF212" i="10" s="1"/>
  <c r="AG212" i="10" s="1"/>
  <c r="AC213" i="10"/>
  <c r="AE213" i="10" s="1"/>
  <c r="AF213" i="10" s="1"/>
  <c r="AG213" i="10" s="1"/>
  <c r="AC211" i="10"/>
  <c r="AE211" i="10" s="1"/>
  <c r="AF211" i="10" s="1"/>
  <c r="AG211" i="10" s="1"/>
  <c r="AC210" i="10"/>
  <c r="AE210" i="10" s="1"/>
  <c r="AF210" i="10" s="1"/>
  <c r="AG210" i="10" s="1"/>
  <c r="AC209" i="10"/>
  <c r="AE209" i="10" s="1"/>
  <c r="AF209" i="10" s="1"/>
  <c r="AG209" i="10" s="1"/>
  <c r="AC207" i="10"/>
  <c r="AE207" i="10" s="1"/>
  <c r="AF207" i="10" s="1"/>
  <c r="AG207" i="10" s="1"/>
  <c r="AC208" i="10"/>
  <c r="AE208" i="10" s="1"/>
  <c r="AF208" i="10" s="1"/>
  <c r="AG208" i="10" s="1"/>
  <c r="AC178" i="10"/>
  <c r="AE178" i="10" s="1"/>
  <c r="AF178" i="10" s="1"/>
  <c r="AG178" i="10" s="1"/>
  <c r="AC186" i="10"/>
  <c r="AE186" i="10" s="1"/>
  <c r="AF186" i="10" s="1"/>
  <c r="AG186" i="10" s="1"/>
  <c r="AC191" i="10"/>
  <c r="AE191" i="10" s="1"/>
  <c r="AF191" i="10" s="1"/>
  <c r="AG191" i="10" s="1"/>
  <c r="AC199" i="10"/>
  <c r="AE199" i="10" s="1"/>
  <c r="AF199" i="10" s="1"/>
  <c r="AG199" i="10" s="1"/>
  <c r="AC177" i="10"/>
  <c r="AE177" i="10" s="1"/>
  <c r="AF177" i="10" s="1"/>
  <c r="AG177" i="10" s="1"/>
  <c r="AC185" i="10"/>
  <c r="AE185" i="10" s="1"/>
  <c r="AF185" i="10" s="1"/>
  <c r="AG185" i="10" s="1"/>
  <c r="AC198" i="10"/>
  <c r="AE198" i="10" s="1"/>
  <c r="AF198" i="10" s="1"/>
  <c r="AG198" i="10" s="1"/>
  <c r="AC206" i="10"/>
  <c r="AE206" i="10" s="1"/>
  <c r="AF206" i="10" s="1"/>
  <c r="AG206" i="10" s="1"/>
  <c r="AC57" i="9"/>
  <c r="AE57" i="9" s="1"/>
  <c r="AF57" i="9" s="1"/>
  <c r="AG57" i="9" s="1"/>
  <c r="AC179" i="10"/>
  <c r="AE179" i="10" s="1"/>
  <c r="AF179" i="10" s="1"/>
  <c r="AG179" i="10" s="1"/>
  <c r="AC188" i="10"/>
  <c r="AE188" i="10" s="1"/>
  <c r="AF188" i="10" s="1"/>
  <c r="AG188" i="10" s="1"/>
  <c r="AC193" i="10"/>
  <c r="AE193" i="10" s="1"/>
  <c r="AF193" i="10" s="1"/>
  <c r="AG193" i="10" s="1"/>
  <c r="AC201" i="10"/>
  <c r="AE201" i="10" s="1"/>
  <c r="AF201" i="10" s="1"/>
  <c r="AG201" i="10" s="1"/>
  <c r="AC180" i="10"/>
  <c r="AE180" i="10" s="1"/>
  <c r="AF180" i="10" s="1"/>
  <c r="AG180" i="10" s="1"/>
  <c r="AC187" i="10"/>
  <c r="AE187" i="10" s="1"/>
  <c r="AF187" i="10" s="1"/>
  <c r="AG187" i="10" s="1"/>
  <c r="AC192" i="10"/>
  <c r="AE192" i="10" s="1"/>
  <c r="AF192" i="10" s="1"/>
  <c r="AG192" i="10" s="1"/>
  <c r="AC200" i="10"/>
  <c r="AE200" i="10" s="1"/>
  <c r="AF200" i="10" s="1"/>
  <c r="AG200" i="10" s="1"/>
  <c r="AC60" i="9"/>
  <c r="AE60" i="9" s="1"/>
  <c r="AF60" i="9" s="1"/>
  <c r="AG60" i="9" s="1"/>
  <c r="AC182" i="10"/>
  <c r="AE182" i="10" s="1"/>
  <c r="AF182" i="10" s="1"/>
  <c r="AG182" i="10" s="1"/>
  <c r="AC190" i="10"/>
  <c r="AE190" i="10" s="1"/>
  <c r="AF190" i="10" s="1"/>
  <c r="AG190" i="10" s="1"/>
  <c r="AC194" i="10"/>
  <c r="AE194" i="10" s="1"/>
  <c r="AF194" i="10" s="1"/>
  <c r="AG194" i="10" s="1"/>
  <c r="AC203" i="10"/>
  <c r="AE203" i="10" s="1"/>
  <c r="AF203" i="10" s="1"/>
  <c r="AG203" i="10" s="1"/>
  <c r="AC181" i="10"/>
  <c r="AE181" i="10" s="1"/>
  <c r="AF181" i="10" s="1"/>
  <c r="AG181" i="10" s="1"/>
  <c r="AC189" i="10"/>
  <c r="AE189" i="10" s="1"/>
  <c r="AF189" i="10" s="1"/>
  <c r="AG189" i="10" s="1"/>
  <c r="AC195" i="10"/>
  <c r="AE195" i="10" s="1"/>
  <c r="AF195" i="10" s="1"/>
  <c r="AG195" i="10" s="1"/>
  <c r="AC202" i="10"/>
  <c r="AE202" i="10" s="1"/>
  <c r="AF202" i="10" s="1"/>
  <c r="AG202" i="10" s="1"/>
  <c r="AC59" i="9"/>
  <c r="AE59" i="9" s="1"/>
  <c r="AF59" i="9" s="1"/>
  <c r="AG59" i="9" s="1"/>
  <c r="AC197" i="10"/>
  <c r="AE197" i="10" s="1"/>
  <c r="AF197" i="10" s="1"/>
  <c r="AG197" i="10" s="1"/>
  <c r="AC205" i="10"/>
  <c r="AE205" i="10" s="1"/>
  <c r="AF205" i="10" s="1"/>
  <c r="AG205" i="10" s="1"/>
  <c r="AC184" i="10"/>
  <c r="AE184" i="10" s="1"/>
  <c r="AF184" i="10" s="1"/>
  <c r="AG184" i="10" s="1"/>
  <c r="AC58" i="9"/>
  <c r="AE58" i="9" s="1"/>
  <c r="AF58" i="9" s="1"/>
  <c r="AG58" i="9" s="1"/>
  <c r="AC183" i="10"/>
  <c r="AE183" i="10" s="1"/>
  <c r="AF183" i="10" s="1"/>
  <c r="AG183" i="10" s="1"/>
  <c r="AC196" i="10"/>
  <c r="AE196" i="10" s="1"/>
  <c r="AF196" i="10" s="1"/>
  <c r="AG196" i="10" s="1"/>
  <c r="AC204" i="10"/>
  <c r="AE204" i="10" s="1"/>
  <c r="AF204" i="10" s="1"/>
  <c r="AG204" i="10" s="1"/>
  <c r="AC156" i="10"/>
  <c r="AE156" i="10" s="1"/>
  <c r="AF156" i="10" s="1"/>
  <c r="AG156" i="10" s="1"/>
  <c r="AC164" i="10"/>
  <c r="AE164" i="10" s="1"/>
  <c r="AF164" i="10" s="1"/>
  <c r="AG164" i="10" s="1"/>
  <c r="AC174" i="10"/>
  <c r="AE174" i="10" s="1"/>
  <c r="AF174" i="10" s="1"/>
  <c r="AG174" i="10" s="1"/>
  <c r="AC157" i="10"/>
  <c r="AE157" i="10" s="1"/>
  <c r="AF157" i="10" s="1"/>
  <c r="AG157" i="10" s="1"/>
  <c r="AC165" i="10"/>
  <c r="AE165" i="10" s="1"/>
  <c r="AF165" i="10" s="1"/>
  <c r="AG165" i="10" s="1"/>
  <c r="AC56" i="9"/>
  <c r="AE56" i="9" s="1"/>
  <c r="AF56" i="9" s="1"/>
  <c r="AG56" i="9" s="1"/>
  <c r="AC172" i="10"/>
  <c r="AE172" i="10" s="1"/>
  <c r="AF172" i="10" s="1"/>
  <c r="AG172" i="10" s="1"/>
  <c r="AC158" i="10"/>
  <c r="AE158" i="10" s="1"/>
  <c r="AF158" i="10" s="1"/>
  <c r="AG158" i="10" s="1"/>
  <c r="AC166" i="10"/>
  <c r="AE166" i="10" s="1"/>
  <c r="AF166" i="10" s="1"/>
  <c r="AG166" i="10" s="1"/>
  <c r="AC176" i="10"/>
  <c r="AE176" i="10" s="1"/>
  <c r="AF176" i="10" s="1"/>
  <c r="AG176" i="10" s="1"/>
  <c r="AC159" i="10"/>
  <c r="AE159" i="10" s="1"/>
  <c r="AF159" i="10" s="1"/>
  <c r="AG159" i="10" s="1"/>
  <c r="AC168" i="10"/>
  <c r="AE168" i="10" s="1"/>
  <c r="AF168" i="10" s="1"/>
  <c r="AG168" i="10" s="1"/>
  <c r="AC173" i="10"/>
  <c r="AE173" i="10" s="1"/>
  <c r="AF173" i="10" s="1"/>
  <c r="AG173" i="10" s="1"/>
  <c r="AC160" i="10"/>
  <c r="AE160" i="10" s="1"/>
  <c r="AF160" i="10" s="1"/>
  <c r="AG160" i="10" s="1"/>
  <c r="AC167" i="10"/>
  <c r="AE167" i="10" s="1"/>
  <c r="AF167" i="10" s="1"/>
  <c r="AG167" i="10" s="1"/>
  <c r="AC170" i="10"/>
  <c r="AE170" i="10" s="1"/>
  <c r="AF170" i="10" s="1"/>
  <c r="AG170" i="10" s="1"/>
  <c r="AC154" i="10"/>
  <c r="AE154" i="10" s="1"/>
  <c r="AF154" i="10" s="1"/>
  <c r="AG154" i="10" s="1"/>
  <c r="AC161" i="10"/>
  <c r="AE161" i="10" s="1"/>
  <c r="AF161" i="10" s="1"/>
  <c r="AG161" i="10" s="1"/>
  <c r="AC169" i="10"/>
  <c r="AE169" i="10" s="1"/>
  <c r="AF169" i="10" s="1"/>
  <c r="AG169" i="10" s="1"/>
  <c r="AC175" i="10"/>
  <c r="AE175" i="10" s="1"/>
  <c r="AF175" i="10" s="1"/>
  <c r="AG175" i="10" s="1"/>
  <c r="AC155" i="10"/>
  <c r="AE155" i="10" s="1"/>
  <c r="AF155" i="10" s="1"/>
  <c r="AG155" i="10" s="1"/>
  <c r="AC162" i="10"/>
  <c r="AE162" i="10" s="1"/>
  <c r="AF162" i="10" s="1"/>
  <c r="AG162" i="10" s="1"/>
  <c r="AC171" i="10"/>
  <c r="AE171" i="10" s="1"/>
  <c r="AF171" i="10" s="1"/>
  <c r="AG171" i="10" s="1"/>
  <c r="AC163" i="10"/>
  <c r="AE163" i="10" s="1"/>
  <c r="AF163" i="10" s="1"/>
  <c r="AG163" i="10" s="1"/>
  <c r="AC19" i="8"/>
  <c r="AE19" i="8" s="1"/>
  <c r="AF19" i="8" s="1"/>
  <c r="AG19" i="8" s="1"/>
  <c r="AC32" i="8"/>
  <c r="AE32" i="8" s="1"/>
  <c r="AF32" i="8" s="1"/>
  <c r="AG32" i="8" s="1"/>
  <c r="AC22" i="8"/>
  <c r="AE22" i="8" s="1"/>
  <c r="AF22" i="8" s="1"/>
  <c r="AG22" i="8" s="1"/>
  <c r="AC21" i="8"/>
  <c r="AE21" i="8" s="1"/>
  <c r="AF21" i="8" s="1"/>
  <c r="AG21" i="8" s="1"/>
  <c r="AC20" i="8"/>
  <c r="AE20" i="8" s="1"/>
  <c r="AF20" i="8" s="1"/>
  <c r="AG20" i="8" s="1"/>
  <c r="AC44" i="9"/>
  <c r="AE44" i="9" s="1"/>
  <c r="AF44" i="9" s="1"/>
  <c r="AG44" i="9" s="1"/>
  <c r="AC125" i="10"/>
  <c r="AE125" i="10" s="1"/>
  <c r="AF125" i="10" s="1"/>
  <c r="AG125" i="10" s="1"/>
  <c r="AC139" i="10"/>
  <c r="AE139" i="10" s="1"/>
  <c r="AF139" i="10" s="1"/>
  <c r="AG139" i="10" s="1"/>
  <c r="AC33" i="7"/>
  <c r="AE33" i="7" s="1"/>
  <c r="AF33" i="7" s="1"/>
  <c r="AG33" i="7" s="1"/>
  <c r="AC119" i="10"/>
  <c r="AE119" i="10" s="1"/>
  <c r="AF119" i="10" s="1"/>
  <c r="AG119" i="10" s="1"/>
  <c r="AC34" i="7"/>
  <c r="AE34" i="7" s="1"/>
  <c r="AF34" i="7" s="1"/>
  <c r="AG34" i="7" s="1"/>
  <c r="AC40" i="9"/>
  <c r="AE40" i="9" s="1"/>
  <c r="AF40" i="9" s="1"/>
  <c r="AG40" i="9" s="1"/>
  <c r="AC134" i="10"/>
  <c r="AE134" i="10" s="1"/>
  <c r="AF134" i="10" s="1"/>
  <c r="AG134" i="10" s="1"/>
  <c r="AC100" i="10"/>
  <c r="AE100" i="10" s="1"/>
  <c r="AF100" i="10" s="1"/>
  <c r="AG100" i="10" s="1"/>
  <c r="AC126" i="10"/>
  <c r="AE126" i="10" s="1"/>
  <c r="AF126" i="10" s="1"/>
  <c r="AG126" i="10" s="1"/>
  <c r="AC153" i="10"/>
  <c r="AE153" i="10" s="1"/>
  <c r="AF153" i="10" s="1"/>
  <c r="AG153" i="10" s="1"/>
  <c r="AC110" i="10"/>
  <c r="AE110" i="10" s="1"/>
  <c r="AF110" i="10" s="1"/>
  <c r="AG110" i="10" s="1"/>
  <c r="AC135" i="10"/>
  <c r="AE135" i="10" s="1"/>
  <c r="AF135" i="10" s="1"/>
  <c r="AG135" i="10" s="1"/>
  <c r="AC32" i="7"/>
  <c r="AE32" i="7" s="1"/>
  <c r="AF32" i="7" s="1"/>
  <c r="AG32" i="7" s="1"/>
  <c r="AC105" i="10"/>
  <c r="AE105" i="10" s="1"/>
  <c r="AF105" i="10" s="1"/>
  <c r="AG105" i="10" s="1"/>
  <c r="AC112" i="10"/>
  <c r="AE112" i="10" s="1"/>
  <c r="AF112" i="10" s="1"/>
  <c r="AG112" i="10" s="1"/>
  <c r="AC124" i="10"/>
  <c r="AE124" i="10" s="1"/>
  <c r="AF124" i="10" s="1"/>
  <c r="AG124" i="10" s="1"/>
  <c r="AC144" i="10"/>
  <c r="AE144" i="10" s="1"/>
  <c r="AF144" i="10" s="1"/>
  <c r="AG144" i="10" s="1"/>
  <c r="AC54" i="9"/>
  <c r="AE54" i="9" s="1"/>
  <c r="AF54" i="9" s="1"/>
  <c r="AG54" i="9" s="1"/>
  <c r="AC107" i="10"/>
  <c r="AE107" i="10" s="1"/>
  <c r="AF107" i="10" s="1"/>
  <c r="AG107" i="10" s="1"/>
  <c r="AC38" i="9"/>
  <c r="AE38" i="9" s="1"/>
  <c r="AF38" i="9" s="1"/>
  <c r="AG38" i="9" s="1"/>
  <c r="AI38" i="9" s="1"/>
  <c r="AC118" i="10"/>
  <c r="AE118" i="10" s="1"/>
  <c r="AF118" i="10" s="1"/>
  <c r="AG118" i="10" s="1"/>
  <c r="AC138" i="10"/>
  <c r="AE138" i="10" s="1"/>
  <c r="AF138" i="10" s="1"/>
  <c r="AG138" i="10" s="1"/>
  <c r="AC143" i="10"/>
  <c r="AE143" i="10" s="1"/>
  <c r="AF143" i="10" s="1"/>
  <c r="AG143" i="10" s="1"/>
  <c r="AC120" i="10"/>
  <c r="AE120" i="10" s="1"/>
  <c r="AF120" i="10" s="1"/>
  <c r="AG120" i="10" s="1"/>
  <c r="AC151" i="10"/>
  <c r="AE151" i="10" s="1"/>
  <c r="AF151" i="10" s="1"/>
  <c r="AG151" i="10" s="1"/>
  <c r="AC109" i="10"/>
  <c r="AE109" i="10" s="1"/>
  <c r="AF109" i="10" s="1"/>
  <c r="AG109" i="10" s="1"/>
  <c r="AC53" i="9"/>
  <c r="AE53" i="9" s="1"/>
  <c r="AF53" i="9" s="1"/>
  <c r="AG53" i="9" s="1"/>
  <c r="AC103" i="10"/>
  <c r="AE103" i="10" s="1"/>
  <c r="AF103" i="10" s="1"/>
  <c r="AG103" i="10" s="1"/>
  <c r="AC127" i="10"/>
  <c r="AE127" i="10" s="1"/>
  <c r="AF127" i="10" s="1"/>
  <c r="AG127" i="10" s="1"/>
  <c r="AC147" i="10"/>
  <c r="AE147" i="10" s="1"/>
  <c r="AF147" i="10" s="1"/>
  <c r="AG147" i="10" s="1"/>
  <c r="AC117" i="10"/>
  <c r="AE117" i="10" s="1"/>
  <c r="AF117" i="10" s="1"/>
  <c r="AG117" i="10" s="1"/>
  <c r="AC142" i="10"/>
  <c r="AE142" i="10" s="1"/>
  <c r="AF142" i="10" s="1"/>
  <c r="AG142" i="10" s="1"/>
  <c r="AC108" i="10"/>
  <c r="AE108" i="10" s="1"/>
  <c r="AF108" i="10" s="1"/>
  <c r="AG108" i="10" s="1"/>
  <c r="AC114" i="10"/>
  <c r="AE114" i="10" s="1"/>
  <c r="AF114" i="10" s="1"/>
  <c r="AG114" i="10" s="1"/>
  <c r="AC131" i="10"/>
  <c r="AE131" i="10" s="1"/>
  <c r="AF131" i="10" s="1"/>
  <c r="AG131" i="10" s="1"/>
  <c r="AC55" i="9"/>
  <c r="AE55" i="9" s="1"/>
  <c r="AF55" i="9" s="1"/>
  <c r="AG55" i="9" s="1"/>
  <c r="AC101" i="10"/>
  <c r="AE101" i="10" s="1"/>
  <c r="AF101" i="10" s="1"/>
  <c r="AG101" i="10" s="1"/>
  <c r="AC113" i="10"/>
  <c r="AE113" i="10" s="1"/>
  <c r="AF113" i="10" s="1"/>
  <c r="AG113" i="10" s="1"/>
  <c r="AC47" i="9"/>
  <c r="AE47" i="9" s="1"/>
  <c r="AF47" i="9" s="1"/>
  <c r="AG47" i="9" s="1"/>
  <c r="AC146" i="10"/>
  <c r="AE146" i="10" s="1"/>
  <c r="AF146" i="10" s="1"/>
  <c r="AG146" i="10" s="1"/>
  <c r="AC149" i="10"/>
  <c r="AE149" i="10" s="1"/>
  <c r="AF149" i="10" s="1"/>
  <c r="AG149" i="10" s="1"/>
  <c r="AC39" i="9"/>
  <c r="AE39" i="9" s="1"/>
  <c r="AF39" i="9" s="1"/>
  <c r="AG39" i="9" s="1"/>
  <c r="AC133" i="10"/>
  <c r="AE133" i="10" s="1"/>
  <c r="AF133" i="10" s="1"/>
  <c r="AG133" i="10" s="1"/>
  <c r="AC128" i="10"/>
  <c r="AE128" i="10" s="1"/>
  <c r="AF128" i="10" s="1"/>
  <c r="AG128" i="10" s="1"/>
  <c r="AC145" i="10"/>
  <c r="AE145" i="10" s="1"/>
  <c r="AF145" i="10" s="1"/>
  <c r="AG145" i="10" s="1"/>
  <c r="AC150" i="10"/>
  <c r="AE150" i="10" s="1"/>
  <c r="AF150" i="10" s="1"/>
  <c r="AG150" i="10" s="1"/>
  <c r="AC42" i="9"/>
  <c r="AE42" i="9" s="1"/>
  <c r="AF42" i="9" s="1"/>
  <c r="AG42" i="9" s="1"/>
  <c r="AC102" i="10"/>
  <c r="AE102" i="10" s="1"/>
  <c r="AF102" i="10" s="1"/>
  <c r="AG102" i="10" s="1"/>
  <c r="AC115" i="10"/>
  <c r="AE115" i="10" s="1"/>
  <c r="AF115" i="10" s="1"/>
  <c r="AG115" i="10" s="1"/>
  <c r="AC106" i="10"/>
  <c r="AE106" i="10" s="1"/>
  <c r="AF106" i="10" s="1"/>
  <c r="AG106" i="10" s="1"/>
  <c r="AC35" i="7"/>
  <c r="AE35" i="7" s="1"/>
  <c r="AF35" i="7" s="1"/>
  <c r="AG35" i="7" s="1"/>
  <c r="AC130" i="10"/>
  <c r="AE130" i="10" s="1"/>
  <c r="AF130" i="10" s="1"/>
  <c r="AG130" i="10" s="1"/>
  <c r="AC141" i="10"/>
  <c r="AE141" i="10" s="1"/>
  <c r="AF141" i="10" s="1"/>
  <c r="AG141" i="10" s="1"/>
  <c r="AC37" i="9"/>
  <c r="AE37" i="9" s="1"/>
  <c r="AF37" i="9" s="1"/>
  <c r="AG37" i="9" s="1"/>
  <c r="AC52" i="9"/>
  <c r="AE52" i="9" s="1"/>
  <c r="AF52" i="9" s="1"/>
  <c r="AG52" i="9" s="1"/>
  <c r="AC129" i="10"/>
  <c r="AE129" i="10" s="1"/>
  <c r="AF129" i="10" s="1"/>
  <c r="AG129" i="10" s="1"/>
  <c r="AC132" i="10"/>
  <c r="AE132" i="10" s="1"/>
  <c r="AF132" i="10" s="1"/>
  <c r="AG132" i="10" s="1"/>
  <c r="AC121" i="10"/>
  <c r="AE121" i="10" s="1"/>
  <c r="AF121" i="10" s="1"/>
  <c r="AG121" i="10" s="1"/>
  <c r="AC43" i="9"/>
  <c r="AE43" i="9" s="1"/>
  <c r="AF43" i="9" s="1"/>
  <c r="AG43" i="9" s="1"/>
  <c r="AC137" i="10"/>
  <c r="AE137" i="10" s="1"/>
  <c r="AF137" i="10" s="1"/>
  <c r="AG137" i="10" s="1"/>
  <c r="AC116" i="10"/>
  <c r="AE116" i="10" s="1"/>
  <c r="AF116" i="10" s="1"/>
  <c r="AG116" i="10" s="1"/>
  <c r="AC140" i="10"/>
  <c r="AE140" i="10" s="1"/>
  <c r="AF140" i="10" s="1"/>
  <c r="AG140" i="10" s="1"/>
  <c r="AC122" i="10"/>
  <c r="AE122" i="10" s="1"/>
  <c r="AF122" i="10" s="1"/>
  <c r="AG122" i="10" s="1"/>
  <c r="AC111" i="10"/>
  <c r="AE111" i="10" s="1"/>
  <c r="AF111" i="10" s="1"/>
  <c r="AG111" i="10" s="1"/>
  <c r="AC136" i="10"/>
  <c r="AE136" i="10" s="1"/>
  <c r="AF136" i="10" s="1"/>
  <c r="AG136" i="10" s="1"/>
  <c r="AC46" i="9"/>
  <c r="AE46" i="9" s="1"/>
  <c r="AF46" i="9" s="1"/>
  <c r="AG46" i="9" s="1"/>
  <c r="AC45" i="9"/>
  <c r="AE45" i="9" s="1"/>
  <c r="AF45" i="9" s="1"/>
  <c r="AG45" i="9" s="1"/>
  <c r="AC148" i="10"/>
  <c r="AE148" i="10" s="1"/>
  <c r="AF148" i="10" s="1"/>
  <c r="AG148" i="10" s="1"/>
  <c r="AC123" i="10"/>
  <c r="AE123" i="10" s="1"/>
  <c r="AF123" i="10" s="1"/>
  <c r="AG123" i="10" s="1"/>
  <c r="AC152" i="10"/>
  <c r="AE152" i="10" s="1"/>
  <c r="AF152" i="10" s="1"/>
  <c r="AG152" i="10" s="1"/>
  <c r="AC99" i="10"/>
  <c r="AE99" i="10" s="1"/>
  <c r="AF99" i="10" s="1"/>
  <c r="AG99" i="10" s="1"/>
  <c r="AC98" i="10"/>
  <c r="AE98" i="10" s="1"/>
  <c r="AF98" i="10" s="1"/>
  <c r="AG98" i="10" s="1"/>
  <c r="AC15" i="8"/>
  <c r="AE15" i="8" s="1"/>
  <c r="AF15" i="8" s="1"/>
  <c r="AG15" i="8" s="1"/>
  <c r="AC16" i="8"/>
  <c r="AE16" i="8" s="1"/>
  <c r="AF16" i="8" s="1"/>
  <c r="AG16" i="8" s="1"/>
  <c r="AC13" i="8"/>
  <c r="AE13" i="8" s="1"/>
  <c r="AF13" i="8" s="1"/>
  <c r="AG13" i="8" s="1"/>
  <c r="AC14" i="8"/>
  <c r="AE14" i="8" s="1"/>
  <c r="AF14" i="8" s="1"/>
  <c r="AG14" i="8" s="1"/>
  <c r="AC28" i="7"/>
  <c r="AE28" i="7" s="1"/>
  <c r="AF28" i="7" s="1"/>
  <c r="AG28" i="7" s="1"/>
  <c r="AC30" i="7"/>
  <c r="AE30" i="7" s="1"/>
  <c r="AF30" i="7" s="1"/>
  <c r="AG30" i="7" s="1"/>
  <c r="AC29" i="7"/>
  <c r="AE29" i="7" s="1"/>
  <c r="AF29" i="7" s="1"/>
  <c r="AG29" i="7" s="1"/>
  <c r="AC27" i="7"/>
  <c r="AE27" i="7" s="1"/>
  <c r="AF27" i="7" s="1"/>
  <c r="AG27" i="7" s="1"/>
  <c r="AC90" i="10"/>
  <c r="AE90" i="10" s="1"/>
  <c r="AF90" i="10" s="1"/>
  <c r="AG90" i="10" s="1"/>
  <c r="AC96" i="10"/>
  <c r="AE96" i="10" s="1"/>
  <c r="AF96" i="10" s="1"/>
  <c r="AG96" i="10" s="1"/>
  <c r="AC35" i="9"/>
  <c r="AE35" i="9" s="1"/>
  <c r="AF35" i="9" s="1"/>
  <c r="AG35" i="9" s="1"/>
  <c r="AC29" i="9"/>
  <c r="AE29" i="9" s="1"/>
  <c r="AF29" i="9" s="1"/>
  <c r="AG29" i="9" s="1"/>
  <c r="AC86" i="10"/>
  <c r="AE86" i="10" s="1"/>
  <c r="AF86" i="10" s="1"/>
  <c r="AG86" i="10" s="1"/>
  <c r="AC92" i="10"/>
  <c r="AE92" i="10" s="1"/>
  <c r="AF92" i="10" s="1"/>
  <c r="AG92" i="10" s="1"/>
  <c r="AC32" i="9"/>
  <c r="AE32" i="9" s="1"/>
  <c r="AF32" i="9" s="1"/>
  <c r="AG32" i="9" s="1"/>
  <c r="AC81" i="10"/>
  <c r="AE81" i="10" s="1"/>
  <c r="AF81" i="10" s="1"/>
  <c r="AG81" i="10" s="1"/>
  <c r="AC84" i="10"/>
  <c r="AE84" i="10" s="1"/>
  <c r="AF84" i="10" s="1"/>
  <c r="AG84" i="10" s="1"/>
  <c r="AC95" i="10"/>
  <c r="AE95" i="10" s="1"/>
  <c r="AF95" i="10" s="1"/>
  <c r="AG95" i="10" s="1"/>
  <c r="AC33" i="9"/>
  <c r="AE33" i="9" s="1"/>
  <c r="AF33" i="9" s="1"/>
  <c r="AG33" i="9" s="1"/>
  <c r="AC28" i="9"/>
  <c r="AE28" i="9" s="1"/>
  <c r="AF28" i="9" s="1"/>
  <c r="AG28" i="9" s="1"/>
  <c r="AC27" i="9"/>
  <c r="AE27" i="9" s="1"/>
  <c r="AF27" i="9" s="1"/>
  <c r="AG27" i="9" s="1"/>
  <c r="AC93" i="10"/>
  <c r="AE93" i="10" s="1"/>
  <c r="AF93" i="10" s="1"/>
  <c r="AG93" i="10" s="1"/>
  <c r="AC88" i="10"/>
  <c r="AE88" i="10" s="1"/>
  <c r="AF88" i="10" s="1"/>
  <c r="AG88" i="10" s="1"/>
  <c r="AC31" i="9"/>
  <c r="AE31" i="9" s="1"/>
  <c r="AF31" i="9" s="1"/>
  <c r="AG31" i="9" s="1"/>
  <c r="AC30" i="9"/>
  <c r="AE30" i="9" s="1"/>
  <c r="AF30" i="9" s="1"/>
  <c r="AG30" i="9" s="1"/>
  <c r="AC85" i="10"/>
  <c r="AE85" i="10" s="1"/>
  <c r="AF85" i="10" s="1"/>
  <c r="AG85" i="10" s="1"/>
  <c r="AC83" i="10"/>
  <c r="AE83" i="10" s="1"/>
  <c r="AF83" i="10" s="1"/>
  <c r="AG83" i="10" s="1"/>
  <c r="AC87" i="10"/>
  <c r="AE87" i="10" s="1"/>
  <c r="AF87" i="10" s="1"/>
  <c r="AG87" i="10" s="1"/>
  <c r="AC26" i="9"/>
  <c r="AE26" i="9" s="1"/>
  <c r="AF26" i="9" s="1"/>
  <c r="AG26" i="9" s="1"/>
  <c r="AC97" i="10"/>
  <c r="AE97" i="10" s="1"/>
  <c r="AF97" i="10" s="1"/>
  <c r="AG97" i="10" s="1"/>
  <c r="AC34" i="9"/>
  <c r="AE34" i="9" s="1"/>
  <c r="AF34" i="9" s="1"/>
  <c r="AG34" i="9" s="1"/>
  <c r="AC82" i="10"/>
  <c r="AE82" i="10" s="1"/>
  <c r="AF82" i="10" s="1"/>
  <c r="AG82" i="10" s="1"/>
  <c r="AC89" i="10"/>
  <c r="AE89" i="10" s="1"/>
  <c r="AF89" i="10" s="1"/>
  <c r="AG89" i="10" s="1"/>
  <c r="AC94" i="10"/>
  <c r="AE94" i="10" s="1"/>
  <c r="AF94" i="10" s="1"/>
  <c r="AG94" i="10" s="1"/>
  <c r="AC8" i="8"/>
  <c r="AE8" i="8" s="1"/>
  <c r="AF8" i="8" s="1"/>
  <c r="AG8" i="8" s="1"/>
  <c r="AC80" i="10"/>
  <c r="AE80" i="10" s="1"/>
  <c r="AF80" i="10" s="1"/>
  <c r="AG80" i="10" s="1"/>
  <c r="AC10" i="8"/>
  <c r="AE10" i="8" s="1"/>
  <c r="AF10" i="8" s="1"/>
  <c r="AG10" i="8" s="1"/>
  <c r="AC9" i="8"/>
  <c r="AE9" i="8" s="1"/>
  <c r="AF9" i="8" s="1"/>
  <c r="AG9" i="8" s="1"/>
  <c r="AC11" i="8"/>
  <c r="AE11" i="8" s="1"/>
  <c r="AF11" i="8" s="1"/>
  <c r="AG11" i="8" s="1"/>
  <c r="AC79" i="10"/>
  <c r="AE79" i="10" s="1"/>
  <c r="AF79" i="10" s="1"/>
  <c r="AG79" i="10" s="1"/>
  <c r="AC77" i="10"/>
  <c r="AE77" i="10" s="1"/>
  <c r="AF77" i="10" s="1"/>
  <c r="AG77" i="10" s="1"/>
  <c r="AC78" i="10"/>
  <c r="AE78" i="10" s="1"/>
  <c r="AF78" i="10" s="1"/>
  <c r="AG78" i="10" s="1"/>
  <c r="AC23" i="7"/>
  <c r="AE23" i="7" s="1"/>
  <c r="AF23" i="7" s="1"/>
  <c r="AG23" i="7" s="1"/>
  <c r="AC76" i="10"/>
  <c r="AE76" i="10" s="1"/>
  <c r="AF76" i="10" s="1"/>
  <c r="AG76" i="10" s="1"/>
  <c r="AC24" i="7"/>
  <c r="AE24" i="7" s="1"/>
  <c r="AF24" i="7" s="1"/>
  <c r="AG24" i="7" s="1"/>
  <c r="AC25" i="7"/>
  <c r="AE25" i="7" s="1"/>
  <c r="AF25" i="7" s="1"/>
  <c r="AG25" i="7" s="1"/>
  <c r="AC75" i="10"/>
  <c r="AE75" i="10" s="1"/>
  <c r="AF75" i="10" s="1"/>
  <c r="AG75" i="10" s="1"/>
  <c r="AC74" i="10"/>
  <c r="AE74" i="10" s="1"/>
  <c r="AF74" i="10" s="1"/>
  <c r="AG74" i="10" s="1"/>
  <c r="AC22" i="7"/>
  <c r="AE22" i="7" s="1"/>
  <c r="AF22" i="7" s="1"/>
  <c r="AG22" i="7" s="1"/>
  <c r="AC68" i="10"/>
  <c r="AE68" i="10" s="1"/>
  <c r="AF68" i="10" s="1"/>
  <c r="AG68" i="10" s="1"/>
  <c r="AC51" i="10"/>
  <c r="AE51" i="10" s="1"/>
  <c r="AF51" i="10" s="1"/>
  <c r="AG51" i="10" s="1"/>
  <c r="AC69" i="10"/>
  <c r="AE69" i="10" s="1"/>
  <c r="AF69" i="10" s="1"/>
  <c r="AG69" i="10" s="1"/>
  <c r="AC67" i="10"/>
  <c r="AE67" i="10" s="1"/>
  <c r="AF67" i="10" s="1"/>
  <c r="AG67" i="10" s="1"/>
  <c r="AC71" i="10"/>
  <c r="AE71" i="10" s="1"/>
  <c r="AF71" i="10" s="1"/>
  <c r="AG71" i="10" s="1"/>
  <c r="AC60" i="10"/>
  <c r="AE60" i="10" s="1"/>
  <c r="AF60" i="10" s="1"/>
  <c r="AG60" i="10" s="1"/>
  <c r="AC72" i="10"/>
  <c r="AE72" i="10" s="1"/>
  <c r="AF72" i="10" s="1"/>
  <c r="AG72" i="10" s="1"/>
  <c r="AC56" i="10"/>
  <c r="AE56" i="10" s="1"/>
  <c r="AF56" i="10" s="1"/>
  <c r="AG56" i="10" s="1"/>
  <c r="AC61" i="10"/>
  <c r="AE61" i="10" s="1"/>
  <c r="AF61" i="10" s="1"/>
  <c r="AG61" i="10" s="1"/>
  <c r="AC57" i="10"/>
  <c r="AE57" i="10" s="1"/>
  <c r="AF57" i="10" s="1"/>
  <c r="AG57" i="10" s="1"/>
  <c r="AC48" i="10"/>
  <c r="AE48" i="10" s="1"/>
  <c r="AF48" i="10" s="1"/>
  <c r="AG48" i="10" s="1"/>
  <c r="AC24" i="9"/>
  <c r="AE24" i="9" s="1"/>
  <c r="AF24" i="9" s="1"/>
  <c r="AG24" i="9" s="1"/>
  <c r="AC64" i="10"/>
  <c r="AE64" i="10" s="1"/>
  <c r="AF64" i="10" s="1"/>
  <c r="AG64" i="10" s="1"/>
  <c r="AC70" i="10"/>
  <c r="AE70" i="10" s="1"/>
  <c r="AF70" i="10" s="1"/>
  <c r="AG70" i="10" s="1"/>
  <c r="AC55" i="10"/>
  <c r="AE55" i="10" s="1"/>
  <c r="AF55" i="10" s="1"/>
  <c r="AG55" i="10" s="1"/>
  <c r="AC66" i="10"/>
  <c r="AE66" i="10" s="1"/>
  <c r="AF66" i="10" s="1"/>
  <c r="AG66" i="10" s="1"/>
  <c r="AC53" i="10"/>
  <c r="AE53" i="10" s="1"/>
  <c r="AF53" i="10" s="1"/>
  <c r="AG53" i="10" s="1"/>
  <c r="AC58" i="10"/>
  <c r="AE58" i="10" s="1"/>
  <c r="AF58" i="10" s="1"/>
  <c r="AG58" i="10" s="1"/>
  <c r="AC52" i="10"/>
  <c r="AE52" i="10" s="1"/>
  <c r="AF52" i="10" s="1"/>
  <c r="AG52" i="10" s="1"/>
  <c r="AC63" i="10"/>
  <c r="AE63" i="10" s="1"/>
  <c r="AF63" i="10" s="1"/>
  <c r="AG63" i="10" s="1"/>
  <c r="AC25" i="9"/>
  <c r="AE25" i="9" s="1"/>
  <c r="AF25" i="9" s="1"/>
  <c r="AG25" i="9" s="1"/>
  <c r="AC54" i="10"/>
  <c r="AE54" i="10" s="1"/>
  <c r="AF54" i="10" s="1"/>
  <c r="AG54" i="10" s="1"/>
  <c r="AC65" i="10"/>
  <c r="AE65" i="10" s="1"/>
  <c r="AF65" i="10" s="1"/>
  <c r="AG65" i="10" s="1"/>
  <c r="AC59" i="10"/>
  <c r="AE59" i="10" s="1"/>
  <c r="AF59" i="10" s="1"/>
  <c r="AG59" i="10" s="1"/>
  <c r="AC62" i="10"/>
  <c r="AE62" i="10" s="1"/>
  <c r="AF62" i="10" s="1"/>
  <c r="AG62" i="10" s="1"/>
  <c r="AC49" i="10"/>
  <c r="AE49" i="10" s="1"/>
  <c r="AF49" i="10" s="1"/>
  <c r="AG49" i="10" s="1"/>
  <c r="AC73" i="10"/>
  <c r="AE73" i="10" s="1"/>
  <c r="AF73" i="10" s="1"/>
  <c r="AG73" i="10" s="1"/>
  <c r="AC5" i="9"/>
  <c r="AE5" i="9" s="1"/>
  <c r="AF5" i="9" s="1"/>
  <c r="AG5" i="9" s="1"/>
  <c r="AC14" i="9"/>
  <c r="AE14" i="9" s="1"/>
  <c r="AF14" i="9" s="1"/>
  <c r="AG14" i="9" s="1"/>
  <c r="AC46" i="10"/>
  <c r="AE46" i="10" s="1"/>
  <c r="AF46" i="10" s="1"/>
  <c r="AG46" i="10" s="1"/>
  <c r="AC36" i="10"/>
  <c r="AE36" i="10" s="1"/>
  <c r="AF36" i="10" s="1"/>
  <c r="AG36" i="10" s="1"/>
  <c r="AC42" i="10"/>
  <c r="AE42" i="10" s="1"/>
  <c r="AF42" i="10" s="1"/>
  <c r="AG42" i="10" s="1"/>
  <c r="AC35" i="10"/>
  <c r="AE35" i="10" s="1"/>
  <c r="AF35" i="10" s="1"/>
  <c r="AG35" i="10" s="1"/>
  <c r="AC16" i="9"/>
  <c r="AE16" i="9" s="1"/>
  <c r="AF16" i="9" s="1"/>
  <c r="AG16" i="9" s="1"/>
  <c r="AC47" i="10"/>
  <c r="AE47" i="10" s="1"/>
  <c r="AF47" i="10" s="1"/>
  <c r="AG47" i="10" s="1"/>
  <c r="AC32" i="10"/>
  <c r="AE32" i="10" s="1"/>
  <c r="AF32" i="10" s="1"/>
  <c r="AG32" i="10" s="1"/>
  <c r="AC19" i="9"/>
  <c r="AE19" i="9" s="1"/>
  <c r="AF19" i="9" s="1"/>
  <c r="AG19" i="9" s="1"/>
  <c r="AC6" i="9"/>
  <c r="AE6" i="9" s="1"/>
  <c r="AF6" i="9" s="1"/>
  <c r="AG6" i="9" s="1"/>
  <c r="AC37" i="10"/>
  <c r="AE37" i="10" s="1"/>
  <c r="AF37" i="10" s="1"/>
  <c r="AG37" i="10" s="1"/>
  <c r="AC10" i="9"/>
  <c r="AE10" i="9" s="1"/>
  <c r="AF10" i="9" s="1"/>
  <c r="AG10" i="9" s="1"/>
  <c r="AC41" i="10"/>
  <c r="AE41" i="10" s="1"/>
  <c r="AF41" i="10" s="1"/>
  <c r="AG41" i="10" s="1"/>
  <c r="AC17" i="9"/>
  <c r="AE17" i="9" s="1"/>
  <c r="AF17" i="9" s="1"/>
  <c r="AG17" i="9" s="1"/>
  <c r="AC38" i="10"/>
  <c r="AE38" i="10" s="1"/>
  <c r="AF38" i="10" s="1"/>
  <c r="AG38" i="10" s="1"/>
  <c r="AC8" i="9"/>
  <c r="AE8" i="9" s="1"/>
  <c r="AF8" i="9" s="1"/>
  <c r="AG8" i="9" s="1"/>
  <c r="AC21" i="9"/>
  <c r="AE21" i="9" s="1"/>
  <c r="AF21" i="9" s="1"/>
  <c r="AG21" i="9" s="1"/>
  <c r="AC34" i="10"/>
  <c r="AE34" i="10" s="1"/>
  <c r="AF34" i="10" s="1"/>
  <c r="AG34" i="10" s="1"/>
  <c r="AC40" i="10"/>
  <c r="AE40" i="10" s="1"/>
  <c r="AF40" i="10" s="1"/>
  <c r="AG40" i="10" s="1"/>
  <c r="AC33" i="10"/>
  <c r="AE33" i="10" s="1"/>
  <c r="AF33" i="10" s="1"/>
  <c r="AG33" i="10" s="1"/>
  <c r="AC15" i="9"/>
  <c r="AE15" i="9" s="1"/>
  <c r="AF15" i="9" s="1"/>
  <c r="AG15" i="9" s="1"/>
  <c r="AC45" i="10"/>
  <c r="AE45" i="10" s="1"/>
  <c r="AF45" i="10" s="1"/>
  <c r="AG45" i="10" s="1"/>
  <c r="AC7" i="9"/>
  <c r="AE7" i="9" s="1"/>
  <c r="AF7" i="9" s="1"/>
  <c r="AG7" i="9" s="1"/>
  <c r="AC20" i="9"/>
  <c r="AE20" i="9" s="1"/>
  <c r="AF20" i="9" s="1"/>
  <c r="AG20" i="9" s="1"/>
  <c r="AC4" i="9"/>
  <c r="AE4" i="9" s="1"/>
  <c r="AF4" i="9" s="1"/>
  <c r="AG4" i="9" s="1"/>
  <c r="AC13" i="9"/>
  <c r="AE13" i="9" s="1"/>
  <c r="AF13" i="9" s="1"/>
  <c r="AG13" i="9" s="1"/>
  <c r="AC44" i="10"/>
  <c r="AE44" i="10" s="1"/>
  <c r="AF44" i="10" s="1"/>
  <c r="AG44" i="10" s="1"/>
  <c r="AC9" i="9"/>
  <c r="AE9" i="9" s="1"/>
  <c r="AF9" i="9" s="1"/>
  <c r="AG9" i="9" s="1"/>
  <c r="AC22" i="9"/>
  <c r="AE22" i="9" s="1"/>
  <c r="AF22" i="9" s="1"/>
  <c r="AG22" i="9" s="1"/>
  <c r="AC11" i="9"/>
  <c r="AE11" i="9" s="1"/>
  <c r="AF11" i="9" s="1"/>
  <c r="AG11" i="9" s="1"/>
  <c r="AC39" i="10"/>
  <c r="AE39" i="10" s="1"/>
  <c r="AF39" i="10" s="1"/>
  <c r="AG39" i="10" s="1"/>
  <c r="AC12" i="9"/>
  <c r="AE12" i="9" s="1"/>
  <c r="AF12" i="9" s="1"/>
  <c r="AG12" i="9" s="1"/>
  <c r="AC43" i="10"/>
  <c r="AE43" i="10" s="1"/>
  <c r="AF43" i="10" s="1"/>
  <c r="AG43" i="10" s="1"/>
  <c r="AC3" i="9"/>
  <c r="AE3" i="9" s="1"/>
  <c r="AF3" i="9" s="1"/>
  <c r="AG3" i="9" s="1"/>
  <c r="AC18" i="9"/>
  <c r="AE18" i="9" s="1"/>
  <c r="AF18" i="9" s="1"/>
  <c r="AG18" i="9" s="1"/>
  <c r="AC52" i="7"/>
  <c r="AE52" i="7" s="1"/>
  <c r="AF52" i="7" s="1"/>
  <c r="AG52" i="7" s="1"/>
  <c r="AC27" i="10"/>
  <c r="AE27" i="10" s="1"/>
  <c r="AF27" i="10" s="1"/>
  <c r="AG27" i="10" s="1"/>
  <c r="AC20" i="10"/>
  <c r="AE20" i="10" s="1"/>
  <c r="AF20" i="10" s="1"/>
  <c r="AG20" i="10" s="1"/>
  <c r="AC24" i="10"/>
  <c r="AE24" i="10" s="1"/>
  <c r="AF24" i="10" s="1"/>
  <c r="AG24" i="10" s="1"/>
  <c r="AC23" i="10"/>
  <c r="AE23" i="10" s="1"/>
  <c r="AF23" i="10" s="1"/>
  <c r="AG23" i="10" s="1"/>
  <c r="AC26" i="10"/>
  <c r="AE26" i="10" s="1"/>
  <c r="AF26" i="10" s="1"/>
  <c r="AG26" i="10" s="1"/>
  <c r="AC30" i="10"/>
  <c r="AE30" i="10" s="1"/>
  <c r="AF30" i="10" s="1"/>
  <c r="AG30" i="10" s="1"/>
  <c r="AC31" i="10"/>
  <c r="AE31" i="10" s="1"/>
  <c r="AF31" i="10" s="1"/>
  <c r="AG31" i="10" s="1"/>
  <c r="AC22" i="10"/>
  <c r="AE22" i="10" s="1"/>
  <c r="AF22" i="10" s="1"/>
  <c r="AG22" i="10" s="1"/>
  <c r="AC21" i="10"/>
  <c r="AE21" i="10" s="1"/>
  <c r="AF21" i="10" s="1"/>
  <c r="AG21" i="10" s="1"/>
  <c r="AC29" i="10"/>
  <c r="AE29" i="10" s="1"/>
  <c r="AF29" i="10" s="1"/>
  <c r="AG29" i="10" s="1"/>
  <c r="AC25" i="10"/>
  <c r="AE25" i="10" s="1"/>
  <c r="AF25" i="10" s="1"/>
  <c r="AG25" i="10" s="1"/>
  <c r="AC28" i="10"/>
  <c r="AE28" i="10" s="1"/>
  <c r="AF28" i="10" s="1"/>
  <c r="AG28" i="10" s="1"/>
  <c r="AC17" i="10"/>
  <c r="AE17" i="10" s="1"/>
  <c r="AF17" i="10" s="1"/>
  <c r="AG17" i="10" s="1"/>
  <c r="AC19" i="10"/>
  <c r="AE19" i="10" s="1"/>
  <c r="AF19" i="10" s="1"/>
  <c r="AG19" i="10" s="1"/>
  <c r="AH19" i="10" s="1"/>
  <c r="AC18" i="10"/>
  <c r="AE18" i="10" s="1"/>
  <c r="AF18" i="10" s="1"/>
  <c r="AG18" i="10" s="1"/>
  <c r="AC16" i="10"/>
  <c r="AE16" i="10" s="1"/>
  <c r="AF16" i="10" s="1"/>
  <c r="AG16" i="10" s="1"/>
  <c r="AC20" i="7"/>
  <c r="AE20" i="7" s="1"/>
  <c r="AF20" i="7" s="1"/>
  <c r="AG20" i="7" s="1"/>
  <c r="AC4" i="8"/>
  <c r="AC5" i="8"/>
  <c r="AE5" i="8" s="1"/>
  <c r="AF5" i="8" s="1"/>
  <c r="AG5" i="8" s="1"/>
  <c r="AC6" i="8"/>
  <c r="AE6" i="8" s="1"/>
  <c r="AF6" i="8" s="1"/>
  <c r="AG6" i="8" s="1"/>
  <c r="AC14" i="10"/>
  <c r="AE14" i="10" s="1"/>
  <c r="AF14" i="10" s="1"/>
  <c r="AG14" i="10" s="1"/>
  <c r="AC18" i="7"/>
  <c r="AC13" i="10"/>
  <c r="AE13" i="10" s="1"/>
  <c r="AF13" i="10" s="1"/>
  <c r="AG13" i="10" s="1"/>
  <c r="AC19" i="7"/>
  <c r="AE19" i="7" s="1"/>
  <c r="AF19" i="7" s="1"/>
  <c r="AG19" i="7" s="1"/>
  <c r="AC15" i="10"/>
  <c r="AE15" i="10" s="1"/>
  <c r="AF15" i="10" s="1"/>
  <c r="AG15" i="10" s="1"/>
  <c r="AC12" i="10"/>
  <c r="AE12" i="10" s="1"/>
  <c r="AF12" i="10" s="1"/>
  <c r="AG12" i="10" s="1"/>
  <c r="AC11" i="10"/>
  <c r="AE11" i="10" s="1"/>
  <c r="AF11" i="10" s="1"/>
  <c r="AG11" i="10" s="1"/>
  <c r="AC10" i="10"/>
  <c r="AE10" i="10" s="1"/>
  <c r="AF10" i="10" s="1"/>
  <c r="AG10" i="10" s="1"/>
  <c r="AC6" i="10"/>
  <c r="AE6" i="10" s="1"/>
  <c r="AF6" i="10" s="1"/>
  <c r="AG6" i="10" s="1"/>
  <c r="AC4" i="10"/>
  <c r="AE4" i="10" s="1"/>
  <c r="AF4" i="10" s="1"/>
  <c r="AG4" i="10" s="1"/>
  <c r="AC9" i="10"/>
  <c r="AE9" i="10" s="1"/>
  <c r="AF9" i="10" s="1"/>
  <c r="AG9" i="10" s="1"/>
  <c r="AC3" i="10"/>
  <c r="AE3" i="10" s="1"/>
  <c r="AF3" i="10" s="1"/>
  <c r="AG3" i="10" s="1"/>
  <c r="AC7" i="10"/>
  <c r="AE7" i="10" s="1"/>
  <c r="AF7" i="10" s="1"/>
  <c r="AG7" i="10" s="1"/>
  <c r="AC5" i="10"/>
  <c r="AE5" i="10" s="1"/>
  <c r="AF5" i="10" s="1"/>
  <c r="AG5" i="10" s="1"/>
  <c r="AC8" i="10"/>
  <c r="AE8" i="10" s="1"/>
  <c r="AF8" i="10" s="1"/>
  <c r="AG8" i="10" s="1"/>
  <c r="AI23" i="8" l="1"/>
  <c r="AH23" i="8"/>
  <c r="AC28" i="8"/>
  <c r="AC47" i="7"/>
  <c r="AI207" i="10"/>
  <c r="AI217" i="10"/>
  <c r="AH217" i="10"/>
  <c r="AI36" i="7"/>
  <c r="AH36" i="7"/>
  <c r="AH213" i="10"/>
  <c r="AI213" i="10"/>
  <c r="AI159" i="10"/>
  <c r="AH159" i="10"/>
  <c r="AH177" i="10"/>
  <c r="AI177" i="10"/>
  <c r="AI164" i="10"/>
  <c r="AH164" i="10"/>
  <c r="AH190" i="10"/>
  <c r="AI190" i="10"/>
  <c r="AH166" i="10"/>
  <c r="AI166" i="10"/>
  <c r="AI181" i="10"/>
  <c r="AH181" i="10"/>
  <c r="AI188" i="10"/>
  <c r="AH188" i="10"/>
  <c r="AH207" i="10"/>
  <c r="AH172" i="10"/>
  <c r="AI172" i="10"/>
  <c r="AH196" i="10"/>
  <c r="AI196" i="10"/>
  <c r="AI205" i="10"/>
  <c r="AH205" i="10"/>
  <c r="AI194" i="10"/>
  <c r="AH194" i="10"/>
  <c r="AI57" i="9"/>
  <c r="AH57" i="9"/>
  <c r="AH161" i="10"/>
  <c r="AI161" i="10"/>
  <c r="AI183" i="10"/>
  <c r="AH183" i="10"/>
  <c r="AH192" i="10"/>
  <c r="AI192" i="10"/>
  <c r="AI199" i="10"/>
  <c r="AH199" i="10"/>
  <c r="AI211" i="10"/>
  <c r="AH211" i="10"/>
  <c r="AI155" i="10"/>
  <c r="AH155" i="10"/>
  <c r="AI59" i="9"/>
  <c r="AH59" i="9"/>
  <c r="AI163" i="10"/>
  <c r="AH163" i="10"/>
  <c r="AI175" i="10"/>
  <c r="AH175" i="10"/>
  <c r="AI170" i="10"/>
  <c r="AH170" i="10"/>
  <c r="AI168" i="10"/>
  <c r="AH168" i="10"/>
  <c r="AH157" i="10"/>
  <c r="AI157" i="10"/>
  <c r="AH202" i="10"/>
  <c r="AI202" i="10"/>
  <c r="AI179" i="10"/>
  <c r="AI185" i="10"/>
  <c r="AH179" i="10"/>
  <c r="AH185" i="10"/>
  <c r="AH186" i="10"/>
  <c r="AI186" i="10"/>
  <c r="AH209" i="10"/>
  <c r="AI209" i="10"/>
  <c r="AE4" i="8"/>
  <c r="AE28" i="8" s="1"/>
  <c r="AI19" i="8"/>
  <c r="AH19" i="8"/>
  <c r="AE18" i="7"/>
  <c r="AE47" i="7" s="1"/>
  <c r="AH111" i="10"/>
  <c r="AI111" i="10"/>
  <c r="AI137" i="10"/>
  <c r="AH137" i="10"/>
  <c r="AH102" i="10"/>
  <c r="AI102" i="10"/>
  <c r="AH128" i="10"/>
  <c r="AI128" i="10"/>
  <c r="AH146" i="10"/>
  <c r="AI146" i="10"/>
  <c r="AH38" i="9"/>
  <c r="AI135" i="10"/>
  <c r="AH135" i="10"/>
  <c r="AI119" i="10"/>
  <c r="AH119" i="10"/>
  <c r="AH44" i="9"/>
  <c r="AI44" i="9"/>
  <c r="AI52" i="9"/>
  <c r="AH52" i="9"/>
  <c r="AH42" i="9"/>
  <c r="AI42" i="9"/>
  <c r="AH133" i="10"/>
  <c r="AI133" i="10"/>
  <c r="AI131" i="10"/>
  <c r="AH131" i="10"/>
  <c r="AH117" i="10"/>
  <c r="AI117" i="10"/>
  <c r="AI143" i="10"/>
  <c r="AH143" i="10"/>
  <c r="AH107" i="10"/>
  <c r="AI107" i="10"/>
  <c r="AI46" i="9"/>
  <c r="AH46" i="9"/>
  <c r="AH121" i="10"/>
  <c r="AI121" i="10"/>
  <c r="AI150" i="10"/>
  <c r="AH150" i="10"/>
  <c r="AI39" i="9"/>
  <c r="AH39" i="9"/>
  <c r="AH113" i="10"/>
  <c r="AI113" i="10"/>
  <c r="AH109" i="10"/>
  <c r="AI109" i="10"/>
  <c r="AI138" i="10"/>
  <c r="AH138" i="10"/>
  <c r="AI54" i="9"/>
  <c r="AH54" i="9"/>
  <c r="AI105" i="10"/>
  <c r="AH105" i="10"/>
  <c r="AI123" i="10"/>
  <c r="AH123" i="10"/>
  <c r="AH141" i="10"/>
  <c r="AI141" i="10"/>
  <c r="AI115" i="10"/>
  <c r="AH115" i="10"/>
  <c r="AH101" i="10"/>
  <c r="AI32" i="7"/>
  <c r="AH32" i="7"/>
  <c r="AH125" i="10"/>
  <c r="AI125" i="10"/>
  <c r="AI29" i="10"/>
  <c r="AI13" i="8"/>
  <c r="AH13" i="8"/>
  <c r="AI27" i="7"/>
  <c r="AH27" i="7"/>
  <c r="AH88" i="10"/>
  <c r="AI88" i="10"/>
  <c r="AI33" i="9"/>
  <c r="AH33" i="9"/>
  <c r="AI92" i="10"/>
  <c r="AH92" i="10"/>
  <c r="AH96" i="10"/>
  <c r="AI96" i="10"/>
  <c r="AH77" i="10"/>
  <c r="AI8" i="8"/>
  <c r="AH8" i="8"/>
  <c r="AI77" i="10"/>
  <c r="AH73" i="10"/>
  <c r="AI73" i="10"/>
  <c r="AH55" i="10"/>
  <c r="AI65" i="10"/>
  <c r="AH65" i="10"/>
  <c r="AI67" i="10"/>
  <c r="AH67" i="10"/>
  <c r="AI48" i="10"/>
  <c r="AH48" i="10"/>
  <c r="AI69" i="10"/>
  <c r="AH69" i="10"/>
  <c r="AI53" i="10"/>
  <c r="AH53" i="10"/>
  <c r="AI51" i="10"/>
  <c r="AH51" i="10"/>
  <c r="AI55" i="10"/>
  <c r="AH56" i="10"/>
  <c r="AI56" i="10"/>
  <c r="AI59" i="10"/>
  <c r="AH59" i="10"/>
  <c r="AI63" i="10"/>
  <c r="AH63" i="10"/>
  <c r="AI24" i="9"/>
  <c r="AH24" i="9"/>
  <c r="AI61" i="10"/>
  <c r="AH61" i="10"/>
  <c r="AH71" i="10"/>
  <c r="AI71" i="10"/>
  <c r="AH23" i="10"/>
  <c r="AI3" i="9"/>
  <c r="AH3" i="9"/>
  <c r="AI6" i="9"/>
  <c r="AH6" i="9"/>
  <c r="AH15" i="9"/>
  <c r="AI15" i="9"/>
  <c r="AI41" i="10"/>
  <c r="AH41" i="10"/>
  <c r="AI35" i="10"/>
  <c r="AH35" i="10"/>
  <c r="AH39" i="10"/>
  <c r="AI39" i="10"/>
  <c r="AH37" i="10"/>
  <c r="AI37" i="10"/>
  <c r="AI11" i="9"/>
  <c r="AH11" i="9"/>
  <c r="AI45" i="10"/>
  <c r="AH45" i="10"/>
  <c r="AI43" i="10"/>
  <c r="AH43" i="10"/>
  <c r="AI21" i="9"/>
  <c r="AH21" i="9"/>
  <c r="AH19" i="9"/>
  <c r="AI19" i="9"/>
  <c r="AH9" i="9"/>
  <c r="AI9" i="9"/>
  <c r="AI33" i="10"/>
  <c r="AH33" i="10"/>
  <c r="AI5" i="9"/>
  <c r="AH5" i="9"/>
  <c r="AH30" i="10"/>
  <c r="AI30" i="10"/>
  <c r="AH20" i="10"/>
  <c r="AH29" i="10"/>
  <c r="AH25" i="10"/>
  <c r="AI25" i="10"/>
  <c r="AI20" i="10"/>
  <c r="AI23" i="10"/>
  <c r="AI19" i="10"/>
  <c r="AI17" i="10"/>
  <c r="AH17" i="10"/>
  <c r="AH13" i="10"/>
  <c r="AI13" i="10"/>
  <c r="AH10" i="10"/>
  <c r="AH4" i="10"/>
  <c r="AI10" i="10"/>
  <c r="AI4" i="10"/>
  <c r="AF4" i="8" l="1"/>
  <c r="AF28" i="8" s="1"/>
  <c r="AF18" i="7"/>
  <c r="AF47" i="7" s="1"/>
  <c r="AG4" i="8" l="1"/>
  <c r="AG18" i="7"/>
  <c r="AG48" i="7" s="1"/>
  <c r="AG29" i="8" l="1"/>
  <c r="AG28" i="8"/>
  <c r="AG47" i="7"/>
  <c r="AH4" i="8"/>
  <c r="AI4" i="8"/>
  <c r="AI52" i="7"/>
  <c r="AH52" i="7"/>
  <c r="AH22" i="7" l="1"/>
  <c r="AI22" i="7"/>
</calcChain>
</file>

<file path=xl/comments1.xml><?xml version="1.0" encoding="utf-8"?>
<comments xmlns="http://schemas.openxmlformats.org/spreadsheetml/2006/main">
  <authors>
    <author>geo-isopaleo</author>
  </authors>
  <commentList>
    <comment ref="E65" authorId="0" shapeId="0">
      <text>
        <r>
          <rPr>
            <b/>
            <sz val="9"/>
            <color indexed="81"/>
            <rFont val="Tahoma"/>
            <charset val="1"/>
          </rPr>
          <t>geo-isopaleo:</t>
        </r>
        <r>
          <rPr>
            <sz val="9"/>
            <color indexed="81"/>
            <rFont val="Tahoma"/>
            <charset val="1"/>
          </rPr>
          <t xml:space="preserve">
something is off on names here</t>
        </r>
      </text>
    </comment>
  </commentList>
</comments>
</file>

<file path=xl/sharedStrings.xml><?xml version="1.0" encoding="utf-8"?>
<sst xmlns="http://schemas.openxmlformats.org/spreadsheetml/2006/main" count="1598" uniqueCount="371">
  <si>
    <t>IPL num</t>
  </si>
  <si>
    <t>NAME</t>
  </si>
  <si>
    <t>d17O</t>
  </si>
  <si>
    <t>d'17O</t>
  </si>
  <si>
    <t>d17O err</t>
  </si>
  <si>
    <t>d18O</t>
  </si>
  <si>
    <t>d'18O</t>
  </si>
  <si>
    <t>d18O err</t>
  </si>
  <si>
    <t>CAP 17O</t>
  </si>
  <si>
    <t>CAP17O err</t>
  </si>
  <si>
    <t>d33</t>
  </si>
  <si>
    <t>d33 err</t>
  </si>
  <si>
    <t>d34</t>
  </si>
  <si>
    <t>d34 err</t>
  </si>
  <si>
    <t>d35</t>
  </si>
  <si>
    <t>d35 err</t>
  </si>
  <si>
    <t>d36</t>
  </si>
  <si>
    <t>d36 err</t>
  </si>
  <si>
    <t>Date Time</t>
  </si>
  <si>
    <t>version</t>
  </si>
  <si>
    <t>33 mismatch R2</t>
  </si>
  <si>
    <t>34 mismatch R2</t>
  </si>
  <si>
    <t>SMOW</t>
  </si>
  <si>
    <t>SMOW-SLAP transfer functions</t>
  </si>
  <si>
    <t>SLAP</t>
  </si>
  <si>
    <t>normalized to SMOW</t>
    <phoneticPr fontId="0" type="noConversion"/>
  </si>
  <si>
    <t>stretched to SLAP</t>
    <phoneticPr fontId="0" type="noConversion"/>
  </si>
  <si>
    <t>d17O SMOW</t>
    <phoneticPr fontId="0" type="noConversion"/>
  </si>
  <si>
    <t>d18O SMOW</t>
    <phoneticPr fontId="0" type="noConversion"/>
  </si>
  <si>
    <t>d17O SMOW-SLAP</t>
    <phoneticPr fontId="0" type="noConversion"/>
  </si>
  <si>
    <t>d18O SMOW-SLAP</t>
    <phoneticPr fontId="0" type="noConversion"/>
  </si>
  <si>
    <t>d'17O Final</t>
  </si>
  <si>
    <t>d'18O Final</t>
  </si>
  <si>
    <t>D17O Final</t>
  </si>
  <si>
    <t>D17O per meg</t>
  </si>
  <si>
    <t>AVG</t>
  </si>
  <si>
    <t>d17O SLAP</t>
    <phoneticPr fontId="0" type="noConversion"/>
  </si>
  <si>
    <t>d18O SLAP</t>
    <phoneticPr fontId="0" type="noConversion"/>
  </si>
  <si>
    <t>Observed</t>
    <phoneticPr fontId="0" type="noConversion"/>
  </si>
  <si>
    <t>Accepted</t>
    <phoneticPr fontId="0" type="noConversion"/>
  </si>
  <si>
    <t>slope</t>
    <phoneticPr fontId="0" type="noConversion"/>
  </si>
  <si>
    <t>intercept</t>
    <phoneticPr fontId="0" type="noConversion"/>
  </si>
  <si>
    <t>d33 SMOW-REF</t>
  </si>
  <si>
    <t>d34 SMOW-REF</t>
  </si>
  <si>
    <t>Type</t>
  </si>
  <si>
    <t>Turkana</t>
  </si>
  <si>
    <t>Serengeti Soils</t>
  </si>
  <si>
    <t>Atacama</t>
  </si>
  <si>
    <t>Carbonate</t>
  </si>
  <si>
    <t>Woranso-Mille</t>
  </si>
  <si>
    <t>102-GC-AZ01</t>
  </si>
  <si>
    <t>Mollusks</t>
  </si>
  <si>
    <t>NBS-19</t>
  </si>
  <si>
    <t>Ian's Samples</t>
  </si>
  <si>
    <t>K-Pg</t>
  </si>
  <si>
    <t>GON06-OES</t>
  </si>
  <si>
    <t>Uncategorized</t>
  </si>
  <si>
    <t>Type 2</t>
  </si>
  <si>
    <t>Furnace</t>
  </si>
  <si>
    <t>GISP</t>
  </si>
  <si>
    <t>NBS-18</t>
  </si>
  <si>
    <t>from website: www.contextures.com/xlDataVal02.html</t>
  </si>
  <si>
    <t>WaterStd</t>
  </si>
  <si>
    <t>Water</t>
  </si>
  <si>
    <t>CarbonateStd</t>
  </si>
  <si>
    <t xml:space="preserve">Type 1 </t>
  </si>
  <si>
    <t>House DI</t>
  </si>
  <si>
    <t>USGS45</t>
  </si>
  <si>
    <t>USGS46</t>
  </si>
  <si>
    <t>USGS47</t>
  </si>
  <si>
    <t>USGS48</t>
  </si>
  <si>
    <t>USGS50</t>
  </si>
  <si>
    <t>Crowdsource</t>
  </si>
  <si>
    <t>Average</t>
  </si>
  <si>
    <t>Stdev</t>
  </si>
  <si>
    <t>DO NOT PASTE OVER OR IT WILL MESS UP CALCULATIONS!!</t>
  </si>
  <si>
    <t>*should equal zero</t>
  </si>
  <si>
    <t>slope MWL</t>
  </si>
  <si>
    <t>Serengeti Waters</t>
  </si>
  <si>
    <t>User</t>
  </si>
  <si>
    <t>day</t>
  </si>
  <si>
    <t>Sarah's Waters</t>
  </si>
  <si>
    <t>Comments</t>
  </si>
  <si>
    <t>Rejected</t>
  </si>
  <si>
    <t>IPL Laser CO2</t>
  </si>
  <si>
    <t>O2 Injection</t>
  </si>
  <si>
    <t>O2 Reduction</t>
  </si>
  <si>
    <t>start pasting data here to avoid pasting over equations</t>
  </si>
  <si>
    <t>Phoebe's Waters</t>
  </si>
  <si>
    <t>CME</t>
  </si>
  <si>
    <t>Joonas' Samples</t>
  </si>
  <si>
    <t>Apatite</t>
  </si>
  <si>
    <t>ETH-4</t>
  </si>
  <si>
    <t>Soil Waters</t>
  </si>
  <si>
    <t>d18O SLAP</t>
  </si>
  <si>
    <t>Natalie's Waters</t>
  </si>
  <si>
    <t xml:space="preserve">Ty's Waters </t>
  </si>
  <si>
    <t>Vincent's Samples</t>
  </si>
  <si>
    <t>Peru2019</t>
  </si>
  <si>
    <t>***changed CoF3 reactor***</t>
  </si>
  <si>
    <t>Bear Lake Core</t>
  </si>
  <si>
    <t>IAEA-C1</t>
  </si>
  <si>
    <t>GREECO</t>
  </si>
  <si>
    <t>Reagent Carbonate</t>
  </si>
  <si>
    <t>Dentine</t>
  </si>
  <si>
    <t>Enamel</t>
  </si>
  <si>
    <t>Speleothem</t>
  </si>
  <si>
    <t>thuth</t>
  </si>
  <si>
    <t>USGS49</t>
  </si>
  <si>
    <t>IAEA</t>
  </si>
  <si>
    <t>USNIP</t>
  </si>
  <si>
    <t>Data_1928 IPL-17O-1925 House DI#1-R13-1</t>
  </si>
  <si>
    <t>jw</t>
  </si>
  <si>
    <t>Data_1929 IPL-17O-1927 House DI#1-R13-3</t>
  </si>
  <si>
    <t>Data_1931 IPL-17O-1929 House DI 1-R13-5</t>
  </si>
  <si>
    <t>Data_1932 IPL-17O-1930 House DI 1-R13-6</t>
  </si>
  <si>
    <t>Data_1933 IPL-17O-1931 House DI 1-R13-7</t>
  </si>
  <si>
    <t>Data_1935 IPL-17O-1933 SLAP2-B5-R13-1</t>
  </si>
  <si>
    <t>Data_1936 IPL-17O-1934 SLAP2-B5-R13-2</t>
  </si>
  <si>
    <t>Perhaps was not primed properly? Sample 1936 disappeared, I think because I injected it poorly, raising the spectre that I also injected the two primes poorly as well. -Julia</t>
  </si>
  <si>
    <t>Data_1937 IPL-17O-1935 SLAP2-B5-R13-3</t>
  </si>
  <si>
    <t>Data_1934 IPL-17O-1932 House DI 1-R13-8</t>
  </si>
  <si>
    <t>Data_1930 IPL-17O-1928 House DI 1-R13-4</t>
  </si>
  <si>
    <t>jk</t>
  </si>
  <si>
    <t>Data_1941 IPL-17O-1940 VSMOW2-B3-R13-5</t>
  </si>
  <si>
    <t>Data_1942 IPL-17O-1941 102-GC-AZ01-R13-1</t>
  </si>
  <si>
    <t>Leak(?) in acid bath part of machine. Dropped sample, vac gauge 1 shot up to 1.90torr and only came down to 1.71torr when freezing sample. -DAY</t>
  </si>
  <si>
    <t>Data_1943 IPL-17O-1942 102-GC-AZ01-R13-2</t>
  </si>
  <si>
    <t>Data_1944 IPL-17O-1943 IAEA-C1-R13-1</t>
  </si>
  <si>
    <t>Data_1945 IPL-17O-1944 IAEA-C1-R13-2</t>
  </si>
  <si>
    <t xml:space="preserve">Bad. Heat tape for SV6, SV7, injector block, and tubing in between all of this (essential) broke without realising it so path from T6 to CoF3 reactor was room temperature. Not reliable. See TCD image of IPL-17O-1943 to see what a cold, slow sample release and fluorination looks like. </t>
  </si>
  <si>
    <t>Data_1946 IPL-17O-1945 IAEA-C1-R13-3</t>
  </si>
  <si>
    <t>Data_1947 IPL-17O-1946 IAEA-C1-R13-4</t>
  </si>
  <si>
    <t>Data_1948 IPL-17O-1947 102-GC-AZ01-R13-3</t>
  </si>
  <si>
    <t>Data_1949 IPL-17O-1948 102-GC-AZ01-R13-4</t>
  </si>
  <si>
    <t>Data_1951 IPL-17O-1950 GON06-OES-R13-2</t>
  </si>
  <si>
    <t>Data_1953 IPL-17O-1952 GON06-OES-R13-4</t>
  </si>
  <si>
    <t>ETH-2</t>
  </si>
  <si>
    <t>Data_1950 IPL-17O-1949 GON09-OES-R13-1</t>
  </si>
  <si>
    <t>Data_1952 IPL-17O-1951 GON09-OES-R13-3</t>
  </si>
  <si>
    <t>Data_1954 IPL-17O-1953 ETH-2-R13-1</t>
  </si>
  <si>
    <t>Data_1955 IPL-17O-1954 ETH-2-R13-2</t>
  </si>
  <si>
    <t>Data_1956 IPL-17O-1955 ETH-2-R13-3</t>
  </si>
  <si>
    <t>Data_1957 IPL-17O-1956-ETH-2-R13-4</t>
  </si>
  <si>
    <t>Data_1958 IPL-17O-1957 EPM019a-R13-1</t>
  </si>
  <si>
    <t>Julia's Samples</t>
  </si>
  <si>
    <t>Data_1959 IPL-17O-1958 EPM019a-R13-2</t>
  </si>
  <si>
    <t>Data_1960 IPL-17O-1959 COB-0102-25.5-21.5-R13-1</t>
  </si>
  <si>
    <t>Tyler's Samples</t>
  </si>
  <si>
    <t>Data_1962 IPL-17O-1961 HB-109-R13-1</t>
  </si>
  <si>
    <t>Data_1963 IPL-17O-1962 HB-109-R13-2</t>
  </si>
  <si>
    <t>Data_1964 IPL-17O-1963 IAEA-C1-R13-5</t>
  </si>
  <si>
    <t>Data_1965 IPL-17O-1964 IAEA-C1-R13-6</t>
  </si>
  <si>
    <t>Data_1966 IPL-17O-1965 102-GC-AZ01-R13-5</t>
  </si>
  <si>
    <t>Data_1961 IPL-17O-1960 COB-0102-25.5-21.5-R13-2</t>
  </si>
  <si>
    <t>Data_1967 IPL-17O-1966-102-GC-AZ01-R13-6</t>
  </si>
  <si>
    <t>Data_1968 IPL-17O-1967 BA3 0-R13-1</t>
  </si>
  <si>
    <t>Data_1969 IPL-17O-1968 BA3 0-R13-2</t>
  </si>
  <si>
    <t>Data_1970 IPL-17O-1969 RC3-R13-1</t>
  </si>
  <si>
    <t>Data_1971 IPL-17O-1970 RC3-R13-2</t>
  </si>
  <si>
    <t>Data_1972 IPL-17O-1971 Dja_TrOx1-R13-1</t>
  </si>
  <si>
    <t>High 33 and 34 mismatch values</t>
  </si>
  <si>
    <t>Data_1973 IPL-17O-1972 Dja_TrOx1-R13-2</t>
  </si>
  <si>
    <t>Peak was odd shaped - yield was huge. Ignore sample</t>
  </si>
  <si>
    <t>Data_1975 IPL-17O-1974 102-GC-AZ01-R13-7</t>
  </si>
  <si>
    <t>Delta half plates error appeared during the run</t>
  </si>
  <si>
    <t>Data_1976 IPL-17O-1975 102-GC-AZ01-R13-8</t>
  </si>
  <si>
    <t>Data_1974 IPL-17O-1973 Dja_TrOx1-R13-3</t>
  </si>
  <si>
    <t>Data_1977 IPL-17O-1976 Nem_TrOx3-R13-1</t>
  </si>
  <si>
    <t>Data_1978 IPL-17O-1977 Nem_TrOx3-R13-2</t>
  </si>
  <si>
    <t>Data_1979 IPL-17O-1978 Dja_TrOx2-R13-1</t>
  </si>
  <si>
    <t>Data_1980 IPL-17O-1980 Nem_TrOx2-R13-1</t>
  </si>
  <si>
    <t xml:space="preserve">Sam bellow compressed fully at cycle 19, ref bellow compressed to 25% at cycle 21. Sam back to 20nA at cycle 25, ref back to 20nA at cycle 29. </t>
  </si>
  <si>
    <t>Data_1981 IPL-17O-1981 Nem_TrOx2-R13-2</t>
  </si>
  <si>
    <t>***12/8/19 Unexpected power surges in building - source lost power, half-plate errors, system did not vent***</t>
  </si>
  <si>
    <t>Data_1982 IPL-17O-1982 Dja_TrOx2-R13-2</t>
  </si>
  <si>
    <t>Data_1983 IPL-17O-1983 Nem_TrOx1-R13-1</t>
  </si>
  <si>
    <t>Data_1984 IPL-17O-1984 Nem_TrOx1-R13-2</t>
  </si>
  <si>
    <t>Data_1985 IPL-17O-1985 BS_TrOx1-R13-1</t>
  </si>
  <si>
    <t>Data_1986 IPL-17O-1986 BS_TrOx1-R13-2</t>
  </si>
  <si>
    <t>Data_1987 IPL-17O-1987 WUL_TrOx1-R13-1</t>
  </si>
  <si>
    <t>Data_1988 IPL-17O-1988 WUL_TrOx1-R13-2</t>
  </si>
  <si>
    <t>Data_1989 IPL-17O-1989 WUL_TrOx3-R13-1</t>
  </si>
  <si>
    <t>Data_1990 IPL-17O-1990 WUL_TrOx3-R13-2</t>
  </si>
  <si>
    <t>Data_1991 IPL-17O-1991 WUL_TrOx4-R13-1</t>
  </si>
  <si>
    <t>Data_1992 IPL-17O-1992 WUL_TrOx4-R13-2</t>
  </si>
  <si>
    <t>Data_1993 IPL-17O-1993 WUL_TrOx5-R13-1</t>
  </si>
  <si>
    <t>Data_1994 IPL-17O-1994 WUL_TrOx5-R13-2</t>
  </si>
  <si>
    <t>Data_1995 IPL-17O-1995 WUL_TrOx6-R13-1</t>
  </si>
  <si>
    <t>Data_1996 IPL-17O-1996 WUL_TrOx6-R13-2</t>
  </si>
  <si>
    <t>&lt;-- quite big jump</t>
  </si>
  <si>
    <t>Data_1938 IPL-17O-1937 VSMOW2-B3-R13-2</t>
  </si>
  <si>
    <t>Data_1939 IPL-17O-1938 VSMOW2-B3-R13-3</t>
  </si>
  <si>
    <t>Data_1940 IPL-17O-1939 VSMOW2-B3-R13-4</t>
  </si>
  <si>
    <t>Data_1997 IPL-17O-1997 VSMOW2-B4-R13-1</t>
  </si>
  <si>
    <t>Data_1998 IPL-17O-1998 VSMOW2-B4-R13-2</t>
  </si>
  <si>
    <t>Data_1999 IPL-17O-1999 VSMOW2-B4-R13-3</t>
  </si>
  <si>
    <t>Data_2000 IPL-17O-2000 VSMOW2-B4-R13-4</t>
  </si>
  <si>
    <t>Data_2001 IPL-17O-2001 SLAP2-B5-R13-4</t>
  </si>
  <si>
    <t>Data_2002 IPL-17O-2002 SLAP2-B5-R13-5</t>
  </si>
  <si>
    <t>Data_2003 IPL-17O-2003 SLAP2-B5-R13-6</t>
  </si>
  <si>
    <t>Data_2004 IPL-17O-2004 SLAP2-B5-R13-7</t>
  </si>
  <si>
    <t>Data_2005 IPL-17O-2005 IAEA-CI-R13-7</t>
  </si>
  <si>
    <t>emp</t>
  </si>
  <si>
    <t>? Something is off here. Run notes look good, run sequence is correct, and analysis looks good to me. We primed with furnace water - maybe there is something odd here? But we have measured furnace water fine before.</t>
  </si>
  <si>
    <t>Data_2006 IPL-17O-2006 IAEA-CI-R13-8</t>
  </si>
  <si>
    <t>tehuth</t>
  </si>
  <si>
    <t>Also off, but closer. I guess we have an odd memory effect in here? - check GC-AZ samples before running Ty samples</t>
  </si>
  <si>
    <t>Data_2007 IPL-17O-2007 102-GC-AZ01-R13-9</t>
  </si>
  <si>
    <t>Data_2008 IPL-17O-2008 102-GC-AZ01-R13-10</t>
  </si>
  <si>
    <t>Data_2009 IPL-17O-2008-2 102-GC-AZ01-R13-10-2</t>
  </si>
  <si>
    <t xml:space="preserve">Analyzed gas left over in sample bellow from previous run just to see if the number would stay consistent (line issue vs mass spec issue). </t>
  </si>
  <si>
    <t>Data_2010 IPL-17O-2009 102-GC-AZ01-R13-11</t>
  </si>
  <si>
    <t>Data_2011 IPL-17O-2010 102-GC-AZ01-R13-12</t>
  </si>
  <si>
    <t>Data_2012 IPL-17O-2011 102-GC-AZ01-R13-13</t>
  </si>
  <si>
    <t>Data_2013 IPL-17O-2012 102-GC-AZ01-R13-14</t>
  </si>
  <si>
    <t>Looks like we are back on track</t>
  </si>
  <si>
    <t>WE BACK BABY!</t>
  </si>
  <si>
    <t>Data_2014 IPL-17O-2013 102-GC-AZ01-R13-15</t>
  </si>
  <si>
    <t>Data_2015 IPL-17O-2014 VSMOW2-B4-R13-5</t>
  </si>
  <si>
    <t>NA</t>
  </si>
  <si>
    <t>***NEW FILAMENT - 12/19/19***</t>
  </si>
  <si>
    <t>Data_2016 IPL-17O-2015 VSMOW2-B4-R13-6</t>
  </si>
  <si>
    <t>Data_2017 IPL-17O-2016 VSMOW2-B4-R13-7</t>
  </si>
  <si>
    <t>Data_2018 IPL-17O-2017 VSMOW2-B4-R13-8</t>
  </si>
  <si>
    <t>Data_2019 IPL-17O-2018 SLAP2-B5-R13-8</t>
  </si>
  <si>
    <t>Data_2020 IPL-17O-2019 SLAP2-B5-R13-9</t>
  </si>
  <si>
    <t>Data_2021 IPL-17O-2020 SLAP2-B5-R13-10</t>
  </si>
  <si>
    <t>Data_2022 IPL-17O-2021 SLAP2-B5-R13-11</t>
  </si>
  <si>
    <t>Data_2023 IPL-17O-2022 102-GC-AZ01-R13-16</t>
  </si>
  <si>
    <t>IGNORE ANALYSIS - previous analysis was SLAP. This is a ~80 per mil jump!</t>
  </si>
  <si>
    <t>Data_2025 IPL-17O-2024 IAEA-C1-R13-9</t>
  </si>
  <si>
    <t>Data_2026 IPL-17O-2025 IAEA-C1-R13-10</t>
  </si>
  <si>
    <t>Data_2024 IPL-17O-2023 102-GC-AZ01-R13-17</t>
  </si>
  <si>
    <t>Data_2027 IPL-17O-2026 IAEA-C1-R13-11</t>
  </si>
  <si>
    <t>Data_2028 IPL-17O-2027 IAEA-C1-R13-12</t>
  </si>
  <si>
    <t>IGNORE ANALYSIS - line sat for winter break before this run</t>
  </si>
  <si>
    <t>Data_2029 IPL-17O-2028 102-GC-AZ01-R13-18</t>
  </si>
  <si>
    <t>Data_2030 IPL-17O-2029 102-GC-AZ01-R13-19</t>
  </si>
  <si>
    <t>***LINE SAT FROM 12/22/19 UNTIL 1/2/20 OVER BREAK***</t>
  </si>
  <si>
    <t>Data_2034 IPL-17O-2033 COB-0102-60-R13-2</t>
  </si>
  <si>
    <t>Data_2031 IPL-17O-2030 COB-0102-99.6-R13-1</t>
  </si>
  <si>
    <t>Data_2032 IPL-17O-2031 COB-0102-99.6-R13-2</t>
  </si>
  <si>
    <t>Data_2033 IPL-17O-2032 COB-0102-60-R13-1</t>
  </si>
  <si>
    <t>Tyler changed data name - was input incorrectly ('-102-' instead of '-0102-')</t>
  </si>
  <si>
    <t>Data_2035 IPL-17O-2034 COB-0102-107.7-R13-1</t>
  </si>
  <si>
    <t>Data_2036 IPL-17O-2035 COB-0102-107.7-R13-2</t>
  </si>
  <si>
    <t>Data_2037 IPL-17O-2036 COB-0102-46.2-R13-1</t>
  </si>
  <si>
    <t>Data_2038 IPL-17O-2037 COB-0102-46.2-R13-2</t>
  </si>
  <si>
    <t>Data_2039 IPL-17O-2038 COB-0102-88.6-R13-1</t>
  </si>
  <si>
    <t>Data_2041 IPL-17O-2040 COB-0102-112.8-R13-1</t>
  </si>
  <si>
    <t>Data_2040 IPL-17O-2039 COB-0102-88.6-R13-2</t>
  </si>
  <si>
    <t>high 33 34 mismatch</t>
  </si>
  <si>
    <t>Data_2042 IPL-17O-2041 COB-0102-112.8-R13-2</t>
  </si>
  <si>
    <t>Data_2043 IPL-17O-2042 COB-0102-55KYR-R13-1</t>
  </si>
  <si>
    <t>Data_2044 IPL-17O-2043 COB-0102-55KYR-R13-2</t>
  </si>
  <si>
    <t>Data_2045 IPL-17O-2044 IAEA-C1-R13-13</t>
  </si>
  <si>
    <t>Data_2046 IPL-17O-2045 IAEA-C1-R13-14</t>
  </si>
  <si>
    <t>5 per mil jump</t>
  </si>
  <si>
    <t>Data_2047 IPL-17O-2046 102-GC-AZ01-R13-20</t>
  </si>
  <si>
    <t>Data_2048 IPL-17O-2047 102-GC-AZ01-R13-21</t>
  </si>
  <si>
    <t>Data_2049 IPL-17O-2048 COB-0102-112.8-R13-3</t>
  </si>
  <si>
    <t>This GC-AZ01 matches previous values in the run - apparently the high residual DID NOT affect values. IPL-17O-2048 is useable?</t>
  </si>
  <si>
    <t>This is after acid bath change that fixed the high V0-V1 residual. Good to go!</t>
  </si>
  <si>
    <t>Data_2052 IPL-17O-2051 COB-0102-112.8-R13-4</t>
  </si>
  <si>
    <t>Data_2051 IPL-17O-2050 102-GC-AZ01-R13-23</t>
  </si>
  <si>
    <t>Data_2050 IPL-170-2049 102-GC-AZ01-R13-22</t>
  </si>
  <si>
    <t>Data_2053 IPL-17O-2052 COB-0102-88.6-R13-3</t>
  </si>
  <si>
    <t>Data_2054 IPL-17O-2053 COB-0102-88.6-R13-4</t>
  </si>
  <si>
    <t>Data_2055 IPL-17O-2054 COB-0102-46.2-R13-3</t>
  </si>
  <si>
    <t>Data_2056 IPL-17O-2055 COB-0102-46.2-R13-4</t>
  </si>
  <si>
    <t>nme</t>
  </si>
  <si>
    <t>Data_2057 IPL-17O-2056 COB-0102-107.7-R13-3</t>
  </si>
  <si>
    <t>Data_2058 IPL-17O-2057 COB-0102-107.7-R13-4</t>
  </si>
  <si>
    <t>Data_2059 IPL-17O-2058 COB-0102-60-R13-3</t>
  </si>
  <si>
    <t>Data_2060 IPL-17O-2060 COB-0102-99.6-R13-3</t>
  </si>
  <si>
    <t>Data_2061 IPL-17O-2061 COB-0102-99.6-R13-4</t>
  </si>
  <si>
    <t>Data_2062 IPL-17O-2062 COB-0102-60-R13-4</t>
  </si>
  <si>
    <t>Data_2063 IPL-17O-2063 102-GC-AZ01-R13-24</t>
  </si>
  <si>
    <t>Data_2064 IPL-17O-2064 102-GC-AZ01-R13-25</t>
  </si>
  <si>
    <t>Data_2065 IPL-17O-2065 IAEA-C1-R13-15</t>
  </si>
  <si>
    <t>Data_2066 IPL-17O-2066 IAEA-C1-R13-16</t>
  </si>
  <si>
    <t>Data_2067 IPL-17O-2067 SLAP2-B5-R13-12</t>
  </si>
  <si>
    <t>Data_2068 IPL-17O-2069 SLAP2-B5-R13-13</t>
  </si>
  <si>
    <t>Data_2069 IPL-17O-2069 SLAP2-B5-R13-14</t>
  </si>
  <si>
    <t>Data_2070 IPL-17O-2070 SLAP2-B5-R13-15</t>
  </si>
  <si>
    <t>Data_2071 IPL-17O-2071 SLAP2-B5-R13-16</t>
  </si>
  <si>
    <t>Data_2072 IPL-17O-2072 VSMOW2-B4-R13-9</t>
  </si>
  <si>
    <t>Data_2073 IPL-17O-2073 VSMOW2-B4-R13-10</t>
  </si>
  <si>
    <t>jrk</t>
  </si>
  <si>
    <t>Data_2074 IPL-17O-2074 SMOW2-B4-R13-11</t>
  </si>
  <si>
    <t>Data_2075 IPL-17O-2075 SMOW2-B4-R13-12</t>
  </si>
  <si>
    <t>Data_2076 IPL-17O-2076 102-GC-AZ01-R13-26</t>
  </si>
  <si>
    <t>sat reacted in acid bath for ~10 extra minutes because V1 was closed</t>
  </si>
  <si>
    <t>Data_2077 IPL-17O-2077 D-20-R13-1</t>
  </si>
  <si>
    <t>Data_2078 IPL-17O-2078 D-20-R13-2</t>
  </si>
  <si>
    <t xml:space="preserve">seemed like a slow reaction - sample dropped, but vac. Gauge 1 didn’t shoot up like normal, rather it ticket upwards slowly for a few minutes then sample froze down. Rest of the run was fine. </t>
  </si>
  <si>
    <t>Data_2079 IPL-17O-2079 CAN01-10-R13-1</t>
  </si>
  <si>
    <t>Data_2080 IPL-17O-2080 CAN01-10-R13-2</t>
  </si>
  <si>
    <t>Data_2081 IPL-17O-2081 CAN01-100-R13-1</t>
  </si>
  <si>
    <t>Data_2083 IPL-17O-2083 Goler4-R13-1</t>
  </si>
  <si>
    <t>Data_2084 IPL-17O-2084 Goler4-R13-2</t>
  </si>
  <si>
    <t>Data_2085 IPL-17O-2085 NAC-50-R13-1</t>
  </si>
  <si>
    <t>Data_2082 IPL-17O-2082 CAN01-100-R13-2</t>
  </si>
  <si>
    <t>Data_2086 IPL-17O-2086 NAC-50-R13-2</t>
  </si>
  <si>
    <t>low yield</t>
  </si>
  <si>
    <t>Data_2087 IPL-17O-2087 NAC-50-R13-3</t>
  </si>
  <si>
    <t>Data_2088 IPL-17O-2088 NAC-100-R13-1</t>
  </si>
  <si>
    <t>Data_2090 IPL-17O-2090 IAEA-C1-R13-17</t>
  </si>
  <si>
    <t>Data_2089 IPL-17O-2089 NAC-100-R13-2</t>
  </si>
  <si>
    <t>Data_2091 IPL-17O-2091 IAEA-C1-R13-18</t>
  </si>
  <si>
    <t>Data_2092 IPL-17O-2092 102-GC-AZ-01-R13-27</t>
  </si>
  <si>
    <t>Data_2093 IPL-17O-2093 102-GC-AZ-01-R13-28</t>
  </si>
  <si>
    <t>Data_2094 IPL-17O-2094 NAC-100-R13-3</t>
  </si>
  <si>
    <t>Data_2095 IPL-17O-2095 NAC-100-R13-4</t>
  </si>
  <si>
    <t>Data_2096 IPL-17O-2096 NAC-50-R13-4</t>
  </si>
  <si>
    <t>Data_2097 IPL-17O-2097 Goler8-R13-1</t>
  </si>
  <si>
    <t>Data_2098 IPL-17O-2098 Goler8-R13-2</t>
  </si>
  <si>
    <t>Data_2099 IPL-17O-2099 187-B-R13-1</t>
  </si>
  <si>
    <t>Data_2100 IPL-17O-2100 187-B-R13-2</t>
  </si>
  <si>
    <t>Data_2101 IPL-17O-2101 19Diablo2-50-R13-1</t>
  </si>
  <si>
    <t>Data_2102 IPL-17O-2102 19Diablo2-50-R13-2</t>
  </si>
  <si>
    <t>Data_2103 IPL-17O-2103 CAN01-10-R13-3</t>
  </si>
  <si>
    <t>Data_2104 IPL-17O-2104 CAN01-10-R13-4</t>
  </si>
  <si>
    <t>Data_2105 IPL-17O-2105 CAN01-100-R13-3</t>
  </si>
  <si>
    <t>Data_2106 IPL-17O-2106 CAN01-100-R13-4</t>
  </si>
  <si>
    <t>Data_2107 IPL-17O-2108 19Diablo2-50-R13-3</t>
  </si>
  <si>
    <t>Data_2108 IPL-17O-2109 19Diablo2-80-R13-1</t>
  </si>
  <si>
    <t>Data_2109 IPL-17O-2110 19Diablo2-80-R13-2</t>
  </si>
  <si>
    <t>Data_2110 IPL-17O-2111 D-20-R13-3</t>
  </si>
  <si>
    <t>Data_2111 IPL-17O-2112 D-20-R13-4</t>
  </si>
  <si>
    <t>Data_2112 IPL-17O-2113 102-GC-AZ01-R13-29</t>
  </si>
  <si>
    <t>Data_2113 IPL-17O-2114 102-GC-AZ01-R13-30</t>
  </si>
  <si>
    <t>Data_2114 IPL-17O-2115 IAEA-C1-R13-19</t>
  </si>
  <si>
    <t>Data_2115 IPL-17O-2116 IAEA-C1-R13-20</t>
  </si>
  <si>
    <t>Data_2117 IPL-17O-2118 Goler4-R13-4</t>
  </si>
  <si>
    <t>Data_2116 IPL-17O-2117 Goler4-R13-3</t>
  </si>
  <si>
    <t>Data_2118 IPL-17O-2119 19Diablo2-80 R13-3</t>
  </si>
  <si>
    <t>Data_2119 IPL-17O-2120 19Diablo2-80 R13-4</t>
  </si>
  <si>
    <t>Data_2120 IPL-17O-2121 19Diablo2-50 R13-4</t>
  </si>
  <si>
    <t>Data_2121 IPL-17O-2122 19LH2-40-R13-1</t>
  </si>
  <si>
    <t>Data_2122 IPL-17O-2123 19LH2-40-R13-2</t>
  </si>
  <si>
    <t>Data_2123 IPL-17O-2124 19LH2-40-R13-3</t>
  </si>
  <si>
    <t>Data_2124 IPL-17O-2125 TM-B-2-R13-1</t>
  </si>
  <si>
    <t>Data_2125 IPL-17O-2126 TM-B-2-R13-2</t>
  </si>
  <si>
    <t>Data_2126 IPL-17O-2127 Goler8-R13-3</t>
  </si>
  <si>
    <t>Data_2127 IPL-17O-2128 19Loyalton2-40-R13-1</t>
  </si>
  <si>
    <t>Data_2128 IPL-17O-2129 19Loyalton2-40-R13-2</t>
  </si>
  <si>
    <t>Data_2129 IPL-17O-2130 JR-A-1-R13-1</t>
  </si>
  <si>
    <t>Data_2131 IPL-17O-2131 JR-A-1-R13-2</t>
  </si>
  <si>
    <t>Data_2131 IPL-17O-2132 102-GC-AZ01-R13-31</t>
  </si>
  <si>
    <t xml:space="preserve">low yield, Ran @ 1e-8, ref gas signal matched </t>
  </si>
  <si>
    <t>Data_2132 IPL-17O-2133 102-GC-AZ01-R13-32</t>
  </si>
  <si>
    <t>Data_2133 IPL-17O-2134 IAEA-C1-R13-21</t>
  </si>
  <si>
    <t>Data_2134 IPL-17O-2135 IAEA-C1-R13-22 1</t>
  </si>
  <si>
    <t>Data_2135 IPL-17O-2136-VSMOW2-B4-R13-13</t>
  </si>
  <si>
    <t>Data_2136 IPL-17O-2137 VSMOW2-B4-R13-14</t>
  </si>
  <si>
    <t>Data_2138 IPL-17O-2139 VSMOW2-B4-R13-16</t>
  </si>
  <si>
    <t>Data_2137 IPL-17O-2138 SMOW2-B4-R13-15</t>
  </si>
  <si>
    <t>Data_2139 IPL-17O-2140 SLAP2-B5-R13-17</t>
  </si>
  <si>
    <t>Data_2140 IPL-17O-2141 SLAP2-B5-R13-18</t>
  </si>
  <si>
    <t>Data_2141 IPL-17O-2142 SLAP2-B5-R13-19</t>
  </si>
  <si>
    <t>Data_2142 IPL-17O-2143 SLAP2-B5-R13-20</t>
  </si>
  <si>
    <t>ReactorID</t>
  </si>
  <si>
    <t>Data_1957 IPL-17O-1956 ETH-2-R13-4</t>
  </si>
  <si>
    <t>Data_1967 IPL-17O-1966 102-GC-AZ01-R13-6</t>
  </si>
  <si>
    <t>Data_2135 IPL-17O-2136 VSMOW2-B4-R13-13</t>
  </si>
  <si>
    <t>primes</t>
  </si>
  <si>
    <t>flag.major</t>
  </si>
  <si>
    <t>flag.analysis</t>
  </si>
  <si>
    <t>Data_2134 IPL-17O-2135 IAEA-C1-R13-22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</si>
</sst>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
    <numFmt numFmtId="166" formatCode="0.0"/>
    <numFmt numFmtId="167" formatCode="yyyy\-mm\-dd\ hh:mm:ss"/>
  </numFmts>
  <fonts count="34" x14ac:knownFonts="1">
    <font>
      <sz val="11"/>
      <color theme="1"/>
      <name val="Calibri"/>
      <family val="2"/>
      <scheme val="minor"/>
    </font>
    <font>
      <b/>
      <sz val="11"/>
      <color theme="0"/>
      <name val="Calibri"/>
      <family val="2"/>
      <scheme val="minor"/>
    </font>
    <font>
      <b/>
      <sz val="11"/>
      <color theme="1"/>
      <name val="Calibri"/>
      <family val="2"/>
      <scheme val="minor"/>
    </font>
    <font>
      <sz val="10"/>
      <name val="Verdana"/>
      <family val="2"/>
    </font>
    <font>
      <sz val="11"/>
      <name val="Calibri"/>
      <family val="2"/>
      <scheme val="minor"/>
    </font>
    <font>
      <sz val="10"/>
      <name val="Arial"/>
      <family val="2"/>
    </font>
    <font>
      <b/>
      <sz val="10"/>
      <name val="Arial"/>
      <family val="2"/>
    </font>
    <font>
      <b/>
      <sz val="11"/>
      <name val="Calibri"/>
      <family val="2"/>
      <scheme val="minor"/>
    </font>
    <font>
      <sz val="11"/>
      <color rgb="FFFF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sz val="11"/>
      <color theme="0" tint="-0.14999847407452621"/>
      <name val="Calibri"/>
      <family val="2"/>
      <scheme val="minor"/>
    </font>
    <font>
      <sz val="11"/>
      <color theme="0" tint="-0.34998626667073579"/>
      <name val="Calibri"/>
      <family val="2"/>
      <scheme val="minor"/>
    </font>
    <font>
      <b/>
      <sz val="11"/>
      <color rgb="FF000000"/>
      <name val="Calibri"/>
      <family val="2"/>
    </font>
    <font>
      <sz val="11"/>
      <color theme="1"/>
      <name val="Calibri"/>
      <family val="2"/>
    </font>
    <font>
      <sz val="11"/>
      <color theme="2" tint="-0.249977111117893"/>
      <name val="Calibri"/>
      <family val="2"/>
      <scheme val="minor"/>
    </font>
    <font>
      <sz val="11"/>
      <color rgb="FFFF0000"/>
      <name val="Calibri"/>
      <family val="2"/>
    </font>
    <font>
      <sz val="11"/>
      <color theme="6"/>
      <name val="Calibri"/>
      <family val="2"/>
      <scheme val="minor"/>
    </font>
    <font>
      <sz val="9"/>
      <color indexed="81"/>
      <name val="Tahoma"/>
      <charset val="1"/>
    </font>
    <font>
      <b/>
      <sz val="9"/>
      <color indexed="81"/>
      <name val="Tahoma"/>
      <charset val="1"/>
    </font>
  </fonts>
  <fills count="43">
    <fill>
      <patternFill patternType="none"/>
    </fill>
    <fill>
      <patternFill patternType="gray125"/>
    </fill>
    <fill>
      <patternFill patternType="solid">
        <fgColor theme="4" tint="-0.249977111117893"/>
        <bgColor indexed="64"/>
      </patternFill>
    </fill>
    <fill>
      <patternFill patternType="solid">
        <fgColor rgb="FF00B0F0"/>
        <bgColor indexed="64"/>
      </patternFill>
    </fill>
    <fill>
      <patternFill patternType="solid">
        <fgColor indexed="41"/>
        <bgColor indexed="64"/>
      </patternFill>
    </fill>
    <fill>
      <patternFill patternType="solid">
        <fgColor indexed="44"/>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7" tint="0.59999389629810485"/>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4" applyNumberFormat="0" applyAlignment="0" applyProtection="0"/>
    <xf numFmtId="0" fontId="18" fillId="11" borderId="5" applyNumberFormat="0" applyAlignment="0" applyProtection="0"/>
    <xf numFmtId="0" fontId="19" fillId="11" borderId="4" applyNumberFormat="0" applyAlignment="0" applyProtection="0"/>
    <xf numFmtId="0" fontId="20" fillId="0" borderId="6" applyNumberFormat="0" applyFill="0" applyAlignment="0" applyProtection="0"/>
    <xf numFmtId="0" fontId="1" fillId="12" borderId="7" applyNumberFormat="0" applyAlignment="0" applyProtection="0"/>
    <xf numFmtId="0" fontId="8" fillId="0" borderId="0" applyNumberFormat="0" applyFill="0" applyBorder="0" applyAlignment="0" applyProtection="0"/>
    <xf numFmtId="0" fontId="9" fillId="13" borderId="8" applyNumberFormat="0" applyFont="0" applyAlignment="0" applyProtection="0"/>
    <xf numFmtId="0" fontId="21" fillId="0" borderId="0" applyNumberFormat="0" applyFill="0" applyBorder="0" applyAlignment="0" applyProtection="0"/>
    <xf numFmtId="0" fontId="2" fillId="0" borderId="9"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139">
    <xf numFmtId="0" fontId="0" fillId="0" borderId="0" xfId="0"/>
    <xf numFmtId="0" fontId="1" fillId="2" borderId="0" xfId="0" applyFont="1" applyFill="1"/>
    <xf numFmtId="1" fontId="0" fillId="0" borderId="0" xfId="0" applyNumberFormat="1"/>
    <xf numFmtId="164" fontId="0" fillId="0" borderId="0" xfId="0" applyNumberFormat="1"/>
    <xf numFmtId="0" fontId="1" fillId="3" borderId="0" xfId="0" applyFont="1" applyFill="1"/>
    <xf numFmtId="0" fontId="6" fillId="0" borderId="0" xfId="1" applyFont="1" applyAlignment="1">
      <alignment horizontal="center"/>
    </xf>
    <xf numFmtId="2" fontId="6" fillId="0" borderId="0" xfId="1" applyNumberFormat="1" applyFont="1" applyAlignment="1">
      <alignment horizontal="center"/>
    </xf>
    <xf numFmtId="164" fontId="6" fillId="0" borderId="0" xfId="1" applyNumberFormat="1" applyFont="1" applyAlignment="1">
      <alignment horizontal="center" vertical="center"/>
    </xf>
    <xf numFmtId="0" fontId="4" fillId="6" borderId="0" xfId="1" applyFont="1" applyFill="1" applyAlignment="1">
      <alignment horizontal="center"/>
    </xf>
    <xf numFmtId="0" fontId="7" fillId="6" borderId="0" xfId="1" applyFont="1" applyFill="1" applyAlignment="1">
      <alignment horizontal="center"/>
    </xf>
    <xf numFmtId="2" fontId="4" fillId="6" borderId="0" xfId="1" applyNumberFormat="1" applyFont="1" applyFill="1" applyAlignment="1">
      <alignment horizontal="center"/>
    </xf>
    <xf numFmtId="164" fontId="4" fillId="6" borderId="0" xfId="1" applyNumberFormat="1" applyFont="1" applyFill="1" applyAlignment="1">
      <alignment horizontal="center"/>
    </xf>
    <xf numFmtId="22" fontId="8" fillId="0" borderId="0" xfId="0" applyNumberFormat="1" applyFont="1"/>
    <xf numFmtId="0" fontId="2" fillId="0" borderId="10" xfId="0" applyFont="1" applyBorder="1"/>
    <xf numFmtId="0" fontId="0" fillId="0" borderId="0" xfId="0"/>
    <xf numFmtId="22" fontId="0" fillId="0" borderId="0" xfId="0" applyNumberFormat="1"/>
    <xf numFmtId="165" fontId="0" fillId="0" borderId="0" xfId="0" applyNumberFormat="1"/>
    <xf numFmtId="2" fontId="0" fillId="0" borderId="0" xfId="0" applyNumberFormat="1"/>
    <xf numFmtId="0" fontId="8" fillId="0" borderId="0" xfId="0" applyFont="1"/>
    <xf numFmtId="0" fontId="2" fillId="0" borderId="0" xfId="0" applyFont="1"/>
    <xf numFmtId="166" fontId="0" fillId="0" borderId="0" xfId="0" applyNumberFormat="1"/>
    <xf numFmtId="0" fontId="0" fillId="0" borderId="0" xfId="0" applyAlignment="1">
      <alignment horizontal="center"/>
    </xf>
    <xf numFmtId="1" fontId="2" fillId="0" borderId="0" xfId="0" applyNumberFormat="1" applyFont="1" applyAlignment="1">
      <alignment horizontal="center"/>
    </xf>
    <xf numFmtId="0" fontId="2" fillId="0" borderId="0" xfId="0" applyFont="1" applyAlignment="1">
      <alignment horizontal="center"/>
    </xf>
    <xf numFmtId="0" fontId="2" fillId="38" borderId="0" xfId="0" applyFont="1" applyFill="1"/>
    <xf numFmtId="0" fontId="0" fillId="6" borderId="0" xfId="0" applyFill="1"/>
    <xf numFmtId="0" fontId="0" fillId="39" borderId="0" xfId="0" applyFill="1"/>
    <xf numFmtId="0" fontId="0" fillId="39" borderId="0" xfId="0" applyFill="1" applyAlignment="1">
      <alignment horizontal="center"/>
    </xf>
    <xf numFmtId="0" fontId="8"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2" fontId="1" fillId="3" borderId="0" xfId="0" applyNumberFormat="1" applyFont="1" applyFill="1"/>
    <xf numFmtId="2" fontId="2" fillId="0" borderId="0" xfId="0" applyNumberFormat="1" applyFont="1"/>
    <xf numFmtId="0" fontId="5" fillId="4" borderId="0" xfId="1" applyFont="1" applyFill="1" applyAlignment="1">
      <alignment horizontal="center"/>
    </xf>
    <xf numFmtId="0" fontId="5" fillId="5" borderId="0" xfId="1" applyFont="1" applyFill="1" applyAlignment="1">
      <alignment horizontal="center"/>
    </xf>
    <xf numFmtId="165" fontId="8" fillId="0" borderId="0" xfId="0" applyNumberFormat="1" applyFont="1"/>
    <xf numFmtId="1" fontId="8" fillId="0" borderId="0" xfId="0" applyNumberFormat="1" applyFont="1"/>
    <xf numFmtId="2" fontId="8" fillId="0" borderId="0" xfId="0" applyNumberFormat="1" applyFont="1"/>
    <xf numFmtId="2" fontId="8" fillId="0" borderId="0" xfId="0" applyNumberFormat="1" applyFont="1" applyFill="1"/>
    <xf numFmtId="165" fontId="8" fillId="0" borderId="0" xfId="0" applyNumberFormat="1" applyFont="1" applyFill="1"/>
    <xf numFmtId="1" fontId="8" fillId="0" borderId="0" xfId="0" applyNumberFormat="1" applyFont="1" applyFill="1"/>
    <xf numFmtId="2" fontId="4" fillId="0" borderId="0" xfId="0" applyNumberFormat="1" applyFont="1" applyFill="1"/>
    <xf numFmtId="165" fontId="4" fillId="0" borderId="0" xfId="0" applyNumberFormat="1" applyFont="1" applyFill="1"/>
    <xf numFmtId="1" fontId="4" fillId="0" borderId="0" xfId="0" applyNumberFormat="1" applyFont="1" applyFill="1"/>
    <xf numFmtId="165" fontId="1" fillId="3" borderId="0" xfId="0" applyNumberFormat="1" applyFont="1" applyFill="1"/>
    <xf numFmtId="165" fontId="2" fillId="0" borderId="0" xfId="0" applyNumberFormat="1" applyFont="1"/>
    <xf numFmtId="0" fontId="0" fillId="0" borderId="0" xfId="0"/>
    <xf numFmtId="22" fontId="0" fillId="0" borderId="0" xfId="0" applyNumberFormat="1"/>
    <xf numFmtId="0" fontId="0" fillId="0" borderId="0" xfId="0" applyAlignment="1">
      <alignment horizontal="left"/>
    </xf>
    <xf numFmtId="0" fontId="0" fillId="0" borderId="0" xfId="0" applyNumberFormat="1"/>
    <xf numFmtId="0" fontId="23" fillId="0" borderId="0" xfId="0" applyFont="1"/>
    <xf numFmtId="0" fontId="0" fillId="0" borderId="0" xfId="0" quotePrefix="1" applyAlignment="1">
      <alignment horizontal="center"/>
    </xf>
    <xf numFmtId="49" fontId="0" fillId="0" borderId="0" xfId="0" applyNumberFormat="1" applyAlignment="1">
      <alignment horizontal="center"/>
    </xf>
    <xf numFmtId="0" fontId="2" fillId="0" borderId="0" xfId="0" applyNumberFormat="1" applyFont="1"/>
    <xf numFmtId="165" fontId="0" fillId="0" borderId="0" xfId="0" applyNumberFormat="1" applyAlignment="1">
      <alignment horizontal="center"/>
    </xf>
    <xf numFmtId="0" fontId="0" fillId="0" borderId="0" xfId="0" applyFill="1" applyAlignment="1">
      <alignment horizontal="left"/>
    </xf>
    <xf numFmtId="0" fontId="0" fillId="0" borderId="0" xfId="0" applyFont="1" applyFill="1" applyAlignment="1">
      <alignment horizontal="left"/>
    </xf>
    <xf numFmtId="0" fontId="0" fillId="0" borderId="0" xfId="0" applyFont="1" applyFill="1" applyBorder="1" applyAlignment="1">
      <alignment horizontal="left"/>
    </xf>
    <xf numFmtId="1" fontId="0" fillId="0" borderId="0" xfId="0" applyNumberFormat="1" applyAlignment="1">
      <alignment horizontal="center"/>
    </xf>
    <xf numFmtId="0" fontId="0" fillId="0" borderId="0" xfId="0" applyAlignment="1">
      <alignment horizontal="right"/>
    </xf>
    <xf numFmtId="165" fontId="0" fillId="0" borderId="0" xfId="0" applyNumberFormat="1" applyAlignment="1">
      <alignment horizontal="right"/>
    </xf>
    <xf numFmtId="2" fontId="0" fillId="0" borderId="0" xfId="0" applyNumberFormat="1" applyAlignment="1">
      <alignment horizontal="right"/>
    </xf>
    <xf numFmtId="1" fontId="0" fillId="0" borderId="0" xfId="0" applyNumberFormat="1" applyAlignment="1">
      <alignment horizontal="right"/>
    </xf>
    <xf numFmtId="165" fontId="2" fillId="0" borderId="0" xfId="0" applyNumberFormat="1" applyFont="1" applyAlignment="1">
      <alignment horizontal="right"/>
    </xf>
    <xf numFmtId="0" fontId="2" fillId="0" borderId="0" xfId="0" applyFont="1" applyAlignment="1">
      <alignment horizontal="right"/>
    </xf>
    <xf numFmtId="1" fontId="24" fillId="0" borderId="0" xfId="0" applyNumberFormat="1" applyFont="1" applyAlignment="1">
      <alignment horizontal="right"/>
    </xf>
    <xf numFmtId="0" fontId="0" fillId="0" borderId="0" xfId="0" applyNumberFormat="1" applyAlignment="1">
      <alignment horizontal="right"/>
    </xf>
    <xf numFmtId="1" fontId="2" fillId="0" borderId="0" xfId="0" applyNumberFormat="1" applyFont="1" applyAlignment="1">
      <alignment horizontal="left"/>
    </xf>
    <xf numFmtId="0" fontId="2" fillId="0" borderId="0" xfId="0" applyNumberFormat="1" applyFont="1" applyAlignment="1">
      <alignment horizontal="left"/>
    </xf>
    <xf numFmtId="166" fontId="2" fillId="0" borderId="0" xfId="0" applyNumberFormat="1" applyFont="1"/>
    <xf numFmtId="165" fontId="0" fillId="41" borderId="0" xfId="0" applyNumberFormat="1" applyFill="1"/>
    <xf numFmtId="22" fontId="0" fillId="41" borderId="0" xfId="0" applyNumberFormat="1" applyFill="1"/>
    <xf numFmtId="0" fontId="0" fillId="0" borderId="0" xfId="0" applyFill="1" applyBorder="1" applyAlignment="1">
      <alignment horizontal="left"/>
    </xf>
    <xf numFmtId="2" fontId="0" fillId="0" borderId="0" xfId="0" applyNumberFormat="1" applyFill="1" applyBorder="1" applyAlignment="1">
      <alignment horizontal="right"/>
    </xf>
    <xf numFmtId="165" fontId="0" fillId="0" borderId="0" xfId="0" applyNumberFormat="1" applyFill="1" applyBorder="1" applyAlignment="1">
      <alignment horizontal="right"/>
    </xf>
    <xf numFmtId="1" fontId="0" fillId="0" borderId="0" xfId="0" applyNumberFormat="1" applyFill="1" applyBorder="1" applyAlignment="1">
      <alignment horizontal="right"/>
    </xf>
    <xf numFmtId="0" fontId="0" fillId="0" borderId="0" xfId="0" applyFill="1" applyBorder="1"/>
    <xf numFmtId="0" fontId="0" fillId="0" borderId="0" xfId="0" applyFill="1" applyBorder="1" applyAlignment="1">
      <alignment horizontal="center"/>
    </xf>
    <xf numFmtId="165" fontId="0" fillId="0" borderId="0" xfId="0" applyNumberFormat="1" applyFill="1" applyBorder="1"/>
    <xf numFmtId="22" fontId="0" fillId="0" borderId="0" xfId="0" applyNumberFormat="1" applyFill="1" applyBorder="1"/>
    <xf numFmtId="166" fontId="0" fillId="0" borderId="0" xfId="0" applyNumberFormat="1" applyFill="1" applyBorder="1"/>
    <xf numFmtId="0" fontId="0" fillId="0" borderId="0" xfId="0" applyFill="1" applyBorder="1" applyAlignment="1">
      <alignment horizontal="right"/>
    </xf>
    <xf numFmtId="165" fontId="0" fillId="0" borderId="0" xfId="0" applyNumberFormat="1" applyFill="1" applyBorder="1" applyAlignment="1">
      <alignment horizontal="left"/>
    </xf>
    <xf numFmtId="1" fontId="0" fillId="0" borderId="0" xfId="0" applyNumberFormat="1" applyFill="1" applyBorder="1" applyAlignment="1">
      <alignment horizontal="center"/>
    </xf>
    <xf numFmtId="0" fontId="0" fillId="0" borderId="0" xfId="0" applyNumberFormat="1" applyFill="1" applyBorder="1" applyAlignment="1">
      <alignment horizontal="right"/>
    </xf>
    <xf numFmtId="0" fontId="0" fillId="0" borderId="0" xfId="0" applyFill="1"/>
    <xf numFmtId="0" fontId="0" fillId="0" borderId="0" xfId="0" applyFill="1" applyAlignment="1">
      <alignment horizontal="center"/>
    </xf>
    <xf numFmtId="165" fontId="0" fillId="0" borderId="0" xfId="0" applyNumberFormat="1" applyFill="1"/>
    <xf numFmtId="22" fontId="0" fillId="0" borderId="0" xfId="0" applyNumberFormat="1" applyFill="1"/>
    <xf numFmtId="2" fontId="0" fillId="0" borderId="0" xfId="0" applyNumberFormat="1" applyFill="1"/>
    <xf numFmtId="1" fontId="0" fillId="0" borderId="0" xfId="0" applyNumberFormat="1" applyFill="1"/>
    <xf numFmtId="1" fontId="24" fillId="0" borderId="0" xfId="0" applyNumberFormat="1" applyFont="1"/>
    <xf numFmtId="1" fontId="4" fillId="0" borderId="0" xfId="0" applyNumberFormat="1" applyFont="1" applyAlignment="1">
      <alignment horizontal="right"/>
    </xf>
    <xf numFmtId="1" fontId="4" fillId="0" borderId="0" xfId="0" applyNumberFormat="1" applyFont="1"/>
    <xf numFmtId="0" fontId="0" fillId="0" borderId="0" xfId="0" applyAlignment="1">
      <alignment horizontal="center"/>
    </xf>
    <xf numFmtId="0" fontId="0" fillId="0" borderId="0" xfId="0" applyAlignment="1"/>
    <xf numFmtId="1" fontId="25" fillId="0" borderId="0" xfId="0" applyNumberFormat="1" applyFont="1"/>
    <xf numFmtId="1" fontId="26" fillId="0" borderId="0" xfId="0" applyNumberFormat="1" applyFont="1"/>
    <xf numFmtId="0" fontId="2" fillId="0" borderId="0" xfId="0" applyFont="1" applyAlignment="1">
      <alignment horizontal="left"/>
    </xf>
    <xf numFmtId="1" fontId="0" fillId="0" borderId="0" xfId="0" applyNumberFormat="1" applyFill="1" applyBorder="1" applyAlignment="1">
      <alignment horizontal="left"/>
    </xf>
    <xf numFmtId="0" fontId="0" fillId="0" borderId="0" xfId="0"/>
    <xf numFmtId="22" fontId="0" fillId="0" borderId="0" xfId="0" applyNumberFormat="1"/>
    <xf numFmtId="0" fontId="0" fillId="40" borderId="11" xfId="0" applyFont="1" applyFill="1" applyBorder="1"/>
    <xf numFmtId="1" fontId="0" fillId="0" borderId="0" xfId="0" applyNumberFormat="1" applyFill="1" applyAlignment="1">
      <alignment horizontal="right"/>
    </xf>
    <xf numFmtId="1" fontId="0" fillId="0" borderId="0" xfId="0" applyNumberFormat="1" applyFill="1" applyAlignment="1">
      <alignment horizontal="left"/>
    </xf>
    <xf numFmtId="0" fontId="0" fillId="0" borderId="0" xfId="0" applyBorder="1" applyAlignment="1">
      <alignment horizontal="left"/>
    </xf>
    <xf numFmtId="0" fontId="27" fillId="0" borderId="0" xfId="0" applyFont="1" applyFill="1" applyBorder="1"/>
    <xf numFmtId="0" fontId="27" fillId="0" borderId="0" xfId="0" applyFont="1" applyFill="1" applyBorder="1" applyAlignment="1">
      <alignment horizontal="center"/>
    </xf>
    <xf numFmtId="0" fontId="28" fillId="0" borderId="0" xfId="0" applyFont="1" applyFill="1" applyBorder="1"/>
    <xf numFmtId="0" fontId="28" fillId="0" borderId="0" xfId="0" applyFont="1" applyFill="1" applyBorder="1" applyAlignment="1">
      <alignment horizontal="center"/>
    </xf>
    <xf numFmtId="0" fontId="28" fillId="0" borderId="0" xfId="0" applyFont="1" applyFill="1" applyBorder="1" applyAlignment="1">
      <alignment horizontal="right"/>
    </xf>
    <xf numFmtId="0" fontId="0" fillId="40" borderId="0" xfId="0" applyFont="1" applyFill="1" applyBorder="1"/>
    <xf numFmtId="0" fontId="0" fillId="0" borderId="0" xfId="0" applyFont="1" applyFill="1" applyBorder="1"/>
    <xf numFmtId="1" fontId="29" fillId="0" borderId="0" xfId="0" applyNumberFormat="1" applyFont="1"/>
    <xf numFmtId="1" fontId="29" fillId="0" borderId="0" xfId="0" applyNumberFormat="1" applyFont="1" applyFill="1"/>
    <xf numFmtId="0" fontId="0" fillId="0" borderId="0" xfId="0" applyFont="1" applyBorder="1" applyAlignment="1">
      <alignment horizontal="left"/>
    </xf>
    <xf numFmtId="0" fontId="8" fillId="0" borderId="0" xfId="0" applyFont="1" applyFill="1"/>
    <xf numFmtId="0" fontId="30" fillId="0" borderId="0" xfId="0" applyFont="1" applyFill="1" applyBorder="1" applyAlignment="1">
      <alignment horizontal="center"/>
    </xf>
    <xf numFmtId="0" fontId="8" fillId="0" borderId="0" xfId="0" applyFont="1" applyFill="1" applyBorder="1" applyAlignment="1">
      <alignment horizontal="left"/>
    </xf>
    <xf numFmtId="0" fontId="8" fillId="0" borderId="0" xfId="0" applyFont="1" applyBorder="1" applyAlignment="1">
      <alignment horizontal="left"/>
    </xf>
    <xf numFmtId="0" fontId="4" fillId="0" borderId="0" xfId="0" applyFont="1" applyFill="1"/>
    <xf numFmtId="0" fontId="4" fillId="0" borderId="0" xfId="0" applyFont="1" applyFill="1" applyBorder="1" applyAlignment="1">
      <alignment horizontal="left"/>
    </xf>
    <xf numFmtId="0" fontId="4" fillId="0" borderId="0" xfId="0" applyFont="1" applyBorder="1" applyAlignment="1">
      <alignment horizontal="left"/>
    </xf>
    <xf numFmtId="0" fontId="4" fillId="0" borderId="0" xfId="0" applyFont="1"/>
    <xf numFmtId="22" fontId="4" fillId="0" borderId="0" xfId="0" applyNumberFormat="1" applyFont="1"/>
    <xf numFmtId="2" fontId="4" fillId="0" borderId="0" xfId="0" applyNumberFormat="1" applyFont="1"/>
    <xf numFmtId="165" fontId="4" fillId="0" borderId="0" xfId="0" applyNumberFormat="1" applyFont="1"/>
    <xf numFmtId="0" fontId="0" fillId="0" borderId="0" xfId="0" applyNumberFormat="1" applyProtection="1"/>
    <xf numFmtId="0" fontId="0" fillId="0" borderId="0" xfId="0" applyNumberFormat="1" applyFill="1" applyBorder="1" applyProtection="1"/>
    <xf numFmtId="0" fontId="0" fillId="40" borderId="0" xfId="0" applyFont="1" applyFill="1" applyBorder="1" applyAlignment="1">
      <alignment horizontal="left"/>
    </xf>
    <xf numFmtId="1" fontId="31" fillId="0" borderId="0" xfId="0" applyNumberFormat="1" applyFont="1" applyFill="1"/>
    <xf numFmtId="0" fontId="4" fillId="42" borderId="0" xfId="0" applyFont="1" applyFill="1" applyBorder="1" applyAlignment="1">
      <alignment horizontal="left"/>
    </xf>
    <xf numFmtId="0" fontId="0" fillId="0" borderId="0" xfId="0" applyFont="1" applyAlignment="1">
      <alignment horizontal="right"/>
    </xf>
    <xf numFmtId="0" fontId="0" fillId="0" borderId="0" xfId="0" applyFill="1" applyAlignment="1">
      <alignment horizontal="right"/>
    </xf>
    <xf numFmtId="0" fontId="8" fillId="0" borderId="0" xfId="0" applyFont="1" applyAlignment="1">
      <alignment horizontal="right"/>
    </xf>
    <xf numFmtId="0" fontId="4" fillId="0" borderId="0" xfId="0" applyFont="1" applyAlignment="1">
      <alignment horizontal="right"/>
    </xf>
    <xf numFmtId="0" fontId="5" fillId="4" borderId="0" xfId="1" applyFont="1" applyFill="1" applyAlignment="1">
      <alignment horizontal="center"/>
    </xf>
    <xf numFmtId="0" fontId="5" fillId="5" borderId="0" xfId="1" applyFont="1" applyFill="1" applyAlignment="1">
      <alignment horizontal="center"/>
    </xf>
    <xf numFmtId="167"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7">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bottom style="thin">
          <color theme="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bottom style="thin">
          <color theme="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Reactor 12 </a:t>
            </a:r>
          </a:p>
          <a:p>
            <a:pPr>
              <a:defRPr/>
            </a:pPr>
            <a:r>
              <a:rPr lang="en-GB"/>
              <a:t>d33 errors through</a:t>
            </a:r>
            <a:r>
              <a:rPr lang="en-GB" baseline="0"/>
              <a:t>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15531496062992"/>
          <c:y val="0.14898148148148149"/>
          <c:w val="0.59989339794989915"/>
          <c:h val="0.7436191309419655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'All Data'!$V$3:$V$47</c:f>
              <c:numCache>
                <c:formatCode>yyyy\-mm\-dd\ hh:mm:ss</c:formatCode>
                <c:ptCount val="45"/>
                <c:pt idx="0">
                  <c:v>43790.481157407405</c:v>
                </c:pt>
                <c:pt idx="1">
                  <c:v>43790.605914351851</c:v>
                </c:pt>
                <c:pt idx="2">
                  <c:v>43790.689456018517</c:v>
                </c:pt>
                <c:pt idx="3">
                  <c:v>43791.505601851852</c:v>
                </c:pt>
                <c:pt idx="4">
                  <c:v>43791.590902777774</c:v>
                </c:pt>
                <c:pt idx="5">
                  <c:v>43791.678113425929</c:v>
                </c:pt>
                <c:pt idx="6">
                  <c:v>43791.761018518519</c:v>
                </c:pt>
                <c:pt idx="7">
                  <c:v>43792.540370370371</c:v>
                </c:pt>
                <c:pt idx="8">
                  <c:v>43792.627962962964</c:v>
                </c:pt>
                <c:pt idx="9">
                  <c:v>43792.718136574076</c:v>
                </c:pt>
                <c:pt idx="10">
                  <c:v>43793.566944444443</c:v>
                </c:pt>
                <c:pt idx="11">
                  <c:v>43793.648125</c:v>
                </c:pt>
                <c:pt idx="12">
                  <c:v>43793.737939814811</c:v>
                </c:pt>
                <c:pt idx="13">
                  <c:v>43794.39770833333</c:v>
                </c:pt>
                <c:pt idx="14">
                  <c:v>43794.546284722222</c:v>
                </c:pt>
                <c:pt idx="15">
                  <c:v>43795.38386574074</c:v>
                </c:pt>
                <c:pt idx="16">
                  <c:v>43795.504259259258</c:v>
                </c:pt>
                <c:pt idx="17">
                  <c:v>43795.639733796299</c:v>
                </c:pt>
                <c:pt idx="18">
                  <c:v>43796.408761574072</c:v>
                </c:pt>
                <c:pt idx="19">
                  <c:v>43796.511157407411</c:v>
                </c:pt>
                <c:pt idx="20">
                  <c:v>43796.603946759256</c:v>
                </c:pt>
                <c:pt idx="21">
                  <c:v>43796.732303240744</c:v>
                </c:pt>
                <c:pt idx="22">
                  <c:v>43796.820821759262</c:v>
                </c:pt>
                <c:pt idx="23">
                  <c:v>43798.766284722224</c:v>
                </c:pt>
                <c:pt idx="24">
                  <c:v>43798.867754629631</c:v>
                </c:pt>
                <c:pt idx="25">
                  <c:v>43799.808587962965</c:v>
                </c:pt>
                <c:pt idx="26">
                  <c:v>43799.906597222223</c:v>
                </c:pt>
                <c:pt idx="27">
                  <c:v>43800.713587962964</c:v>
                </c:pt>
                <c:pt idx="28">
                  <c:v>43800.807615740741</c:v>
                </c:pt>
                <c:pt idx="29">
                  <c:v>43801.403298611112</c:v>
                </c:pt>
                <c:pt idx="30">
                  <c:v>43801.506273148145</c:v>
                </c:pt>
                <c:pt idx="31">
                  <c:v>43801.619930555556</c:v>
                </c:pt>
                <c:pt idx="32">
                  <c:v>43801.7265625</c:v>
                </c:pt>
                <c:pt idx="33">
                  <c:v>43801.833726851852</c:v>
                </c:pt>
                <c:pt idx="34">
                  <c:v>43802.4143287037</c:v>
                </c:pt>
                <c:pt idx="35">
                  <c:v>43802.512152777781</c:v>
                </c:pt>
                <c:pt idx="36">
                  <c:v>43802.614965277775</c:v>
                </c:pt>
                <c:pt idx="37">
                  <c:v>43802.71634259259</c:v>
                </c:pt>
                <c:pt idx="38">
                  <c:v>43802.806504629632</c:v>
                </c:pt>
                <c:pt idx="39">
                  <c:v>43803.410127314812</c:v>
                </c:pt>
                <c:pt idx="40">
                  <c:v>43803.523622685185</c:v>
                </c:pt>
                <c:pt idx="41">
                  <c:v>43803.666307870371</c:v>
                </c:pt>
                <c:pt idx="42">
                  <c:v>43804.428206018521</c:v>
                </c:pt>
                <c:pt idx="43">
                  <c:v>43804.533877314818</c:v>
                </c:pt>
                <c:pt idx="44">
                  <c:v>43804.966539351852</c:v>
                </c:pt>
              </c:numCache>
            </c:numRef>
          </c:xVal>
          <c:yVal>
            <c:numRef>
              <c:f>'All Data'!$O$3:$O$47</c:f>
              <c:numCache>
                <c:formatCode>0.000</c:formatCode>
                <c:ptCount val="45"/>
                <c:pt idx="0">
                  <c:v>8.3240057691998208E-3</c:v>
                </c:pt>
                <c:pt idx="1">
                  <c:v>4.2410688356103402E-3</c:v>
                </c:pt>
                <c:pt idx="2">
                  <c:v>4.2373163071641098E-3</c:v>
                </c:pt>
                <c:pt idx="3">
                  <c:v>3.5483701337680599E-3</c:v>
                </c:pt>
                <c:pt idx="4">
                  <c:v>4.2062205053923999E-3</c:v>
                </c:pt>
                <c:pt idx="5">
                  <c:v>4.29872695828349E-3</c:v>
                </c:pt>
                <c:pt idx="6">
                  <c:v>3.2404176037406801E-3</c:v>
                </c:pt>
                <c:pt idx="7">
                  <c:v>4.60476898603422E-3</c:v>
                </c:pt>
                <c:pt idx="8">
                  <c:v>5.0016204670908504E-3</c:v>
                </c:pt>
                <c:pt idx="9">
                  <c:v>3.8420366946085999E-3</c:v>
                </c:pt>
                <c:pt idx="10">
                  <c:v>4.1385249244309504E-3</c:v>
                </c:pt>
                <c:pt idx="11">
                  <c:v>3.3733519314338902E-3</c:v>
                </c:pt>
                <c:pt idx="12">
                  <c:v>3.06796010200164E-3</c:v>
                </c:pt>
                <c:pt idx="13">
                  <c:v>4.6920242196882098E-3</c:v>
                </c:pt>
                <c:pt idx="14">
                  <c:v>3.59832918636697E-3</c:v>
                </c:pt>
                <c:pt idx="15">
                  <c:v>3.62627327602069E-3</c:v>
                </c:pt>
                <c:pt idx="16">
                  <c:v>3.49199481652669E-3</c:v>
                </c:pt>
                <c:pt idx="17">
                  <c:v>3.60287366004513E-3</c:v>
                </c:pt>
                <c:pt idx="18">
                  <c:v>3.6533564365395501E-3</c:v>
                </c:pt>
                <c:pt idx="19">
                  <c:v>3.8022546256873701E-3</c:v>
                </c:pt>
                <c:pt idx="20">
                  <c:v>4.1899793291109702E-3</c:v>
                </c:pt>
                <c:pt idx="21">
                  <c:v>3.14475346008611E-3</c:v>
                </c:pt>
                <c:pt idx="22">
                  <c:v>2.9955322756308098E-3</c:v>
                </c:pt>
                <c:pt idx="23">
                  <c:v>3.32536490336532E-3</c:v>
                </c:pt>
                <c:pt idx="24">
                  <c:v>4.1065807447602598E-3</c:v>
                </c:pt>
                <c:pt idx="25">
                  <c:v>4.00323217538849E-3</c:v>
                </c:pt>
                <c:pt idx="26">
                  <c:v>3.9981563377513999E-3</c:v>
                </c:pt>
                <c:pt idx="27">
                  <c:v>4.26775373775924E-3</c:v>
                </c:pt>
                <c:pt idx="28">
                  <c:v>4.08182089142968E-3</c:v>
                </c:pt>
                <c:pt idx="29">
                  <c:v>4.3246100237542299E-3</c:v>
                </c:pt>
                <c:pt idx="30">
                  <c:v>4.0437641597790702E-3</c:v>
                </c:pt>
                <c:pt idx="31">
                  <c:v>3.9227430057855103E-3</c:v>
                </c:pt>
                <c:pt idx="32">
                  <c:v>3.45788158514777E-3</c:v>
                </c:pt>
                <c:pt idx="33">
                  <c:v>3.6541084162924802E-3</c:v>
                </c:pt>
                <c:pt idx="34">
                  <c:v>3.62098301557054E-3</c:v>
                </c:pt>
                <c:pt idx="35">
                  <c:v>4.0978295195506897E-3</c:v>
                </c:pt>
                <c:pt idx="36">
                  <c:v>4.2265923993049003E-3</c:v>
                </c:pt>
                <c:pt idx="37">
                  <c:v>4.0054966969860599E-3</c:v>
                </c:pt>
                <c:pt idx="38">
                  <c:v>3.6573721313955801E-3</c:v>
                </c:pt>
                <c:pt idx="39">
                  <c:v>3.7718626073157502E-3</c:v>
                </c:pt>
                <c:pt idx="40">
                  <c:v>3.8438044431355501E-3</c:v>
                </c:pt>
                <c:pt idx="41">
                  <c:v>3.6501403822481299E-3</c:v>
                </c:pt>
                <c:pt idx="42">
                  <c:v>3.3782158153901E-3</c:v>
                </c:pt>
                <c:pt idx="43">
                  <c:v>4.1994716519311902E-3</c:v>
                </c:pt>
                <c:pt idx="44">
                  <c:v>3.83242705058945E-3</c:v>
                </c:pt>
              </c:numCache>
            </c:numRef>
          </c:yVal>
          <c:smooth val="0"/>
          <c:extLst xmlns:c16r2="http://schemas.microsoft.com/office/drawing/2015/06/chart">
            <c:ext xmlns:c16="http://schemas.microsoft.com/office/drawing/2014/chart" uri="{C3380CC4-5D6E-409C-BE32-E72D297353CC}">
              <c16:uniqueId val="{00000000-65FF-48BD-A096-7388CB8F6729}"/>
            </c:ext>
          </c:extLst>
        </c:ser>
        <c:dLbls>
          <c:showLegendKey val="0"/>
          <c:showVal val="0"/>
          <c:showCatName val="0"/>
          <c:showSerName val="0"/>
          <c:showPercent val="0"/>
          <c:showBubbleSize val="0"/>
        </c:dLbls>
        <c:axId val="299312720"/>
        <c:axId val="299313504"/>
      </c:scatter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xVal>
            <c:numRef>
              <c:f>'All Data'!$V$3:$V$47</c:f>
              <c:numCache>
                <c:formatCode>yyyy\-mm\-dd\ hh:mm:ss</c:formatCode>
                <c:ptCount val="45"/>
                <c:pt idx="0">
                  <c:v>43790.481157407405</c:v>
                </c:pt>
                <c:pt idx="1">
                  <c:v>43790.605914351851</c:v>
                </c:pt>
                <c:pt idx="2">
                  <c:v>43790.689456018517</c:v>
                </c:pt>
                <c:pt idx="3">
                  <c:v>43791.505601851852</c:v>
                </c:pt>
                <c:pt idx="4">
                  <c:v>43791.590902777774</c:v>
                </c:pt>
                <c:pt idx="5">
                  <c:v>43791.678113425929</c:v>
                </c:pt>
                <c:pt idx="6">
                  <c:v>43791.761018518519</c:v>
                </c:pt>
                <c:pt idx="7">
                  <c:v>43792.540370370371</c:v>
                </c:pt>
                <c:pt idx="8">
                  <c:v>43792.627962962964</c:v>
                </c:pt>
                <c:pt idx="9">
                  <c:v>43792.718136574076</c:v>
                </c:pt>
                <c:pt idx="10">
                  <c:v>43793.566944444443</c:v>
                </c:pt>
                <c:pt idx="11">
                  <c:v>43793.648125</c:v>
                </c:pt>
                <c:pt idx="12">
                  <c:v>43793.737939814811</c:v>
                </c:pt>
                <c:pt idx="13">
                  <c:v>43794.39770833333</c:v>
                </c:pt>
                <c:pt idx="14">
                  <c:v>43794.546284722222</c:v>
                </c:pt>
                <c:pt idx="15">
                  <c:v>43795.38386574074</c:v>
                </c:pt>
                <c:pt idx="16">
                  <c:v>43795.504259259258</c:v>
                </c:pt>
                <c:pt idx="17">
                  <c:v>43795.639733796299</c:v>
                </c:pt>
                <c:pt idx="18">
                  <c:v>43796.408761574072</c:v>
                </c:pt>
                <c:pt idx="19">
                  <c:v>43796.511157407411</c:v>
                </c:pt>
                <c:pt idx="20">
                  <c:v>43796.603946759256</c:v>
                </c:pt>
                <c:pt idx="21">
                  <c:v>43796.732303240744</c:v>
                </c:pt>
                <c:pt idx="22">
                  <c:v>43796.820821759262</c:v>
                </c:pt>
                <c:pt idx="23">
                  <c:v>43798.766284722224</c:v>
                </c:pt>
                <c:pt idx="24">
                  <c:v>43798.867754629631</c:v>
                </c:pt>
                <c:pt idx="25">
                  <c:v>43799.808587962965</c:v>
                </c:pt>
                <c:pt idx="26">
                  <c:v>43799.906597222223</c:v>
                </c:pt>
                <c:pt idx="27">
                  <c:v>43800.713587962964</c:v>
                </c:pt>
                <c:pt idx="28">
                  <c:v>43800.807615740741</c:v>
                </c:pt>
                <c:pt idx="29">
                  <c:v>43801.403298611112</c:v>
                </c:pt>
                <c:pt idx="30">
                  <c:v>43801.506273148145</c:v>
                </c:pt>
                <c:pt idx="31">
                  <c:v>43801.619930555556</c:v>
                </c:pt>
                <c:pt idx="32">
                  <c:v>43801.7265625</c:v>
                </c:pt>
                <c:pt idx="33">
                  <c:v>43801.833726851852</c:v>
                </c:pt>
                <c:pt idx="34">
                  <c:v>43802.4143287037</c:v>
                </c:pt>
                <c:pt idx="35">
                  <c:v>43802.512152777781</c:v>
                </c:pt>
                <c:pt idx="36">
                  <c:v>43802.614965277775</c:v>
                </c:pt>
                <c:pt idx="37">
                  <c:v>43802.71634259259</c:v>
                </c:pt>
                <c:pt idx="38">
                  <c:v>43802.806504629632</c:v>
                </c:pt>
                <c:pt idx="39">
                  <c:v>43803.410127314812</c:v>
                </c:pt>
                <c:pt idx="40">
                  <c:v>43803.523622685185</c:v>
                </c:pt>
                <c:pt idx="41">
                  <c:v>43803.666307870371</c:v>
                </c:pt>
                <c:pt idx="42">
                  <c:v>43804.428206018521</c:v>
                </c:pt>
                <c:pt idx="43">
                  <c:v>43804.533877314818</c:v>
                </c:pt>
                <c:pt idx="44">
                  <c:v>43804.966539351852</c:v>
                </c:pt>
              </c:numCache>
            </c:numRef>
          </c:xVal>
          <c:yVal>
            <c:numRef>
              <c:f>'All Data'!$X$3:$X$47</c:f>
              <c:numCache>
                <c:formatCode>0.000</c:formatCode>
                <c:ptCount val="45"/>
                <c:pt idx="0">
                  <c:v>2.14184422939547E-2</c:v>
                </c:pt>
                <c:pt idx="1">
                  <c:v>1.20762355756829E-2</c:v>
                </c:pt>
                <c:pt idx="2">
                  <c:v>8.7254392171814701E-2</c:v>
                </c:pt>
                <c:pt idx="3">
                  <c:v>4.00682585114591E-2</c:v>
                </c:pt>
                <c:pt idx="4">
                  <c:v>3.1532384761134201E-4</c:v>
                </c:pt>
                <c:pt idx="5">
                  <c:v>7.3220207087075606E-2</c:v>
                </c:pt>
                <c:pt idx="6">
                  <c:v>2.4351456458249301E-3</c:v>
                </c:pt>
                <c:pt idx="7">
                  <c:v>2.2974533382749299E-2</c:v>
                </c:pt>
                <c:pt idx="8">
                  <c:v>0.178097221751087</c:v>
                </c:pt>
                <c:pt idx="9">
                  <c:v>7.6369005221432699E-3</c:v>
                </c:pt>
                <c:pt idx="10">
                  <c:v>7.4879682115608099E-3</c:v>
                </c:pt>
                <c:pt idx="11">
                  <c:v>0.125803843604679</c:v>
                </c:pt>
                <c:pt idx="12">
                  <c:v>5.8160066431719396E-3</c:v>
                </c:pt>
                <c:pt idx="13">
                  <c:v>6.8688230532822497E-2</c:v>
                </c:pt>
                <c:pt idx="14">
                  <c:v>3.0534116686420702E-2</c:v>
                </c:pt>
                <c:pt idx="15">
                  <c:v>1.4298813830404501E-4</c:v>
                </c:pt>
                <c:pt idx="16">
                  <c:v>1.31611747329078E-2</c:v>
                </c:pt>
                <c:pt idx="17">
                  <c:v>4.6587574294431298E-3</c:v>
                </c:pt>
                <c:pt idx="18">
                  <c:v>9.3228151682460403E-3</c:v>
                </c:pt>
                <c:pt idx="19">
                  <c:v>1.13047780695642E-2</c:v>
                </c:pt>
                <c:pt idx="20">
                  <c:v>3.0508242900379302E-4</c:v>
                </c:pt>
                <c:pt idx="21">
                  <c:v>9.3995336758428798E-3</c:v>
                </c:pt>
                <c:pt idx="22">
                  <c:v>1.67714733082889E-2</c:v>
                </c:pt>
                <c:pt idx="23">
                  <c:v>8.6248638502967198E-2</c:v>
                </c:pt>
                <c:pt idx="24">
                  <c:v>3.2818103051241297E-2</c:v>
                </c:pt>
                <c:pt idx="25">
                  <c:v>2.9198425365454798E-2</c:v>
                </c:pt>
                <c:pt idx="26">
                  <c:v>2.5945826478488102E-2</c:v>
                </c:pt>
                <c:pt idx="27">
                  <c:v>0.20951831953111999</c:v>
                </c:pt>
                <c:pt idx="28">
                  <c:v>1.0244321122365499E-3</c:v>
                </c:pt>
                <c:pt idx="29">
                  <c:v>4.1088422380436099E-2</c:v>
                </c:pt>
                <c:pt idx="30">
                  <c:v>7.7621464682621098E-3</c:v>
                </c:pt>
                <c:pt idx="31">
                  <c:v>1.50550856450374E-3</c:v>
                </c:pt>
                <c:pt idx="32">
                  <c:v>2.7714471007936E-2</c:v>
                </c:pt>
                <c:pt idx="33">
                  <c:v>3.1669921277368998E-4</c:v>
                </c:pt>
                <c:pt idx="34">
                  <c:v>4.1938650090125498E-2</c:v>
                </c:pt>
                <c:pt idx="35">
                  <c:v>6.2514447266734094E-2</c:v>
                </c:pt>
                <c:pt idx="36">
                  <c:v>1.12897815142586E-2</c:v>
                </c:pt>
                <c:pt idx="37">
                  <c:v>9.8587431309517908E-3</c:v>
                </c:pt>
                <c:pt idx="38">
                  <c:v>1.0052212894820999E-3</c:v>
                </c:pt>
                <c:pt idx="39">
                  <c:v>1.98947612116472E-2</c:v>
                </c:pt>
                <c:pt idx="40">
                  <c:v>0.13045422490106301</c:v>
                </c:pt>
                <c:pt idx="41">
                  <c:v>1.45025432503165E-2</c:v>
                </c:pt>
                <c:pt idx="42">
                  <c:v>1.6912399686773501E-2</c:v>
                </c:pt>
                <c:pt idx="43">
                  <c:v>2.5642329922355302E-2</c:v>
                </c:pt>
                <c:pt idx="44">
                  <c:v>1.1987958440000401E-2</c:v>
                </c:pt>
              </c:numCache>
            </c:numRef>
          </c:yVal>
          <c:smooth val="0"/>
          <c:extLst xmlns:c16r2="http://schemas.microsoft.com/office/drawing/2015/06/chart">
            <c:ext xmlns:c16="http://schemas.microsoft.com/office/drawing/2014/chart" uri="{C3380CC4-5D6E-409C-BE32-E72D297353CC}">
              <c16:uniqueId val="{00000001-65FF-48BD-A096-7388CB8F6729}"/>
            </c:ext>
          </c:extLst>
        </c:ser>
        <c:dLbls>
          <c:showLegendKey val="0"/>
          <c:showVal val="0"/>
          <c:showCatName val="0"/>
          <c:showSerName val="0"/>
          <c:showPercent val="0"/>
          <c:showBubbleSize val="0"/>
        </c:dLbls>
        <c:axId val="299311152"/>
        <c:axId val="299310760"/>
      </c:scatterChart>
      <c:valAx>
        <c:axId val="299312720"/>
        <c:scaling>
          <c:orientation val="minMax"/>
        </c:scaling>
        <c:delete val="0"/>
        <c:axPos val="b"/>
        <c:numFmt formatCode="m/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313504"/>
        <c:crosses val="autoZero"/>
        <c:crossBetween val="midCat"/>
      </c:valAx>
      <c:valAx>
        <c:axId val="29931350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d33 errors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312720"/>
        <c:crosses val="autoZero"/>
        <c:crossBetween val="midCat"/>
      </c:valAx>
      <c:valAx>
        <c:axId val="299310760"/>
        <c:scaling>
          <c:orientation val="minMax"/>
        </c:scaling>
        <c:delete val="0"/>
        <c:axPos val="r"/>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d33 mismatch errors</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311152"/>
        <c:crosses val="max"/>
        <c:crossBetween val="midCat"/>
      </c:valAx>
      <c:valAx>
        <c:axId val="299311152"/>
        <c:scaling>
          <c:orientation val="minMax"/>
        </c:scaling>
        <c:delete val="1"/>
        <c:axPos val="b"/>
        <c:numFmt formatCode="yyyy\-mm\-dd\ hh:mm:ss" sourceLinked="1"/>
        <c:majorTickMark val="out"/>
        <c:minorTickMark val="none"/>
        <c:tickLblPos val="nextTo"/>
        <c:crossAx val="299310760"/>
        <c:crosses val="autoZero"/>
        <c:crossBetween val="midCat"/>
      </c:valAx>
      <c:spPr>
        <a:noFill/>
        <a:ln>
          <a:noFill/>
        </a:ln>
        <a:effectLst/>
      </c:spPr>
    </c:plotArea>
    <c:legend>
      <c:legendPos val="t"/>
      <c:layout>
        <c:manualLayout>
          <c:xMode val="edge"/>
          <c:yMode val="edge"/>
          <c:x val="0.1874155394110627"/>
          <c:y val="3.3240740740740737E-2"/>
          <c:w val="0.16197606646771553"/>
          <c:h val="0.12442184310294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'All Data'!$AE$8:$AE$80</c:f>
              <c:numCache>
                <c:formatCode>0.00</c:formatCode>
                <c:ptCount val="73"/>
                <c:pt idx="0">
                  <c:v>-6.560314697716116</c:v>
                </c:pt>
                <c:pt idx="1">
                  <c:v>-6.7649079770739977</c:v>
                </c:pt>
                <c:pt idx="2">
                  <c:v>-57.261679810881965</c:v>
                </c:pt>
                <c:pt idx="3">
                  <c:v>-56.590461116754753</c:v>
                </c:pt>
                <c:pt idx="4">
                  <c:v>-57.243282620512488</c:v>
                </c:pt>
                <c:pt idx="5">
                  <c:v>-0.52849399484830595</c:v>
                </c:pt>
                <c:pt idx="6">
                  <c:v>7.3636900638315572E-2</c:v>
                </c:pt>
                <c:pt idx="7">
                  <c:v>4.1220495350497779E-2</c:v>
                </c:pt>
                <c:pt idx="8">
                  <c:v>-6.3093393638937609E-2</c:v>
                </c:pt>
                <c:pt idx="9">
                  <c:v>21.161607431276533</c:v>
                </c:pt>
                <c:pt idx="10">
                  <c:v>21.518032669867569</c:v>
                </c:pt>
                <c:pt idx="11">
                  <c:v>33.184764371298819</c:v>
                </c:pt>
                <c:pt idx="12">
                  <c:v>36.533921470849236</c:v>
                </c:pt>
                <c:pt idx="13">
                  <c:v>33.497854297848846</c:v>
                </c:pt>
                <c:pt idx="14">
                  <c:v>34.787589583526213</c:v>
                </c:pt>
                <c:pt idx="15">
                  <c:v>23.823676256627394</c:v>
                </c:pt>
                <c:pt idx="16">
                  <c:v>22.518904734797882</c:v>
                </c:pt>
                <c:pt idx="17">
                  <c:v>42.565666813214662</c:v>
                </c:pt>
                <c:pt idx="18">
                  <c:v>42.744781047917151</c:v>
                </c:pt>
                <c:pt idx="19">
                  <c:v>44.660390308192341</c:v>
                </c:pt>
                <c:pt idx="20">
                  <c:v>43.46714514105134</c:v>
                </c:pt>
                <c:pt idx="21">
                  <c:v>20.342917293972945</c:v>
                </c:pt>
                <c:pt idx="22">
                  <c:v>17.369089764746366</c:v>
                </c:pt>
                <c:pt idx="23">
                  <c:v>18.676037641909254</c:v>
                </c:pt>
                <c:pt idx="24">
                  <c:v>17.877697166158942</c:v>
                </c:pt>
                <c:pt idx="25">
                  <c:v>24.809996233326498</c:v>
                </c:pt>
                <c:pt idx="26">
                  <c:v>23.042191234211987</c:v>
                </c:pt>
                <c:pt idx="27">
                  <c:v>25.431735024330585</c:v>
                </c:pt>
                <c:pt idx="28">
                  <c:v>26.494935558583659</c:v>
                </c:pt>
                <c:pt idx="29">
                  <c:v>24.737769076674684</c:v>
                </c:pt>
                <c:pt idx="30">
                  <c:v>26.036199048273929</c:v>
                </c:pt>
                <c:pt idx="31">
                  <c:v>34.300314380838671</c:v>
                </c:pt>
                <c:pt idx="32">
                  <c:v>35.133034303226367</c:v>
                </c:pt>
                <c:pt idx="33">
                  <c:v>24.177242790914203</c:v>
                </c:pt>
                <c:pt idx="34">
                  <c:v>22.153969550180797</c:v>
                </c:pt>
                <c:pt idx="35">
                  <c:v>32.226404391530821</c:v>
                </c:pt>
                <c:pt idx="36">
                  <c:v>33.142001711823241</c:v>
                </c:pt>
                <c:pt idx="37">
                  <c:v>30.735927399425382</c:v>
                </c:pt>
                <c:pt idx="38">
                  <c:v>32.102200927562279</c:v>
                </c:pt>
                <c:pt idx="39">
                  <c:v>29.897786711457439</c:v>
                </c:pt>
                <c:pt idx="40">
                  <c:v>25.681301769654429</c:v>
                </c:pt>
                <c:pt idx="41">
                  <c:v>25.960350031457331</c:v>
                </c:pt>
                <c:pt idx="43">
                  <c:v>22.363549205897339</c:v>
                </c:pt>
                <c:pt idx="44">
                  <c:v>23.170503362817364</c:v>
                </c:pt>
                <c:pt idx="45">
                  <c:v>24.68407900706417</c:v>
                </c:pt>
                <c:pt idx="46">
                  <c:v>25.469674784843598</c:v>
                </c:pt>
                <c:pt idx="47">
                  <c:v>26.662801121009057</c:v>
                </c:pt>
                <c:pt idx="48">
                  <c:v>27.590735706232838</c:v>
                </c:pt>
                <c:pt idx="49">
                  <c:v>27.927323521516161</c:v>
                </c:pt>
                <c:pt idx="50">
                  <c:v>27.653424428872153</c:v>
                </c:pt>
                <c:pt idx="51">
                  <c:v>28.953643529870341</c:v>
                </c:pt>
                <c:pt idx="52">
                  <c:v>28.704536359871696</c:v>
                </c:pt>
                <c:pt idx="53">
                  <c:v>34.746957256473422</c:v>
                </c:pt>
                <c:pt idx="54">
                  <c:v>33.942353432718427</c:v>
                </c:pt>
                <c:pt idx="55">
                  <c:v>31.370696559759729</c:v>
                </c:pt>
                <c:pt idx="56">
                  <c:v>31.083312065932084</c:v>
                </c:pt>
                <c:pt idx="57">
                  <c:v>26.743283272321122</c:v>
                </c:pt>
                <c:pt idx="58">
                  <c:v>26.246441929592812</c:v>
                </c:pt>
                <c:pt idx="59">
                  <c:v>30.286819569023947</c:v>
                </c:pt>
                <c:pt idx="60">
                  <c:v>31.051207713946432</c:v>
                </c:pt>
                <c:pt idx="61">
                  <c:v>29.152748052589043</c:v>
                </c:pt>
                <c:pt idx="62">
                  <c:v>29.449799276897249</c:v>
                </c:pt>
                <c:pt idx="63">
                  <c:v>26.668783194048029</c:v>
                </c:pt>
                <c:pt idx="64">
                  <c:v>25.063761131160824</c:v>
                </c:pt>
                <c:pt idx="65">
                  <c:v>0.18980711778775811</c:v>
                </c:pt>
                <c:pt idx="66">
                  <c:v>0.18315900225379883</c:v>
                </c:pt>
                <c:pt idx="67">
                  <c:v>0.16108791162538622</c:v>
                </c:pt>
                <c:pt idx="68">
                  <c:v>0.13505211845200216</c:v>
                </c:pt>
                <c:pt idx="69">
                  <c:v>-57.60625267721089</c:v>
                </c:pt>
                <c:pt idx="70">
                  <c:v>-56.865144918900711</c:v>
                </c:pt>
                <c:pt idx="71">
                  <c:v>-58.01833160836086</c:v>
                </c:pt>
                <c:pt idx="72">
                  <c:v>-58.242945215875324</c:v>
                </c:pt>
              </c:numCache>
            </c:numRef>
          </c:xVal>
          <c:yVal>
            <c:numRef>
              <c:f>'All Data'!$AG$8:$AG$80</c:f>
              <c:numCache>
                <c:formatCode>0</c:formatCode>
                <c:ptCount val="73"/>
                <c:pt idx="0">
                  <c:v>8.4363616739056013</c:v>
                </c:pt>
                <c:pt idx="1">
                  <c:v>17.611694610073503</c:v>
                </c:pt>
                <c:pt idx="2">
                  <c:v>-11.029888808234745</c:v>
                </c:pt>
                <c:pt idx="3">
                  <c:v>-16.846596058947227</c:v>
                </c:pt>
                <c:pt idx="4">
                  <c:v>-9.9141961247042332</c:v>
                </c:pt>
                <c:pt idx="5">
                  <c:v>-11.423389526043326</c:v>
                </c:pt>
                <c:pt idx="6">
                  <c:v>8.51918255678763E-2</c:v>
                </c:pt>
                <c:pt idx="7">
                  <c:v>-7.1686381962948742E-2</c:v>
                </c:pt>
                <c:pt idx="8">
                  <c:v>-1.2434613779494508</c:v>
                </c:pt>
                <c:pt idx="9">
                  <c:v>-101.17486229818162</c:v>
                </c:pt>
                <c:pt idx="10">
                  <c:v>-112.99248592974642</c:v>
                </c:pt>
                <c:pt idx="11">
                  <c:v>-112.84639421928233</c:v>
                </c:pt>
                <c:pt idx="12">
                  <c:v>-157.89034452219752</c:v>
                </c:pt>
                <c:pt idx="13">
                  <c:v>-163.25517673163858</c:v>
                </c:pt>
                <c:pt idx="14">
                  <c:v>-152.34987574186221</c:v>
                </c:pt>
                <c:pt idx="15">
                  <c:v>-105.76692393136256</c:v>
                </c:pt>
                <c:pt idx="16">
                  <c:v>-130.43311034224024</c:v>
                </c:pt>
                <c:pt idx="17">
                  <c:v>-269.26960989694135</c:v>
                </c:pt>
                <c:pt idx="18">
                  <c:v>-282.14487755376894</c:v>
                </c:pt>
                <c:pt idx="19">
                  <c:v>-269.86092046954724</c:v>
                </c:pt>
                <c:pt idx="20">
                  <c:v>-278.81203533183907</c:v>
                </c:pt>
                <c:pt idx="21">
                  <c:v>-101.94416105241721</c:v>
                </c:pt>
                <c:pt idx="22">
                  <c:v>-80.149699789174633</c:v>
                </c:pt>
                <c:pt idx="23">
                  <c:v>-77.231633220801399</c:v>
                </c:pt>
                <c:pt idx="24">
                  <c:v>-84.003839739194675</c:v>
                </c:pt>
                <c:pt idx="25">
                  <c:v>-112.14193164067865</c:v>
                </c:pt>
                <c:pt idx="26">
                  <c:v>-121.38126131867288</c:v>
                </c:pt>
                <c:pt idx="27">
                  <c:v>-114.94179426887285</c:v>
                </c:pt>
                <c:pt idx="28">
                  <c:v>-117.91553846613212</c:v>
                </c:pt>
                <c:pt idx="29">
                  <c:v>-137.07449013366181</c:v>
                </c:pt>
                <c:pt idx="30">
                  <c:v>-134.69526990751746</c:v>
                </c:pt>
                <c:pt idx="31">
                  <c:v>-139.99986534519948</c:v>
                </c:pt>
                <c:pt idx="32">
                  <c:v>-136.26472436209269</c:v>
                </c:pt>
                <c:pt idx="33">
                  <c:v>-113.01356706406196</c:v>
                </c:pt>
                <c:pt idx="34">
                  <c:v>-114.67590682950757</c:v>
                </c:pt>
                <c:pt idx="35">
                  <c:v>-168.86832980251754</c:v>
                </c:pt>
                <c:pt idx="36">
                  <c:v>-164.01229247822613</c:v>
                </c:pt>
                <c:pt idx="37">
                  <c:v>-152.54254596451133</c:v>
                </c:pt>
                <c:pt idx="38">
                  <c:v>-143.3438169986232</c:v>
                </c:pt>
                <c:pt idx="39">
                  <c:v>-286.18392083981092</c:v>
                </c:pt>
                <c:pt idx="40">
                  <c:v>-203.56087753543761</c:v>
                </c:pt>
                <c:pt idx="41">
                  <c:v>-218.39412052778152</c:v>
                </c:pt>
                <c:pt idx="43">
                  <c:v>-114.59707788737106</c:v>
                </c:pt>
                <c:pt idx="44">
                  <c:v>-113.61919735470849</c:v>
                </c:pt>
                <c:pt idx="45">
                  <c:v>-153.02434711750479</c:v>
                </c:pt>
                <c:pt idx="46">
                  <c:v>-150.10444269557689</c:v>
                </c:pt>
                <c:pt idx="47">
                  <c:v>-202.23111955402652</c:v>
                </c:pt>
                <c:pt idx="48">
                  <c:v>-164.09022744842972</c:v>
                </c:pt>
                <c:pt idx="49">
                  <c:v>-158.8519347397046</c:v>
                </c:pt>
                <c:pt idx="50">
                  <c:v>-210.43838769245937</c:v>
                </c:pt>
                <c:pt idx="51">
                  <c:v>-159.71978622818563</c:v>
                </c:pt>
                <c:pt idx="52">
                  <c:v>-161.90092737533666</c:v>
                </c:pt>
                <c:pt idx="53">
                  <c:v>-220.6838732145755</c:v>
                </c:pt>
                <c:pt idx="54">
                  <c:v>-242.02638391280118</c:v>
                </c:pt>
                <c:pt idx="55">
                  <c:v>-237.18909177583569</c:v>
                </c:pt>
                <c:pt idx="56">
                  <c:v>-228.3660076147207</c:v>
                </c:pt>
                <c:pt idx="57">
                  <c:v>-213.12893014143162</c:v>
                </c:pt>
                <c:pt idx="58">
                  <c:v>-199.09604866093565</c:v>
                </c:pt>
                <c:pt idx="59">
                  <c:v>-223.74797282917314</c:v>
                </c:pt>
                <c:pt idx="60">
                  <c:v>-208.38305665924395</c:v>
                </c:pt>
                <c:pt idx="61">
                  <c:v>-194.97607794906281</c:v>
                </c:pt>
                <c:pt idx="62">
                  <c:v>-187.23992922679321</c:v>
                </c:pt>
                <c:pt idx="63">
                  <c:v>-187.30976804336132</c:v>
                </c:pt>
                <c:pt idx="64">
                  <c:v>-158.43630327805334</c:v>
                </c:pt>
                <c:pt idx="65">
                  <c:v>-3.1932908525597048</c:v>
                </c:pt>
                <c:pt idx="66">
                  <c:v>7.7478112757290578</c:v>
                </c:pt>
                <c:pt idx="67">
                  <c:v>11.238043176835646</c:v>
                </c:pt>
                <c:pt idx="68">
                  <c:v>5.5057375090809408</c:v>
                </c:pt>
                <c:pt idx="69">
                  <c:v>5.7598416389446072</c:v>
                </c:pt>
                <c:pt idx="70">
                  <c:v>-2.0124289755081293</c:v>
                </c:pt>
                <c:pt idx="71">
                  <c:v>3.2740918679756703</c:v>
                </c:pt>
                <c:pt idx="72">
                  <c:v>18.743024115146056</c:v>
                </c:pt>
              </c:numCache>
            </c:numRef>
          </c:yVal>
          <c:smooth val="0"/>
          <c:extLst xmlns:c16r2="http://schemas.microsoft.com/office/drawing/2015/06/chart">
            <c:ext xmlns:c16="http://schemas.microsoft.com/office/drawing/2014/chart" uri="{C3380CC4-5D6E-409C-BE32-E72D297353CC}">
              <c16:uniqueId val="{00000000-1C5C-403F-9577-25330E5D5553}"/>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'All Data'!$AE$86:$AE$196</c:f>
              <c:numCache>
                <c:formatCode>0.00</c:formatCode>
                <c:ptCount val="111"/>
                <c:pt idx="0">
                  <c:v>22.288459947560636</c:v>
                </c:pt>
                <c:pt idx="1">
                  <c:v>23.255407280718075</c:v>
                </c:pt>
                <c:pt idx="2">
                  <c:v>23.243736779589536</c:v>
                </c:pt>
                <c:pt idx="3">
                  <c:v>23.418801038341627</c:v>
                </c:pt>
                <c:pt idx="4">
                  <c:v>23.278967085335164</c:v>
                </c:pt>
                <c:pt idx="6">
                  <c:v>0.1625762668777235</c:v>
                </c:pt>
                <c:pt idx="7">
                  <c:v>0.25659612379664631</c:v>
                </c:pt>
                <c:pt idx="8">
                  <c:v>0.13254067537027214</c:v>
                </c:pt>
                <c:pt idx="9">
                  <c:v>3.9051309421709538E-4</c:v>
                </c:pt>
                <c:pt idx="10">
                  <c:v>-56.152569776654524</c:v>
                </c:pt>
                <c:pt idx="11">
                  <c:v>-55.107170169934307</c:v>
                </c:pt>
                <c:pt idx="12">
                  <c:v>-57.791114446386743</c:v>
                </c:pt>
                <c:pt idx="13">
                  <c:v>-57.216016852197363</c:v>
                </c:pt>
                <c:pt idx="14">
                  <c:v>16.118459045639142</c:v>
                </c:pt>
                <c:pt idx="15">
                  <c:v>21.393691245532775</c:v>
                </c:pt>
                <c:pt idx="16">
                  <c:v>30.791553419796259</c:v>
                </c:pt>
                <c:pt idx="17">
                  <c:v>33.911430427853325</c:v>
                </c:pt>
                <c:pt idx="19">
                  <c:v>28.410560992980617</c:v>
                </c:pt>
                <c:pt idx="20">
                  <c:v>33.752912381892266</c:v>
                </c:pt>
                <c:pt idx="21">
                  <c:v>24.239707721825702</c:v>
                </c:pt>
                <c:pt idx="22">
                  <c:v>23.621994577725417</c:v>
                </c:pt>
                <c:pt idx="23">
                  <c:v>25.319591549603583</c:v>
                </c:pt>
                <c:pt idx="24">
                  <c:v>26.173314598177743</c:v>
                </c:pt>
                <c:pt idx="25">
                  <c:v>26.395044368578873</c:v>
                </c:pt>
                <c:pt idx="26">
                  <c:v>26.82673485731263</c:v>
                </c:pt>
                <c:pt idx="27">
                  <c:v>25.207222034618276</c:v>
                </c:pt>
                <c:pt idx="28">
                  <c:v>27.647440738499526</c:v>
                </c:pt>
                <c:pt idx="29">
                  <c:v>27.402509367252616</c:v>
                </c:pt>
                <c:pt idx="30">
                  <c:v>26.272826990190591</c:v>
                </c:pt>
                <c:pt idx="31">
                  <c:v>27.577295462050312</c:v>
                </c:pt>
                <c:pt idx="32">
                  <c:v>28.060019876417527</c:v>
                </c:pt>
                <c:pt idx="33">
                  <c:v>28.705720536331164</c:v>
                </c:pt>
                <c:pt idx="34">
                  <c:v>29.156900576991315</c:v>
                </c:pt>
                <c:pt idx="35">
                  <c:v>28.215173273551077</c:v>
                </c:pt>
                <c:pt idx="36">
                  <c:v>29.068890319126414</c:v>
                </c:pt>
                <c:pt idx="37">
                  <c:v>34.190908692061008</c:v>
                </c:pt>
                <c:pt idx="38">
                  <c:v>34.308941778697566</c:v>
                </c:pt>
                <c:pt idx="39">
                  <c:v>23.448967987004878</c:v>
                </c:pt>
                <c:pt idx="40">
                  <c:v>22.689545433834368</c:v>
                </c:pt>
                <c:pt idx="41">
                  <c:v>27.597040809671007</c:v>
                </c:pt>
                <c:pt idx="42">
                  <c:v>22.235333481205441</c:v>
                </c:pt>
                <c:pt idx="43">
                  <c:v>22.749410502976758</c:v>
                </c:pt>
                <c:pt idx="44">
                  <c:v>26.556725837815367</c:v>
                </c:pt>
                <c:pt idx="45">
                  <c:v>27.468080451477224</c:v>
                </c:pt>
                <c:pt idx="46">
                  <c:v>26.264099249927174</c:v>
                </c:pt>
                <c:pt idx="47">
                  <c:v>27.092509474207489</c:v>
                </c:pt>
                <c:pt idx="48">
                  <c:v>27.383842375934421</c:v>
                </c:pt>
                <c:pt idx="49">
                  <c:v>27.821603331388751</c:v>
                </c:pt>
                <c:pt idx="50">
                  <c:v>27.163582577342734</c:v>
                </c:pt>
                <c:pt idx="51">
                  <c:v>26.992144698407849</c:v>
                </c:pt>
                <c:pt idx="52">
                  <c:v>26.85787623460714</c:v>
                </c:pt>
                <c:pt idx="53">
                  <c:v>25.963941906243047</c:v>
                </c:pt>
                <c:pt idx="54">
                  <c:v>26.645059593438042</c:v>
                </c:pt>
                <c:pt idx="55">
                  <c:v>24.0363587964247</c:v>
                </c:pt>
                <c:pt idx="56">
                  <c:v>22.630901899918761</c:v>
                </c:pt>
                <c:pt idx="57">
                  <c:v>34.202313387778815</c:v>
                </c:pt>
                <c:pt idx="58">
                  <c:v>34.829847526677284</c:v>
                </c:pt>
                <c:pt idx="59">
                  <c:v>-55.558957448768908</c:v>
                </c:pt>
                <c:pt idx="60">
                  <c:v>-55.941064598750565</c:v>
                </c:pt>
                <c:pt idx="61">
                  <c:v>-57.286416628301019</c:v>
                </c:pt>
                <c:pt idx="62">
                  <c:v>-57.385387360194692</c:v>
                </c:pt>
                <c:pt idx="63">
                  <c:v>-57.753530283547356</c:v>
                </c:pt>
                <c:pt idx="64">
                  <c:v>-1.5008626702325059</c:v>
                </c:pt>
                <c:pt idx="65">
                  <c:v>-1.2025154494767247</c:v>
                </c:pt>
                <c:pt idx="66">
                  <c:v>-0.69663483547341742</c:v>
                </c:pt>
                <c:pt idx="67">
                  <c:v>-1.1330609387774189</c:v>
                </c:pt>
                <c:pt idx="68">
                  <c:v>20.690915466788859</c:v>
                </c:pt>
                <c:pt idx="69">
                  <c:v>31.071464253475437</c:v>
                </c:pt>
                <c:pt idx="70">
                  <c:v>32.142836188182009</c:v>
                </c:pt>
                <c:pt idx="71">
                  <c:v>33.522263861518383</c:v>
                </c:pt>
                <c:pt idx="72">
                  <c:v>33.898858433942806</c:v>
                </c:pt>
                <c:pt idx="73">
                  <c:v>34.809273591176932</c:v>
                </c:pt>
                <c:pt idx="74">
                  <c:v>33.721012516325217</c:v>
                </c:pt>
                <c:pt idx="75">
                  <c:v>30.521997253770103</c:v>
                </c:pt>
                <c:pt idx="76">
                  <c:v>30.774341081805769</c:v>
                </c:pt>
                <c:pt idx="77">
                  <c:v>29.280736133682506</c:v>
                </c:pt>
                <c:pt idx="78">
                  <c:v>28.044976127997497</c:v>
                </c:pt>
                <c:pt idx="79">
                  <c:v>26.78016028851475</c:v>
                </c:pt>
                <c:pt idx="80">
                  <c:v>27.44068376857124</c:v>
                </c:pt>
                <c:pt idx="81">
                  <c:v>27.475196485622298</c:v>
                </c:pt>
                <c:pt idx="82">
                  <c:v>33.364299378060274</c:v>
                </c:pt>
                <c:pt idx="83">
                  <c:v>34.400533663004076</c:v>
                </c:pt>
                <c:pt idx="84">
                  <c:v>24.690452320897361</c:v>
                </c:pt>
                <c:pt idx="85">
                  <c:v>24.793225871875983</c:v>
                </c:pt>
                <c:pt idx="86">
                  <c:v>27.377266297302519</c:v>
                </c:pt>
                <c:pt idx="87">
                  <c:v>26.864190378609297</c:v>
                </c:pt>
                <c:pt idx="88">
                  <c:v>28.93405475643566</c:v>
                </c:pt>
                <c:pt idx="89">
                  <c:v>28.931841301549508</c:v>
                </c:pt>
                <c:pt idx="90">
                  <c:v>26.392830494455268</c:v>
                </c:pt>
                <c:pt idx="91">
                  <c:v>28.928575963739778</c:v>
                </c:pt>
                <c:pt idx="92">
                  <c:v>28.173967024253464</c:v>
                </c:pt>
                <c:pt idx="93">
                  <c:v>33.250035507023817</c:v>
                </c:pt>
                <c:pt idx="94">
                  <c:v>33.87330319910113</c:v>
                </c:pt>
                <c:pt idx="95">
                  <c:v>32.740256705980045</c:v>
                </c:pt>
                <c:pt idx="96">
                  <c:v>33.486621290974853</c:v>
                </c:pt>
                <c:pt idx="97">
                  <c:v>36.203938333088331</c:v>
                </c:pt>
                <c:pt idx="98">
                  <c:v>36.049842518315948</c:v>
                </c:pt>
                <c:pt idx="99">
                  <c:v>33.72509582958223</c:v>
                </c:pt>
                <c:pt idx="100">
                  <c:v>33.044693509989465</c:v>
                </c:pt>
                <c:pt idx="101">
                  <c:v>33.411770140641096</c:v>
                </c:pt>
                <c:pt idx="102">
                  <c:v>33.572012215073642</c:v>
                </c:pt>
                <c:pt idx="103">
                  <c:v>34.487489375295226</c:v>
                </c:pt>
                <c:pt idx="104">
                  <c:v>25.405343078646155</c:v>
                </c:pt>
                <c:pt idx="105">
                  <c:v>23.211680413415387</c:v>
                </c:pt>
                <c:pt idx="106">
                  <c:v>33.905737830070791</c:v>
                </c:pt>
                <c:pt idx="107">
                  <c:v>34.902142079975405</c:v>
                </c:pt>
                <c:pt idx="108">
                  <c:v>31.019044453059632</c:v>
                </c:pt>
                <c:pt idx="109">
                  <c:v>30.237389163627938</c:v>
                </c:pt>
                <c:pt idx="110">
                  <c:v>33.349599611670243</c:v>
                </c:pt>
              </c:numCache>
            </c:numRef>
          </c:xVal>
          <c:yVal>
            <c:numRef>
              <c:f>'All Data'!$AG$86:$AG$196</c:f>
              <c:numCache>
                <c:formatCode>0</c:formatCode>
                <c:ptCount val="111"/>
                <c:pt idx="0">
                  <c:v>-144.28173996243919</c:v>
                </c:pt>
                <c:pt idx="1">
                  <c:v>-130.57445985500493</c:v>
                </c:pt>
                <c:pt idx="2">
                  <c:v>-111.64191777584165</c:v>
                </c:pt>
                <c:pt idx="3">
                  <c:v>-105.75200432041676</c:v>
                </c:pt>
                <c:pt idx="4">
                  <c:v>-110.89462520937232</c:v>
                </c:pt>
                <c:pt idx="6">
                  <c:v>19.248691992879209</c:v>
                </c:pt>
                <c:pt idx="7">
                  <c:v>20.452732448840965</c:v>
                </c:pt>
                <c:pt idx="8">
                  <c:v>12.688730605085782</c:v>
                </c:pt>
                <c:pt idx="9">
                  <c:v>7.233096771533841</c:v>
                </c:pt>
                <c:pt idx="10">
                  <c:v>26.741242553839584</c:v>
                </c:pt>
                <c:pt idx="11">
                  <c:v>4.8861895246226084</c:v>
                </c:pt>
                <c:pt idx="12">
                  <c:v>21.159030904900789</c:v>
                </c:pt>
                <c:pt idx="13">
                  <c:v>2.5011042696299057</c:v>
                </c:pt>
                <c:pt idx="14">
                  <c:v>-160.36662581447558</c:v>
                </c:pt>
                <c:pt idx="15">
                  <c:v>-120.22820116209409</c:v>
                </c:pt>
                <c:pt idx="16">
                  <c:v>-155.72676324788404</c:v>
                </c:pt>
                <c:pt idx="17">
                  <c:v>-151.84631350214417</c:v>
                </c:pt>
                <c:pt idx="19">
                  <c:v>-192.88314404310469</c:v>
                </c:pt>
                <c:pt idx="20">
                  <c:v>-153.21136230642551</c:v>
                </c:pt>
                <c:pt idx="21">
                  <c:v>-118.01950107556891</c:v>
                </c:pt>
                <c:pt idx="22">
                  <c:v>-99.615670018213365</c:v>
                </c:pt>
                <c:pt idx="23">
                  <c:v>-132.63597045635754</c:v>
                </c:pt>
                <c:pt idx="24">
                  <c:v>-125.38808037231242</c:v>
                </c:pt>
                <c:pt idx="25">
                  <c:v>-131.44035440962298</c:v>
                </c:pt>
                <c:pt idx="26">
                  <c:v>-121.17463178487498</c:v>
                </c:pt>
                <c:pt idx="27">
                  <c:v>-135.55102051279812</c:v>
                </c:pt>
                <c:pt idx="28">
                  <c:v>-138.2447351967997</c:v>
                </c:pt>
                <c:pt idx="29">
                  <c:v>-125.35934819343453</c:v>
                </c:pt>
                <c:pt idx="30">
                  <c:v>-128.32821452462008</c:v>
                </c:pt>
                <c:pt idx="31">
                  <c:v>-124.61025428693517</c:v>
                </c:pt>
                <c:pt idx="32">
                  <c:v>-128.20769474430625</c:v>
                </c:pt>
                <c:pt idx="33">
                  <c:v>-113.01360212588918</c:v>
                </c:pt>
                <c:pt idx="34">
                  <c:v>-120.21085857320912</c:v>
                </c:pt>
                <c:pt idx="35">
                  <c:v>-135.04049952269881</c:v>
                </c:pt>
                <c:pt idx="36">
                  <c:v>-132.45942666998724</c:v>
                </c:pt>
                <c:pt idx="37">
                  <c:v>-141.06514984433005</c:v>
                </c:pt>
                <c:pt idx="38">
                  <c:v>-159.2192637922949</c:v>
                </c:pt>
                <c:pt idx="39">
                  <c:v>-110.93434239869993</c:v>
                </c:pt>
                <c:pt idx="40">
                  <c:v>-94.248077807199238</c:v>
                </c:pt>
                <c:pt idx="41">
                  <c:v>-109.13316410814922</c:v>
                </c:pt>
                <c:pt idx="42">
                  <c:v>-107.62929117604081</c:v>
                </c:pt>
                <c:pt idx="43">
                  <c:v>-113.57173587304104</c:v>
                </c:pt>
                <c:pt idx="44">
                  <c:v>-134.55701000779285</c:v>
                </c:pt>
                <c:pt idx="45">
                  <c:v>-129.77363605954474</c:v>
                </c:pt>
                <c:pt idx="46">
                  <c:v>-145.46846128661349</c:v>
                </c:pt>
                <c:pt idx="47">
                  <c:v>-120.61521372116069</c:v>
                </c:pt>
                <c:pt idx="48">
                  <c:v>-122.40356154732801</c:v>
                </c:pt>
                <c:pt idx="49">
                  <c:v>-122.20294640790819</c:v>
                </c:pt>
                <c:pt idx="50">
                  <c:v>-127.27116617043954</c:v>
                </c:pt>
                <c:pt idx="51">
                  <c:v>-132.82293820229006</c:v>
                </c:pt>
                <c:pt idx="52">
                  <c:v>-125.6355560107778</c:v>
                </c:pt>
                <c:pt idx="53">
                  <c:v>-134.46546448966501</c:v>
                </c:pt>
                <c:pt idx="54">
                  <c:v>-125.74471752099647</c:v>
                </c:pt>
                <c:pt idx="55">
                  <c:v>-108.10553236505704</c:v>
                </c:pt>
                <c:pt idx="56">
                  <c:v>-110.24164132371972</c:v>
                </c:pt>
                <c:pt idx="57">
                  <c:v>-141.97778916318171</c:v>
                </c:pt>
                <c:pt idx="58">
                  <c:v>-134.37650724843309</c:v>
                </c:pt>
                <c:pt idx="59">
                  <c:v>-34.565768747391701</c:v>
                </c:pt>
                <c:pt idx="60">
                  <c:v>-13.393548231395158</c:v>
                </c:pt>
                <c:pt idx="61">
                  <c:v>-5.0453507270162845</c:v>
                </c:pt>
                <c:pt idx="62">
                  <c:v>3.5837244062690843</c:v>
                </c:pt>
                <c:pt idx="63">
                  <c:v>-10.620450792828251</c:v>
                </c:pt>
                <c:pt idx="64">
                  <c:v>2.6721562709369762</c:v>
                </c:pt>
                <c:pt idx="65">
                  <c:v>-8.0026595157117733</c:v>
                </c:pt>
                <c:pt idx="66">
                  <c:v>-5.6064447039281262</c:v>
                </c:pt>
                <c:pt idx="67">
                  <c:v>-13.236691654466615</c:v>
                </c:pt>
                <c:pt idx="68">
                  <c:v>-108.61795966069643</c:v>
                </c:pt>
                <c:pt idx="69">
                  <c:v>-128.6953417408796</c:v>
                </c:pt>
                <c:pt idx="70">
                  <c:v>-155.4543016966079</c:v>
                </c:pt>
                <c:pt idx="71">
                  <c:v>-143.60428344814125</c:v>
                </c:pt>
                <c:pt idx="72">
                  <c:v>-154.50675482810539</c:v>
                </c:pt>
                <c:pt idx="73">
                  <c:v>-153.15404163704471</c:v>
                </c:pt>
                <c:pt idx="74">
                  <c:v>-145.94472036298001</c:v>
                </c:pt>
                <c:pt idx="75">
                  <c:v>-134.10320268946307</c:v>
                </c:pt>
                <c:pt idx="76">
                  <c:v>-149.07217962913677</c:v>
                </c:pt>
                <c:pt idx="77">
                  <c:v>-115.45246059770164</c:v>
                </c:pt>
                <c:pt idx="78">
                  <c:v>-142.58038441541032</c:v>
                </c:pt>
                <c:pt idx="79">
                  <c:v>-136.7338573865915</c:v>
                </c:pt>
                <c:pt idx="80">
                  <c:v>-121.73562956760264</c:v>
                </c:pt>
                <c:pt idx="81">
                  <c:v>-125.52373632348335</c:v>
                </c:pt>
                <c:pt idx="82">
                  <c:v>-149.40593609130914</c:v>
                </c:pt>
                <c:pt idx="83">
                  <c:v>-165.45639769465126</c:v>
                </c:pt>
                <c:pt idx="84">
                  <c:v>-116.2816173660417</c:v>
                </c:pt>
                <c:pt idx="85">
                  <c:v>-125.85089779535608</c:v>
                </c:pt>
                <c:pt idx="86">
                  <c:v>-119.57574287442263</c:v>
                </c:pt>
                <c:pt idx="87">
                  <c:v>-144.63495672758773</c:v>
                </c:pt>
                <c:pt idx="88">
                  <c:v>-141.04217448837454</c:v>
                </c:pt>
                <c:pt idx="89">
                  <c:v>-122.95836757476231</c:v>
                </c:pt>
                <c:pt idx="90">
                  <c:v>-145.2598171117483</c:v>
                </c:pt>
                <c:pt idx="91">
                  <c:v>-148.83964386226188</c:v>
                </c:pt>
                <c:pt idx="92">
                  <c:v>-144.90231382596795</c:v>
                </c:pt>
                <c:pt idx="93">
                  <c:v>-127.81671989644039</c:v>
                </c:pt>
                <c:pt idx="94">
                  <c:v>-123.11700610527865</c:v>
                </c:pt>
                <c:pt idx="95">
                  <c:v>-154.92578292435155</c:v>
                </c:pt>
                <c:pt idx="96">
                  <c:v>-146.763477101711</c:v>
                </c:pt>
                <c:pt idx="97">
                  <c:v>-150.71644238534532</c:v>
                </c:pt>
                <c:pt idx="98">
                  <c:v>-147.50132911005309</c:v>
                </c:pt>
                <c:pt idx="99">
                  <c:v>-119.79335364904387</c:v>
                </c:pt>
                <c:pt idx="100">
                  <c:v>-131.27773405112464</c:v>
                </c:pt>
                <c:pt idx="101">
                  <c:v>-131.07228276634331</c:v>
                </c:pt>
                <c:pt idx="102">
                  <c:v>-145.02435618949505</c:v>
                </c:pt>
                <c:pt idx="103">
                  <c:v>-125.76926067234595</c:v>
                </c:pt>
                <c:pt idx="104">
                  <c:v>-115.58577371209289</c:v>
                </c:pt>
                <c:pt idx="105">
                  <c:v>-113.37702797068516</c:v>
                </c:pt>
                <c:pt idx="106">
                  <c:v>-140.16611513947197</c:v>
                </c:pt>
                <c:pt idx="107">
                  <c:v>-144.10761707199171</c:v>
                </c:pt>
                <c:pt idx="108">
                  <c:v>-139.48559062632526</c:v>
                </c:pt>
                <c:pt idx="109">
                  <c:v>-126.16622399785093</c:v>
                </c:pt>
                <c:pt idx="110">
                  <c:v>-122.1649124800912</c:v>
                </c:pt>
              </c:numCache>
            </c:numRef>
          </c:yVal>
          <c:smooth val="0"/>
          <c:extLst xmlns:c16r2="http://schemas.microsoft.com/office/drawing/2015/06/chart">
            <c:ext xmlns:c16="http://schemas.microsoft.com/office/drawing/2014/chart" uri="{C3380CC4-5D6E-409C-BE32-E72D297353CC}">
              <c16:uniqueId val="{00000000-1820-47EF-9B41-96A7B77D21D7}"/>
            </c:ext>
          </c:extLst>
        </c:ser>
        <c:dLbls>
          <c:showLegendKey val="0"/>
          <c:showVal val="0"/>
          <c:showCatName val="0"/>
          <c:showSerName val="0"/>
          <c:showPercent val="0"/>
          <c:showBubbleSize val="0"/>
        </c:dLbls>
        <c:axId val="299308408"/>
        <c:axId val="299308800"/>
      </c:scatterChart>
      <c:valAx>
        <c:axId val="2993084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308800"/>
        <c:crosses val="autoZero"/>
        <c:crossBetween val="midCat"/>
      </c:valAx>
      <c:valAx>
        <c:axId val="299308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30840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619125</xdr:colOff>
      <xdr:row>221</xdr:row>
      <xdr:rowOff>104775</xdr:rowOff>
    </xdr:from>
    <xdr:to>
      <xdr:col>27</xdr:col>
      <xdr:colOff>814388</xdr:colOff>
      <xdr:row>235</xdr:row>
      <xdr:rowOff>180975</xdr:rowOff>
    </xdr:to>
    <xdr:graphicFrame macro="">
      <xdr:nvGraphicFramePr>
        <xdr:cNvPr id="5" name="Chart 4">
          <a:extLst>
            <a:ext uri="{FF2B5EF4-FFF2-40B4-BE49-F238E27FC236}">
              <a16:creationId xmlns:a16="http://schemas.microsoft.com/office/drawing/2014/main" xmlns="" id="{C0F40ADB-DFE9-41F2-A5DC-A79269D8E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266700</xdr:colOff>
      <xdr:row>221</xdr:row>
      <xdr:rowOff>47625</xdr:rowOff>
    </xdr:from>
    <xdr:to>
      <xdr:col>35</xdr:col>
      <xdr:colOff>66675</xdr:colOff>
      <xdr:row>235</xdr:row>
      <xdr:rowOff>123825</xdr:rowOff>
    </xdr:to>
    <xdr:graphicFrame macro="">
      <xdr:nvGraphicFramePr>
        <xdr:cNvPr id="6" name="Chart 5">
          <a:extLst>
            <a:ext uri="{FF2B5EF4-FFF2-40B4-BE49-F238E27FC236}">
              <a16:creationId xmlns:a16="http://schemas.microsoft.com/office/drawing/2014/main" xmlns="" id="{A2BC6802-8C97-4916-9B2A-CF968E9EE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5" name="Table7106" displayName="Table7106" ref="C1:D220">
  <autoFilter ref="C1:D220"/>
  <tableColumns count="2">
    <tableColumn id="1" name="Type 1 " totalsRowLabel="Total" dataDxfId="6" totalsRowDxfId="5"/>
    <tableColumn id="2" name="Type 2" totalsRowFunction="count" dataDxfId="4" totalsRowDxfId="3"/>
  </tableColumns>
  <tableStyleInfo name="TableStyleLight1" showFirstColumn="0" showLastColumn="0" showRowStripes="1" showColumnStripes="0"/>
</table>
</file>

<file path=xl/tables/table2.xml><?xml version="1.0" encoding="utf-8"?>
<table xmlns="http://schemas.openxmlformats.org/spreadsheetml/2006/main" id="2" name="Table2" displayName="Table2" ref="B1:B12" totalsRowShown="0">
  <autoFilter ref="B1:B12"/>
  <tableColumns count="1">
    <tableColumn id="1" name="WaterStd"/>
  </tableColumns>
  <tableStyleInfo name="TableStyleDark11" showFirstColumn="0" showLastColumn="0" showRowStripes="1" showColumnStripes="0"/>
</table>
</file>

<file path=xl/tables/table3.xml><?xml version="1.0" encoding="utf-8"?>
<table xmlns="http://schemas.openxmlformats.org/spreadsheetml/2006/main" id="3" name="Table3" displayName="Table3" ref="C1:C13" totalsRowShown="0">
  <autoFilter ref="C1:C13"/>
  <tableColumns count="1">
    <tableColumn id="1" name="CarbonateStd"/>
  </tableColumns>
  <tableStyleInfo name="TableStyleDark11" showFirstColumn="0" showLastColumn="0" showRowStripes="1" showColumnStripes="0"/>
</table>
</file>

<file path=xl/tables/table4.xml><?xml version="1.0" encoding="utf-8"?>
<table xmlns="http://schemas.openxmlformats.org/spreadsheetml/2006/main" id="4" name="Table4" displayName="Table4" ref="D1:D17" totalsRowShown="0">
  <autoFilter ref="D1:D17"/>
  <tableColumns count="1">
    <tableColumn id="1" name="Water"/>
  </tableColumns>
  <tableStyleInfo name="TableStyleDark11" showFirstColumn="0" showLastColumn="0" showRowStripes="1" showColumnStripes="0"/>
</table>
</file>

<file path=xl/tables/table5.xml><?xml version="1.0" encoding="utf-8"?>
<table xmlns="http://schemas.openxmlformats.org/spreadsheetml/2006/main" id="6" name="Table47" displayName="Table47" ref="E1:E17" totalsRowShown="0">
  <autoFilter ref="E1:E17"/>
  <tableColumns count="1">
    <tableColumn id="1" name="Carbonate"/>
  </tableColumns>
  <tableStyleInfo name="TableStyleDark11" showFirstColumn="0" showLastColumn="0" showRowStripes="1" showColumnStripes="0"/>
</table>
</file>

<file path=xl/tables/table6.xml><?xml version="1.0" encoding="utf-8"?>
<table xmlns="http://schemas.openxmlformats.org/spreadsheetml/2006/main" id="7" name="Table7" displayName="Table7" ref="A19:B20" totalsRowShown="0" dataDxfId="2">
  <autoFilter ref="A19:B20"/>
  <tableColumns count="2">
    <tableColumn id="1" name="Type 1 " dataDxfId="1"/>
    <tableColumn id="2" name="Type 2" dataDxfId="0"/>
  </tableColumns>
  <tableStyleInfo name="TableStyleLight1" showFirstColumn="0" showLastColumn="0" showRowStripes="1" showColumnStripes="0"/>
</table>
</file>

<file path=xl/tables/table7.xml><?xml version="1.0" encoding="utf-8"?>
<table xmlns="http://schemas.openxmlformats.org/spreadsheetml/2006/main" id="9" name="Table9" displayName="Table9" ref="F1:F3" totalsRowShown="0">
  <autoFilter ref="F1:F3"/>
  <tableColumns count="1">
    <tableColumn id="1" name="Apatite"/>
  </tableColumns>
  <tableStyleInfo name="TableStyleDark11" showFirstColumn="0" showLastColumn="0" showRowStripes="1" showColumnStripes="0"/>
</table>
</file>

<file path=xl/tables/table8.xml><?xml version="1.0" encoding="utf-8"?>
<table xmlns="http://schemas.openxmlformats.org/spreadsheetml/2006/main" id="1" name="Table1" displayName="Table1" ref="A1:A6" totalsRowShown="0">
  <autoFilter ref="A1:A6"/>
  <tableColumns count="1">
    <tableColumn id="1" name="Type"/>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4"/>
  <sheetViews>
    <sheetView tabSelected="1" zoomScaleNormal="100" workbookViewId="0">
      <pane xSplit="5" ySplit="1" topLeftCell="T28" activePane="bottomRight" state="frozen"/>
      <selection pane="topRight" activeCell="C1" sqref="C1"/>
      <selection pane="bottomLeft" activeCell="A2" sqref="A2"/>
      <selection pane="bottomRight" activeCell="W36" sqref="W36"/>
    </sheetView>
  </sheetViews>
  <sheetFormatPr defaultColWidth="9.140625" defaultRowHeight="15" x14ac:dyDescent="0.25"/>
  <cols>
    <col min="1" max="1" width="9.42578125" style="108" bestFit="1" customWidth="1"/>
    <col min="2" max="2" width="7" style="109" customWidth="1"/>
    <col min="3" max="3" width="13.42578125" style="48" customWidth="1"/>
    <col min="4" max="4" width="16.42578125" style="48" customWidth="1"/>
    <col min="5" max="5" width="52.7109375" style="49" customWidth="1"/>
    <col min="6" max="7" width="17" style="16" bestFit="1" customWidth="1"/>
    <col min="8" max="8" width="16.28515625" style="16" bestFit="1" customWidth="1"/>
    <col min="9" max="10" width="18.140625" style="16" bestFit="1" customWidth="1"/>
    <col min="11" max="11" width="16.28515625" style="16" bestFit="1" customWidth="1"/>
    <col min="12" max="12" width="17" style="16" bestFit="1" customWidth="1"/>
    <col min="13" max="13" width="16.28515625" style="16" bestFit="1" customWidth="1"/>
    <col min="14" max="14" width="18.140625" style="16" bestFit="1" customWidth="1"/>
    <col min="15" max="15" width="16.28515625" style="16" bestFit="1" customWidth="1"/>
    <col min="16" max="16" width="18.140625" style="16" bestFit="1" customWidth="1"/>
    <col min="17" max="17" width="16.28515625" style="16" bestFit="1" customWidth="1"/>
    <col min="18" max="18" width="18.140625" style="16" bestFit="1" customWidth="1"/>
    <col min="19" max="19" width="16.28515625" style="16" bestFit="1" customWidth="1"/>
    <col min="20" max="20" width="18.42578125" style="16" bestFit="1" customWidth="1"/>
    <col min="21" max="21" width="16.28515625" style="16" bestFit="1" customWidth="1"/>
    <col min="22" max="22" width="21.42578125" style="16" bestFit="1" customWidth="1"/>
    <col min="23" max="23" width="13.7109375" style="20" bestFit="1" customWidth="1"/>
    <col min="24" max="24" width="14.7109375" style="60" customWidth="1"/>
    <col min="25" max="25" width="14.42578125" style="16" customWidth="1"/>
    <col min="26" max="27" width="15.28515625" style="46" bestFit="1" customWidth="1"/>
    <col min="28" max="28" width="23.7109375" style="46" bestFit="1" customWidth="1"/>
    <col min="29" max="29" width="24.7109375" style="46" bestFit="1" customWidth="1"/>
    <col min="30" max="31" width="12.140625" style="46" bestFit="1" customWidth="1"/>
    <col min="32" max="32" width="11.85546875" style="46" bestFit="1" customWidth="1"/>
    <col min="33" max="33" width="14.28515625" style="46" bestFit="1" customWidth="1"/>
    <col min="34" max="34" width="8.42578125" style="59" customWidth="1"/>
    <col min="35" max="35" width="7.7109375" style="66" bestFit="1" customWidth="1"/>
    <col min="36" max="36" width="13.42578125" style="48" customWidth="1"/>
    <col min="37" max="39" width="9.140625" style="46"/>
    <col min="40" max="40" width="9.140625" style="59"/>
    <col min="41" max="16384" width="9.140625" style="46"/>
  </cols>
  <sheetData>
    <row r="1" spans="1:40" s="19" customFormat="1" x14ac:dyDescent="0.25">
      <c r="A1" s="106" t="s">
        <v>0</v>
      </c>
      <c r="B1" s="107" t="s">
        <v>79</v>
      </c>
      <c r="C1" s="48" t="s">
        <v>65</v>
      </c>
      <c r="D1" s="48" t="s">
        <v>57</v>
      </c>
      <c r="E1" s="53" t="s">
        <v>1</v>
      </c>
      <c r="F1" s="45" t="s">
        <v>2</v>
      </c>
      <c r="G1" s="45" t="s">
        <v>3</v>
      </c>
      <c r="H1" s="45" t="s">
        <v>4</v>
      </c>
      <c r="I1" s="45" t="s">
        <v>5</v>
      </c>
      <c r="J1" s="45" t="s">
        <v>6</v>
      </c>
      <c r="K1" s="45" t="s">
        <v>7</v>
      </c>
      <c r="L1" s="45" t="s">
        <v>8</v>
      </c>
      <c r="M1" s="45" t="s">
        <v>9</v>
      </c>
      <c r="N1" s="45" t="s">
        <v>10</v>
      </c>
      <c r="O1" s="45" t="s">
        <v>11</v>
      </c>
      <c r="P1" s="45" t="s">
        <v>12</v>
      </c>
      <c r="Q1" s="45" t="s">
        <v>13</v>
      </c>
      <c r="R1" s="45" t="s">
        <v>14</v>
      </c>
      <c r="S1" s="45" t="s">
        <v>15</v>
      </c>
      <c r="T1" s="45" t="s">
        <v>16</v>
      </c>
      <c r="U1" s="45" t="s">
        <v>17</v>
      </c>
      <c r="V1" s="45" t="s">
        <v>18</v>
      </c>
      <c r="W1" s="69" t="s">
        <v>19</v>
      </c>
      <c r="X1" s="63" t="s">
        <v>20</v>
      </c>
      <c r="Y1" s="45" t="s">
        <v>21</v>
      </c>
      <c r="Z1" s="5" t="s">
        <v>42</v>
      </c>
      <c r="AA1" s="5" t="s">
        <v>43</v>
      </c>
      <c r="AB1" s="5" t="s">
        <v>36</v>
      </c>
      <c r="AC1" s="5" t="s">
        <v>94</v>
      </c>
      <c r="AD1" s="19" t="s">
        <v>31</v>
      </c>
      <c r="AE1" s="19" t="s">
        <v>32</v>
      </c>
      <c r="AF1" s="19" t="s">
        <v>33</v>
      </c>
      <c r="AG1" s="19" t="s">
        <v>34</v>
      </c>
      <c r="AH1" s="67" t="s">
        <v>73</v>
      </c>
      <c r="AI1" s="68" t="s">
        <v>74</v>
      </c>
      <c r="AJ1" s="98" t="s">
        <v>82</v>
      </c>
      <c r="AK1" s="19" t="s">
        <v>363</v>
      </c>
      <c r="AL1" s="19" t="s">
        <v>367</v>
      </c>
      <c r="AM1" s="19" t="s">
        <v>368</v>
      </c>
      <c r="AN1" s="98" t="s">
        <v>369</v>
      </c>
    </row>
    <row r="2" spans="1:40" s="19" customFormat="1" x14ac:dyDescent="0.25">
      <c r="A2" s="108" t="s">
        <v>99</v>
      </c>
      <c r="B2" s="107"/>
      <c r="C2" s="48"/>
      <c r="D2" s="48"/>
      <c r="E2" s="53"/>
      <c r="F2" s="45"/>
      <c r="G2" s="45"/>
      <c r="H2" s="45"/>
      <c r="I2" s="45"/>
      <c r="J2" s="45"/>
      <c r="K2" s="45"/>
      <c r="L2" s="45"/>
      <c r="M2" s="45"/>
      <c r="N2" s="45"/>
      <c r="O2" s="45"/>
      <c r="P2" s="45"/>
      <c r="Q2" s="45"/>
      <c r="R2" s="45"/>
      <c r="S2" s="45"/>
      <c r="T2" s="45"/>
      <c r="U2" s="45"/>
      <c r="V2" s="45"/>
      <c r="W2" s="69"/>
      <c r="X2" s="63"/>
      <c r="Y2" s="45"/>
      <c r="Z2" s="17"/>
      <c r="AA2" s="17"/>
      <c r="AB2" s="16"/>
      <c r="AC2" s="16"/>
      <c r="AD2" s="16"/>
      <c r="AE2" s="16"/>
      <c r="AF2" s="3"/>
      <c r="AG2" s="3"/>
      <c r="AH2" s="64"/>
      <c r="AI2" s="64"/>
      <c r="AJ2" s="98"/>
      <c r="AK2" s="132" t="str">
        <f>"13"</f>
        <v>13</v>
      </c>
      <c r="AN2" s="64"/>
    </row>
    <row r="3" spans="1:40" s="100" customFormat="1" x14ac:dyDescent="0.25">
      <c r="A3" s="108">
        <v>1925</v>
      </c>
      <c r="B3" s="109" t="s">
        <v>107</v>
      </c>
      <c r="C3" s="112" t="s">
        <v>62</v>
      </c>
      <c r="D3" s="112" t="s">
        <v>66</v>
      </c>
      <c r="E3" s="100" t="s">
        <v>111</v>
      </c>
      <c r="F3" s="16">
        <v>-3.0097587608707599</v>
      </c>
      <c r="G3" s="16">
        <v>-3.0142979252383002</v>
      </c>
      <c r="H3" s="16">
        <v>6.1875968496379503E-3</v>
      </c>
      <c r="I3" s="16">
        <v>-5.6736717365668703</v>
      </c>
      <c r="J3" s="16">
        <v>-5.68982827287142</v>
      </c>
      <c r="K3" s="16">
        <v>2.5096477843434498E-3</v>
      </c>
      <c r="L3" s="16">
        <v>-1.49856558257909E-2</v>
      </c>
      <c r="M3" s="16">
        <v>3.5972825126065699E-3</v>
      </c>
      <c r="N3" s="16">
        <v>-13.1682645996834</v>
      </c>
      <c r="O3" s="16">
        <v>8.3240057691998208E-3</v>
      </c>
      <c r="P3" s="16">
        <v>-25.457104687630601</v>
      </c>
      <c r="Q3" s="16">
        <v>2.4064363219895701E-3</v>
      </c>
      <c r="R3" s="16">
        <v>-37.2126030679051</v>
      </c>
      <c r="S3" s="16">
        <v>0.16076904397891001</v>
      </c>
      <c r="T3" s="16">
        <v>2879.3151225739798</v>
      </c>
      <c r="U3" s="16">
        <v>0.80129250320523504</v>
      </c>
      <c r="V3" s="138">
        <v>43790.481157407405</v>
      </c>
      <c r="W3" s="100">
        <v>2.2999999999999998</v>
      </c>
      <c r="X3" s="16">
        <v>2.14184422939547E-2</v>
      </c>
      <c r="Y3" s="16">
        <v>1.34959013221206E-2</v>
      </c>
      <c r="Z3" s="17">
        <f>((((N3/1000)+1)/((SMOW!$Z$4/1000)+1))-1)*1000</f>
        <v>-2.9549264727910529</v>
      </c>
      <c r="AA3" s="17">
        <f>((((P3/1000)+1)/((SMOW!$AA$4/1000)+1))-1)*1000</f>
        <v>-5.6425505514785534</v>
      </c>
      <c r="AB3" s="17">
        <f>Z3*SMOW!$AN$6</f>
        <v>-3.1921297287694324</v>
      </c>
      <c r="AC3" s="17">
        <f>AA3*SMOW!$AN$12</f>
        <v>-6.0903896010170673</v>
      </c>
      <c r="AD3" s="17">
        <f t="shared" ref="AD3" si="0">LN((AB3/1000)+1)*1000</f>
        <v>-3.1972354431691836</v>
      </c>
      <c r="AE3" s="17">
        <f t="shared" ref="AE3" si="1">LN((AC3/1000)+1)*1000</f>
        <v>-6.1090116727108921</v>
      </c>
      <c r="AF3" s="16">
        <f>(AD3-SMOW!AN$14*AE3)</f>
        <v>2.8322720022167402E-2</v>
      </c>
      <c r="AG3" s="2">
        <f t="shared" ref="AG3:AG15" si="2">AF3*1000</f>
        <v>28.322720022167402</v>
      </c>
      <c r="AK3" s="132" t="str">
        <f t="shared" ref="AK3:AK66" si="3">"13"</f>
        <v>13</v>
      </c>
      <c r="AL3" s="100">
        <v>1</v>
      </c>
      <c r="AN3" s="59"/>
    </row>
    <row r="4" spans="1:40" s="100" customFormat="1" x14ac:dyDescent="0.25">
      <c r="A4" s="108">
        <v>1927</v>
      </c>
      <c r="B4" s="109" t="s">
        <v>112</v>
      </c>
      <c r="C4" s="111" t="s">
        <v>62</v>
      </c>
      <c r="D4" s="105" t="s">
        <v>66</v>
      </c>
      <c r="E4" s="100" t="s">
        <v>113</v>
      </c>
      <c r="F4" s="16">
        <v>-3.1091354203288399</v>
      </c>
      <c r="G4" s="16">
        <v>-3.1139791839004798</v>
      </c>
      <c r="H4" s="16">
        <v>4.2847518446157999E-3</v>
      </c>
      <c r="I4" s="16">
        <v>-5.8444933599027404</v>
      </c>
      <c r="J4" s="16">
        <v>-5.8616392962658699</v>
      </c>
      <c r="K4" s="16">
        <v>1.53321144878409E-3</v>
      </c>
      <c r="L4" s="16">
        <v>-1.9033635472099401E-2</v>
      </c>
      <c r="M4" s="16">
        <v>4.3654603603622997E-3</v>
      </c>
      <c r="N4" s="16">
        <v>-13.2724293975342</v>
      </c>
      <c r="O4" s="16">
        <v>4.2410688356103402E-3</v>
      </c>
      <c r="P4" s="16">
        <v>-25.624319670589799</v>
      </c>
      <c r="Q4" s="16">
        <v>1.50270650669761E-3</v>
      </c>
      <c r="R4" s="16">
        <v>-37.502606605422699</v>
      </c>
      <c r="S4" s="16">
        <v>0.149028375499212</v>
      </c>
      <c r="T4" s="16">
        <v>2150.6894649167798</v>
      </c>
      <c r="U4" s="16">
        <v>0.34201143380634103</v>
      </c>
      <c r="V4" s="138">
        <v>43790.605914351851</v>
      </c>
      <c r="W4" s="100">
        <v>2.2999999999999998</v>
      </c>
      <c r="X4" s="16">
        <v>1.20762355756829E-2</v>
      </c>
      <c r="Y4" s="16">
        <v>1.56832711013607E-2</v>
      </c>
      <c r="Z4" s="17">
        <f>((((N4/1000)+1)/((SMOW!$Z$4/1000)+1))-1)*1000</f>
        <v>-3.0601693372089844</v>
      </c>
      <c r="AA4" s="17">
        <f>((((P4/1000)+1)/((SMOW!$AA$4/1000)+1))-1)*1000</f>
        <v>-5.8131653748635381</v>
      </c>
      <c r="AB4" s="17">
        <f>Z4*SMOW!$AN$6</f>
        <v>-3.3058208406609619</v>
      </c>
      <c r="AC4" s="17">
        <f>AA4*SMOW!$AN$12</f>
        <v>-6.2745458148858093</v>
      </c>
      <c r="AD4" s="17">
        <f t="shared" ref="AD4" si="4">LN((AB4/1000)+1)*1000</f>
        <v>-3.3112971388140506</v>
      </c>
      <c r="AE4" s="17">
        <f t="shared" ref="AE4" si="5">LN((AC4/1000)+1)*1000</f>
        <v>-6.2943135097302356</v>
      </c>
      <c r="AF4" s="16">
        <f>(AD4-SMOW!AN$14*AE4)</f>
        <v>1.2100394323514063E-2</v>
      </c>
      <c r="AG4" s="2">
        <f t="shared" si="2"/>
        <v>12.100394323514063</v>
      </c>
      <c r="AH4" s="2">
        <f>AVERAGE(AG4:AG8)</f>
        <v>14.849656772477449</v>
      </c>
      <c r="AI4" s="2">
        <f>STDEV(AG4:AG9)</f>
        <v>5.9914345771326953</v>
      </c>
      <c r="AK4" s="132" t="str">
        <f t="shared" si="3"/>
        <v>13</v>
      </c>
      <c r="AN4" s="59"/>
    </row>
    <row r="5" spans="1:40" s="100" customFormat="1" x14ac:dyDescent="0.25">
      <c r="A5" s="108">
        <v>1928</v>
      </c>
      <c r="B5" s="109" t="s">
        <v>112</v>
      </c>
      <c r="C5" s="112" t="s">
        <v>62</v>
      </c>
      <c r="D5" s="72" t="s">
        <v>66</v>
      </c>
      <c r="E5" s="100" t="s">
        <v>122</v>
      </c>
      <c r="F5" s="16">
        <v>-2.9588883461676998</v>
      </c>
      <c r="G5" s="16">
        <v>-2.96327487003308</v>
      </c>
      <c r="H5" s="16">
        <v>4.28096066512779E-3</v>
      </c>
      <c r="I5" s="16">
        <v>-5.5582593284289601</v>
      </c>
      <c r="J5" s="16">
        <v>-5.5737639683782003</v>
      </c>
      <c r="K5" s="16">
        <v>1.37861621242627E-3</v>
      </c>
      <c r="L5" s="16">
        <v>-2.03274947293949E-2</v>
      </c>
      <c r="M5" s="16">
        <v>4.3585042300002402E-3</v>
      </c>
      <c r="N5" s="16">
        <v>-13.1237140910301</v>
      </c>
      <c r="O5" s="16">
        <v>4.2373163071641098E-3</v>
      </c>
      <c r="P5" s="16">
        <v>-25.343780582602101</v>
      </c>
      <c r="Q5" s="16">
        <v>1.3511871140120999E-3</v>
      </c>
      <c r="R5" s="16">
        <v>-37.797681516157098</v>
      </c>
      <c r="S5" s="16">
        <v>0.16493607990051601</v>
      </c>
      <c r="T5" s="16">
        <v>2701.9049991346401</v>
      </c>
      <c r="U5" s="16">
        <v>0.32681803097114498</v>
      </c>
      <c r="V5" s="138">
        <v>43790.689456018517</v>
      </c>
      <c r="W5" s="100">
        <v>2.2999999999999998</v>
      </c>
      <c r="X5" s="16">
        <v>8.7254392171814701E-2</v>
      </c>
      <c r="Y5" s="16">
        <v>8.0061148997105799E-2</v>
      </c>
      <c r="Z5" s="17">
        <f>((((N5/1000)+1)/((SMOW!$Z$4/1000)+1))-1)*1000</f>
        <v>-2.9099148830918908</v>
      </c>
      <c r="AA5" s="17">
        <f>((((P5/1000)+1)/((SMOW!$AA$4/1000)+1))-1)*1000</f>
        <v>-5.5269223235377973</v>
      </c>
      <c r="AB5" s="17">
        <f>Z5*SMOW!$AN$6</f>
        <v>-3.1435048865133228</v>
      </c>
      <c r="AC5" s="17">
        <f>AA5*SMOW!$AN$12</f>
        <v>-5.965584169393618</v>
      </c>
      <c r="AD5" s="17">
        <f t="shared" ref="AD5" si="6">LN((AB5/1000)+1)*1000</f>
        <v>-3.14845607678224</v>
      </c>
      <c r="AE5" s="17">
        <f t="shared" ref="AE5" si="7">LN((AC5/1000)+1)*1000</f>
        <v>-5.9834493529064545</v>
      </c>
      <c r="AF5" s="16">
        <f>(AD5-SMOW!AN$14*AE5)</f>
        <v>1.0805181552368204E-2</v>
      </c>
      <c r="AG5" s="2">
        <f t="shared" si="2"/>
        <v>10.805181552368204</v>
      </c>
      <c r="AH5" s="16"/>
      <c r="AI5" s="2"/>
      <c r="AK5" s="132" t="str">
        <f t="shared" si="3"/>
        <v>13</v>
      </c>
      <c r="AN5" s="59"/>
    </row>
    <row r="6" spans="1:40" s="100" customFormat="1" x14ac:dyDescent="0.25">
      <c r="A6" s="108">
        <v>1929</v>
      </c>
      <c r="B6" s="109" t="s">
        <v>107</v>
      </c>
      <c r="C6" s="111" t="s">
        <v>62</v>
      </c>
      <c r="D6" s="105" t="s">
        <v>66</v>
      </c>
      <c r="E6" s="100" t="s">
        <v>114</v>
      </c>
      <c r="F6" s="16">
        <v>-3.3520426923939102</v>
      </c>
      <c r="G6" s="16">
        <v>-3.35767362617608</v>
      </c>
      <c r="H6" s="16">
        <v>3.5849183461447299E-3</v>
      </c>
      <c r="I6" s="16">
        <v>-6.3254423903674803</v>
      </c>
      <c r="J6" s="16">
        <v>-6.3455328222543397</v>
      </c>
      <c r="K6" s="16">
        <v>1.6841756234162099E-3</v>
      </c>
      <c r="L6" s="16">
        <v>-7.2322960257837797E-3</v>
      </c>
      <c r="M6" s="16">
        <v>3.4121995835173398E-3</v>
      </c>
      <c r="N6" s="16">
        <v>-13.512860232004201</v>
      </c>
      <c r="O6" s="16">
        <v>3.5483701337680599E-3</v>
      </c>
      <c r="P6" s="16">
        <v>-26.095699686726899</v>
      </c>
      <c r="Q6" s="16">
        <v>1.6506670816580601E-3</v>
      </c>
      <c r="R6" s="16">
        <v>-38.8354968676705</v>
      </c>
      <c r="S6" s="16">
        <v>0.14305711165061299</v>
      </c>
      <c r="T6" s="16">
        <v>1257.5828091907799</v>
      </c>
      <c r="U6" s="16">
        <v>0.35021222083904002</v>
      </c>
      <c r="V6" s="138">
        <v>43791.505601851852</v>
      </c>
      <c r="W6" s="100">
        <v>2.2999999999999998</v>
      </c>
      <c r="X6" s="16">
        <v>4.00682585114591E-2</v>
      </c>
      <c r="Y6" s="16">
        <v>3.55905756723853E-2</v>
      </c>
      <c r="Z6" s="17">
        <f>((((N6/1000)+1)/((SMOW!$Z$4/1000)+1))-1)*1000</f>
        <v>-3.3030885405878063</v>
      </c>
      <c r="AA6" s="17">
        <f>((((P6/1000)+1)/((SMOW!$AA$4/1000)+1))-1)*1000</f>
        <v>-6.2941295610698944</v>
      </c>
      <c r="AB6" s="17">
        <f>Z6*SMOW!$AN$6</f>
        <v>-3.5682400981060036</v>
      </c>
      <c r="AC6" s="17">
        <f>AA6*SMOW!$AN$12</f>
        <v>-6.7936832601613784</v>
      </c>
      <c r="AD6" s="17">
        <f t="shared" ref="AD6" si="8">LN((AB6/1000)+1)*1000</f>
        <v>-3.5746214514612555</v>
      </c>
      <c r="AE6" s="17">
        <f t="shared" ref="AE6" si="9">LN((AC6/1000)+1)*1000</f>
        <v>-6.8168653805947956</v>
      </c>
      <c r="AF6" s="16">
        <f>(AD6-SMOW!AN$14*AE6)</f>
        <v>2.468346949279665E-2</v>
      </c>
      <c r="AG6" s="2">
        <f t="shared" si="2"/>
        <v>24.68346949279665</v>
      </c>
      <c r="AH6" s="16"/>
      <c r="AI6" s="2"/>
      <c r="AK6" s="132" t="str">
        <f t="shared" si="3"/>
        <v>13</v>
      </c>
      <c r="AL6" s="100">
        <v>1</v>
      </c>
      <c r="AN6" s="59"/>
    </row>
    <row r="7" spans="1:40" s="100" customFormat="1" x14ac:dyDescent="0.25">
      <c r="A7" s="108">
        <v>1930</v>
      </c>
      <c r="B7" s="109" t="s">
        <v>112</v>
      </c>
      <c r="C7" s="112" t="s">
        <v>62</v>
      </c>
      <c r="D7" s="72" t="s">
        <v>66</v>
      </c>
      <c r="E7" s="100" t="s">
        <v>115</v>
      </c>
      <c r="F7" s="16">
        <v>-3.1361955591281401</v>
      </c>
      <c r="G7" s="16">
        <v>-3.1411240812811498</v>
      </c>
      <c r="H7" s="16">
        <v>4.2495445765967296E-3</v>
      </c>
      <c r="I7" s="16">
        <v>-5.9063086358725503</v>
      </c>
      <c r="J7" s="16">
        <v>-5.9238199117579002</v>
      </c>
      <c r="K7" s="16">
        <v>1.58947616788236E-3</v>
      </c>
      <c r="L7" s="16">
        <v>-1.33471678729764E-2</v>
      </c>
      <c r="M7" s="16">
        <v>4.2969531117201002E-3</v>
      </c>
      <c r="N7" s="16">
        <v>-13.299213658446099</v>
      </c>
      <c r="O7" s="16">
        <v>4.2062205053923999E-3</v>
      </c>
      <c r="P7" s="16">
        <v>-25.684905063091801</v>
      </c>
      <c r="Q7" s="16">
        <v>1.5578517768131E-3</v>
      </c>
      <c r="R7" s="16">
        <v>-38.659552196639403</v>
      </c>
      <c r="S7" s="16">
        <v>0.1333807445504</v>
      </c>
      <c r="T7" s="16">
        <v>2218.9298920739802</v>
      </c>
      <c r="U7" s="16">
        <v>0.155631052695474</v>
      </c>
      <c r="V7" s="138">
        <v>43791.590902777774</v>
      </c>
      <c r="W7" s="100">
        <v>2.2999999999999998</v>
      </c>
      <c r="X7" s="16">
        <v>3.1532384761134201E-4</v>
      </c>
      <c r="Y7" s="16">
        <v>2.50223191451128E-6</v>
      </c>
      <c r="Z7" s="17">
        <f>((((N7/1000)+1)/((SMOW!$Z$4/1000)+1))-1)*1000</f>
        <v>-3.0872308051699271</v>
      </c>
      <c r="AA7" s="17">
        <f>((((P7/1000)+1)/((SMOW!$AA$4/1000)+1))-1)*1000</f>
        <v>-5.8749825987661763</v>
      </c>
      <c r="AB7" s="17">
        <f>Z7*SMOW!$AN$6</f>
        <v>-3.335054636214823</v>
      </c>
      <c r="AC7" s="17">
        <f>AA7*SMOW!$AN$12</f>
        <v>-6.341269360237427</v>
      </c>
      <c r="AD7" s="17">
        <f t="shared" ref="AD7" si="10">LN((AB7/1000)+1)*1000</f>
        <v>-3.3406283267533556</v>
      </c>
      <c r="AE7" s="17">
        <f t="shared" ref="AE7" si="11">LN((AC7/1000)+1)*1000</f>
        <v>-6.3614606128279512</v>
      </c>
      <c r="AF7" s="16">
        <f>(AD7-SMOW!AN$14*AE7)</f>
        <v>1.8222876819802725E-2</v>
      </c>
      <c r="AG7" s="2">
        <f t="shared" si="2"/>
        <v>18.222876819802725</v>
      </c>
      <c r="AH7" s="16"/>
      <c r="AI7" s="2"/>
      <c r="AK7" s="132" t="str">
        <f t="shared" si="3"/>
        <v>13</v>
      </c>
      <c r="AN7" s="59"/>
    </row>
    <row r="8" spans="1:40" s="100" customFormat="1" x14ac:dyDescent="0.25">
      <c r="A8" s="108">
        <v>1931</v>
      </c>
      <c r="B8" s="109" t="s">
        <v>123</v>
      </c>
      <c r="C8" s="111" t="s">
        <v>62</v>
      </c>
      <c r="D8" s="105" t="s">
        <v>66</v>
      </c>
      <c r="E8" s="100" t="s">
        <v>116</v>
      </c>
      <c r="F8" s="16">
        <v>-3.2420821250580598</v>
      </c>
      <c r="G8" s="16">
        <v>-3.2473494209873701</v>
      </c>
      <c r="H8" s="16">
        <v>4.3430038459541702E-3</v>
      </c>
      <c r="I8" s="16">
        <v>-6.0893483326304603</v>
      </c>
      <c r="J8" s="16">
        <v>-6.1079640764615801</v>
      </c>
      <c r="K8" s="16">
        <v>1.64709114821835E-3</v>
      </c>
      <c r="L8" s="16">
        <v>-2.2344388615660099E-2</v>
      </c>
      <c r="M8" s="16">
        <v>4.4988045186952399E-3</v>
      </c>
      <c r="N8" s="16">
        <v>-13.404020711727201</v>
      </c>
      <c r="O8" s="16">
        <v>4.29872695828349E-3</v>
      </c>
      <c r="P8" s="16">
        <v>-25.8643029820939</v>
      </c>
      <c r="Q8" s="16">
        <v>1.6143204432229E-3</v>
      </c>
      <c r="R8" s="16">
        <v>-38.722996211348203</v>
      </c>
      <c r="S8" s="16">
        <v>0.15525318618581699</v>
      </c>
      <c r="T8" s="16">
        <v>1938.0895792879301</v>
      </c>
      <c r="U8" s="16">
        <v>0.28368571741727899</v>
      </c>
      <c r="V8" s="138">
        <v>43791.678113425929</v>
      </c>
      <c r="W8" s="100">
        <v>2.2999999999999998</v>
      </c>
      <c r="X8" s="16">
        <v>7.3220207087075606E-2</v>
      </c>
      <c r="Y8" s="16">
        <v>0.21260154278172799</v>
      </c>
      <c r="Z8" s="17">
        <f>((((N8/1000)+1)/((SMOW!$Z$4/1000)+1))-1)*1000</f>
        <v>-3.1931225721207879</v>
      </c>
      <c r="AA8" s="17">
        <f>((((P8/1000)+1)/((SMOW!$AA$4/1000)+1))-1)*1000</f>
        <v>-6.0580280634996431</v>
      </c>
      <c r="AB8" s="17">
        <f>Z8*SMOW!$AN$6</f>
        <v>-3.4494467405288409</v>
      </c>
      <c r="AC8" s="17">
        <f>AA8*SMOW!$AN$12</f>
        <v>-6.5388428130147203</v>
      </c>
      <c r="AD8" s="17">
        <f t="shared" ref="AD8:AD9" si="12">LN((AB8/1000)+1)*1000</f>
        <v>-3.4554097987202037</v>
      </c>
      <c r="AE8" s="17">
        <f t="shared" ref="AE8:AE9" si="13">LN((AC8/1000)+1)*1000</f>
        <v>-6.560314697716116</v>
      </c>
      <c r="AF8" s="16">
        <f>(AD8-SMOW!AN$14*AE8)</f>
        <v>8.4363616739056013E-3</v>
      </c>
      <c r="AG8" s="2">
        <f t="shared" si="2"/>
        <v>8.4363616739056013</v>
      </c>
      <c r="AK8" s="132" t="str">
        <f t="shared" si="3"/>
        <v>13</v>
      </c>
      <c r="AN8" s="59"/>
    </row>
    <row r="9" spans="1:40" s="100" customFormat="1" x14ac:dyDescent="0.25">
      <c r="A9" s="108">
        <v>1932</v>
      </c>
      <c r="B9" s="109" t="s">
        <v>123</v>
      </c>
      <c r="C9" s="112" t="s">
        <v>62</v>
      </c>
      <c r="D9" s="72" t="s">
        <v>66</v>
      </c>
      <c r="E9" s="100" t="s">
        <v>121</v>
      </c>
      <c r="F9" s="16">
        <v>-3.3332620016639298</v>
      </c>
      <c r="G9" s="16">
        <v>-3.3388299056774402</v>
      </c>
      <c r="H9" s="16">
        <v>3.2737939050588799E-3</v>
      </c>
      <c r="I9" s="16">
        <v>-6.2776328142436499</v>
      </c>
      <c r="J9" s="16">
        <v>-6.2974200479968303</v>
      </c>
      <c r="K9" s="16">
        <v>1.4629337608443201E-3</v>
      </c>
      <c r="L9" s="16">
        <v>-1.3792120335112699E-2</v>
      </c>
      <c r="M9" s="16">
        <v>3.2918407413103298E-3</v>
      </c>
      <c r="N9" s="16">
        <v>-13.494271010258201</v>
      </c>
      <c r="O9" s="16">
        <v>3.2404176037406801E-3</v>
      </c>
      <c r="P9" s="16">
        <v>-26.048841335140299</v>
      </c>
      <c r="Q9" s="16">
        <v>1.4338270712971699E-3</v>
      </c>
      <c r="R9" s="16">
        <v>-39.254085088417597</v>
      </c>
      <c r="S9" s="16">
        <v>0.135226241586413</v>
      </c>
      <c r="T9" s="16">
        <v>1520.2064381637999</v>
      </c>
      <c r="U9" s="16">
        <v>0.2363829574339</v>
      </c>
      <c r="V9" s="138">
        <v>43791.761018518519</v>
      </c>
      <c r="W9" s="100">
        <v>2.2999999999999998</v>
      </c>
      <c r="X9" s="16">
        <v>2.4351456458249301E-3</v>
      </c>
      <c r="Y9" s="16">
        <v>3.9942883290444604E-3</v>
      </c>
      <c r="Z9" s="17">
        <f>((((N9/1000)+1)/((SMOW!$Z$4/1000)+1))-1)*1000</f>
        <v>-3.2843069273729153</v>
      </c>
      <c r="AA9" s="17">
        <f>((((P9/1000)+1)/((SMOW!$AA$4/1000)+1))-1)*1000</f>
        <v>-6.2463184783632109</v>
      </c>
      <c r="AB9" s="17">
        <f>Z9*SMOW!$AN$6</f>
        <v>-3.5479508129242734</v>
      </c>
      <c r="AC9" s="17">
        <f>AA9*SMOW!$AN$12</f>
        <v>-6.7420774981440843</v>
      </c>
      <c r="AD9" s="17">
        <f t="shared" si="12"/>
        <v>-3.5542597172849977</v>
      </c>
      <c r="AE9" s="17">
        <f t="shared" si="13"/>
        <v>-6.7649079770739977</v>
      </c>
      <c r="AF9" s="16">
        <f>(AD9-SMOW!AN$14*AE9)</f>
        <v>1.7611694610073503E-2</v>
      </c>
      <c r="AG9" s="2">
        <f t="shared" si="2"/>
        <v>17.611694610073503</v>
      </c>
      <c r="AJ9" s="17"/>
      <c r="AK9" s="132" t="str">
        <f t="shared" si="3"/>
        <v>13</v>
      </c>
      <c r="AN9" s="59"/>
    </row>
    <row r="10" spans="1:40" s="100" customFormat="1" x14ac:dyDescent="0.25">
      <c r="A10" s="108">
        <v>1933</v>
      </c>
      <c r="B10" s="109" t="s">
        <v>112</v>
      </c>
      <c r="C10" s="111" t="s">
        <v>62</v>
      </c>
      <c r="D10" s="105" t="s">
        <v>24</v>
      </c>
      <c r="E10" s="100" t="s">
        <v>117</v>
      </c>
      <c r="F10" s="16">
        <v>-27.626313404356601</v>
      </c>
      <c r="G10" s="16">
        <v>-28.0150976204146</v>
      </c>
      <c r="H10" s="16">
        <v>4.6521981065909199E-3</v>
      </c>
      <c r="I10" s="16">
        <v>-51.590678910902298</v>
      </c>
      <c r="J10" s="16">
        <v>-52.9690975112633</v>
      </c>
      <c r="K10" s="16">
        <v>6.4345247139581197E-3</v>
      </c>
      <c r="L10" s="16">
        <v>-4.7414134467581803E-2</v>
      </c>
      <c r="M10" s="16">
        <v>4.2322753840695398E-3</v>
      </c>
      <c r="N10" s="16">
        <v>-37.539654958286199</v>
      </c>
      <c r="O10" s="16">
        <v>4.60476898603422E-3</v>
      </c>
      <c r="P10" s="16">
        <v>-70.460334128101806</v>
      </c>
      <c r="Q10" s="16">
        <v>6.3065027089658898E-3</v>
      </c>
      <c r="R10" s="16">
        <v>-100.575870865409</v>
      </c>
      <c r="S10" s="16">
        <v>0.15091915635665501</v>
      </c>
      <c r="T10" s="16">
        <v>1299.8967400131501</v>
      </c>
      <c r="U10" s="16">
        <v>0.43839022394182797</v>
      </c>
      <c r="V10" s="138">
        <v>43792.540370370371</v>
      </c>
      <c r="W10" s="100">
        <v>2.2999999999999998</v>
      </c>
      <c r="X10" s="16">
        <v>2.2974533382749299E-2</v>
      </c>
      <c r="Y10" s="16">
        <v>1.88432869197976E-2</v>
      </c>
      <c r="Z10" s="17">
        <f>((((N10/1000)+1)/((SMOW!$Z$4/1000)+1))-1)*1000</f>
        <v>-27.57855157560163</v>
      </c>
      <c r="AA10" s="17">
        <f>((((P10/1000)+1)/((SMOW!$AA$4/1000)+1))-1)*1000</f>
        <v>-51.560792486873396</v>
      </c>
      <c r="AB10" s="17">
        <f>Z10*SMOW!$AN$6</f>
        <v>-29.792387449061263</v>
      </c>
      <c r="AC10" s="17">
        <f>AA10*SMOW!$AN$12</f>
        <v>-55.653079492565041</v>
      </c>
      <c r="AD10" s="17">
        <f t="shared" ref="AD10" si="14">LN((AB10/1000)+1)*1000</f>
        <v>-30.245196828953915</v>
      </c>
      <c r="AE10" s="17">
        <f t="shared" ref="AE10" si="15">LN((AC10/1000)+1)*1000</f>
        <v>-57.261679810881965</v>
      </c>
      <c r="AF10" s="16">
        <f>(AD10-SMOW!AN$14*AE10)</f>
        <v>-1.1029888808234745E-2</v>
      </c>
      <c r="AG10" s="2">
        <f t="shared" si="2"/>
        <v>-11.029888808234745</v>
      </c>
      <c r="AH10" s="2">
        <f>AVERAGE(AG10:AG12)</f>
        <v>-12.596893663962069</v>
      </c>
      <c r="AI10" s="2">
        <f>STDEV(AG10:AG12)</f>
        <v>3.7223877250331907</v>
      </c>
      <c r="AK10" s="132" t="str">
        <f t="shared" si="3"/>
        <v>13</v>
      </c>
      <c r="AL10" s="100">
        <v>2</v>
      </c>
      <c r="AN10" s="59"/>
    </row>
    <row r="11" spans="1:40" s="100" customFormat="1" x14ac:dyDescent="0.25">
      <c r="A11" s="108">
        <v>1934</v>
      </c>
      <c r="B11" s="109" t="s">
        <v>112</v>
      </c>
      <c r="C11" s="112" t="s">
        <v>62</v>
      </c>
      <c r="D11" s="72" t="s">
        <v>24</v>
      </c>
      <c r="E11" s="100" t="s">
        <v>118</v>
      </c>
      <c r="F11" s="16">
        <v>-27.3132040223256</v>
      </c>
      <c r="G11" s="16">
        <v>-27.693144334310599</v>
      </c>
      <c r="H11" s="16">
        <v>5.0531371579023796E-3</v>
      </c>
      <c r="I11" s="16">
        <v>-51.003246274284898</v>
      </c>
      <c r="J11" s="16">
        <v>-52.349901223410399</v>
      </c>
      <c r="K11" s="16">
        <v>2.2920788253158199E-3</v>
      </c>
      <c r="L11" s="16">
        <v>-5.2396488349849002E-2</v>
      </c>
      <c r="M11" s="16">
        <v>4.8488214659857098E-3</v>
      </c>
      <c r="N11" s="16">
        <v>-37.229737723770803</v>
      </c>
      <c r="O11" s="16">
        <v>5.0016204670908504E-3</v>
      </c>
      <c r="P11" s="16">
        <v>-69.884589115245404</v>
      </c>
      <c r="Q11" s="16">
        <v>2.2464753751993902E-3</v>
      </c>
      <c r="R11" s="16">
        <v>-101.565010554312</v>
      </c>
      <c r="S11" s="16">
        <v>0.156291887458129</v>
      </c>
      <c r="T11" s="16">
        <v>1594.0505913412801</v>
      </c>
      <c r="U11" s="16">
        <v>0.29734416096529398</v>
      </c>
      <c r="V11" s="138">
        <v>43792.627962962964</v>
      </c>
      <c r="W11" s="100">
        <v>2.2999999999999998</v>
      </c>
      <c r="X11" s="16">
        <v>0.178097221751087</v>
      </c>
      <c r="Y11" s="16">
        <v>0.166875521922243</v>
      </c>
      <c r="Z11" s="17">
        <f>((((N11/1000)+1)/((SMOW!$Z$4/1000)+1))-1)*1000</f>
        <v>-27.265426814013672</v>
      </c>
      <c r="AA11" s="17">
        <f>((((P11/1000)+1)/((SMOW!$AA$4/1000)+1))-1)*1000</f>
        <v>-50.973341338986231</v>
      </c>
      <c r="AB11" s="17">
        <f>Z11*SMOW!$AN$6</f>
        <v>-29.454126964584756</v>
      </c>
      <c r="AC11" s="17">
        <f>AA11*SMOW!$AN$12</f>
        <v>-55.019003407724291</v>
      </c>
      <c r="AD11" s="17">
        <f t="shared" ref="AD11" si="16">LN((AB11/1000)+1)*1000</f>
        <v>-29.89661006570546</v>
      </c>
      <c r="AE11" s="17">
        <f t="shared" ref="AE11" si="17">LN((AC11/1000)+1)*1000</f>
        <v>-56.590461116754753</v>
      </c>
      <c r="AF11" s="16">
        <f>(AD11-SMOW!AN$14*AE11)</f>
        <v>-1.6846596058947227E-2</v>
      </c>
      <c r="AG11" s="2">
        <f t="shared" si="2"/>
        <v>-16.846596058947227</v>
      </c>
      <c r="AK11" s="132" t="str">
        <f t="shared" si="3"/>
        <v>13</v>
      </c>
      <c r="AN11" s="59"/>
    </row>
    <row r="12" spans="1:40" s="100" customFormat="1" x14ac:dyDescent="0.25">
      <c r="A12" s="108">
        <v>1935</v>
      </c>
      <c r="B12" s="109" t="s">
        <v>112</v>
      </c>
      <c r="C12" s="111" t="s">
        <v>62</v>
      </c>
      <c r="D12" s="105" t="s">
        <v>24</v>
      </c>
      <c r="E12" s="100" t="s">
        <v>120</v>
      </c>
      <c r="F12" s="16">
        <v>-27.616587799776902</v>
      </c>
      <c r="G12" s="16">
        <v>-28.005095614019599</v>
      </c>
      <c r="H12" s="16">
        <v>3.8816096725629501E-3</v>
      </c>
      <c r="I12" s="16">
        <v>-51.5745834371683</v>
      </c>
      <c r="J12" s="16">
        <v>-52.9521257941839</v>
      </c>
      <c r="K12" s="16">
        <v>1.61749171597755E-3</v>
      </c>
      <c r="L12" s="16">
        <v>-4.6373194690464699E-2</v>
      </c>
      <c r="M12" s="16">
        <v>4.0710371488145202E-3</v>
      </c>
      <c r="N12" s="16">
        <v>-37.530028506163397</v>
      </c>
      <c r="O12" s="16">
        <v>3.8420366946085999E-3</v>
      </c>
      <c r="P12" s="16">
        <v>-70.444558891667398</v>
      </c>
      <c r="Q12" s="16">
        <v>1.58530992451072E-3</v>
      </c>
      <c r="R12" s="16">
        <v>-102.55311954754301</v>
      </c>
      <c r="S12" s="16">
        <v>0.121877881394775</v>
      </c>
      <c r="T12" s="16">
        <v>1386.96186672201</v>
      </c>
      <c r="U12" s="16">
        <v>0.234637526030329</v>
      </c>
      <c r="V12" s="138">
        <v>43792.718136574076</v>
      </c>
      <c r="W12" s="100">
        <v>2.2999999999999998</v>
      </c>
      <c r="X12" s="16">
        <v>7.6369005221432699E-3</v>
      </c>
      <c r="Y12" s="16">
        <v>5.1999720016575098E-3</v>
      </c>
      <c r="Z12" s="17">
        <f>((((N12/1000)+1)/((SMOW!$Z$4/1000)+1))-1)*1000</f>
        <v>-27.568825493311966</v>
      </c>
      <c r="AA12" s="17">
        <f>((((P12/1000)+1)/((SMOW!$AA$4/1000)+1))-1)*1000</f>
        <v>-51.54469650593618</v>
      </c>
      <c r="AB12" s="17">
        <f>Z12*SMOW!$AN$6</f>
        <v>-29.781880616926124</v>
      </c>
      <c r="AC12" s="17">
        <f>AA12*SMOW!$AN$12</f>
        <v>-55.63570600268244</v>
      </c>
      <c r="AD12" s="17">
        <f t="shared" ref="AD12" si="18">LN((AB12/1000)+1)*1000</f>
        <v>-30.234367419755298</v>
      </c>
      <c r="AE12" s="17">
        <f t="shared" ref="AE12" si="19">LN((AC12/1000)+1)*1000</f>
        <v>-57.243282620512488</v>
      </c>
      <c r="AF12" s="16">
        <f>(AD12-SMOW!AN$14*AE12)</f>
        <v>-9.9141961247042332E-3</v>
      </c>
      <c r="AG12" s="2">
        <f t="shared" si="2"/>
        <v>-9.9141961247042332</v>
      </c>
      <c r="AK12" s="132" t="str">
        <f t="shared" si="3"/>
        <v>13</v>
      </c>
      <c r="AN12" s="59"/>
    </row>
    <row r="13" spans="1:40" s="85" customFormat="1" x14ac:dyDescent="0.25">
      <c r="A13" s="108">
        <v>1937</v>
      </c>
      <c r="B13" s="109" t="s">
        <v>123</v>
      </c>
      <c r="C13" s="112" t="s">
        <v>62</v>
      </c>
      <c r="D13" s="72" t="s">
        <v>22</v>
      </c>
      <c r="E13" s="100" t="s">
        <v>191</v>
      </c>
      <c r="F13" s="16">
        <v>-0.31794801629237102</v>
      </c>
      <c r="G13" s="16">
        <v>-0.31799891359675603</v>
      </c>
      <c r="H13" s="16">
        <v>4.18115173115189E-3</v>
      </c>
      <c r="I13" s="16">
        <v>-0.52099910781555303</v>
      </c>
      <c r="J13" s="16">
        <v>-0.52113498344387899</v>
      </c>
      <c r="K13" s="16">
        <v>2.3568986506134698E-3</v>
      </c>
      <c r="L13" s="16">
        <v>-4.2839642338387898E-2</v>
      </c>
      <c r="M13" s="16">
        <v>3.9461793487989404E-3</v>
      </c>
      <c r="N13" s="16">
        <v>-10.5096981255987</v>
      </c>
      <c r="O13" s="16">
        <v>4.1385249244309504E-3</v>
      </c>
      <c r="P13" s="16">
        <v>-20.406742240336701</v>
      </c>
      <c r="Q13" s="16">
        <v>2.3100055381888702E-3</v>
      </c>
      <c r="R13" s="16">
        <v>-31.6904339718165</v>
      </c>
      <c r="S13" s="16">
        <v>0.15141541273834</v>
      </c>
      <c r="T13" s="16">
        <v>1584.42590154559</v>
      </c>
      <c r="U13" s="16">
        <v>0.50897742684089897</v>
      </c>
      <c r="V13" s="138">
        <v>43793.566944444443</v>
      </c>
      <c r="W13" s="100">
        <v>2.2999999999999998</v>
      </c>
      <c r="X13" s="16">
        <v>7.4879682115608099E-3</v>
      </c>
      <c r="Y13" s="16">
        <v>9.5734454488122303E-3</v>
      </c>
      <c r="Z13" s="17">
        <f>((((N13/1000)+1)/((SMOW!$Z$4/1000)+1))-1)*1000</f>
        <v>-0.26884483339639775</v>
      </c>
      <c r="AA13" s="17">
        <f>((((P13/1000)+1)/((SMOW!$AA$4/1000)+1))-1)*1000</f>
        <v>-0.48950336798625482</v>
      </c>
      <c r="AB13" s="17">
        <f>Z13*SMOW!$AN$6</f>
        <v>-0.29042603699716152</v>
      </c>
      <c r="AC13" s="17">
        <f>AA13*SMOW!$AN$12</f>
        <v>-0.5283543664956829</v>
      </c>
      <c r="AD13" s="17">
        <f t="shared" ref="AD13" si="20">LN((AB13/1000)+1)*1000</f>
        <v>-0.29046821880594886</v>
      </c>
      <c r="AE13" s="17">
        <f t="shared" ref="AE13" si="21">LN((AC13/1000)+1)*1000</f>
        <v>-0.52849399484830595</v>
      </c>
      <c r="AF13" s="16">
        <f>(AD13-SMOW!AN$14*AE13)</f>
        <v>-1.1423389526043326E-2</v>
      </c>
      <c r="AG13" s="2">
        <f t="shared" si="2"/>
        <v>-11.423389526043326</v>
      </c>
      <c r="AH13" s="2">
        <f>AVERAGE(AG13:AG16)</f>
        <v>-3.1633363650969626</v>
      </c>
      <c r="AI13" s="2">
        <f>STDEV(AG13:AG16)</f>
        <v>5.5385206572300332</v>
      </c>
      <c r="AJ13" s="85" t="s">
        <v>119</v>
      </c>
      <c r="AK13" s="132" t="str">
        <f t="shared" si="3"/>
        <v>13</v>
      </c>
      <c r="AL13" s="85">
        <v>2</v>
      </c>
      <c r="AN13" s="133">
        <v>1</v>
      </c>
    </row>
    <row r="14" spans="1:40" s="100" customFormat="1" x14ac:dyDescent="0.25">
      <c r="A14" s="108">
        <v>1938</v>
      </c>
      <c r="B14" s="109" t="s">
        <v>123</v>
      </c>
      <c r="C14" s="111" t="s">
        <v>62</v>
      </c>
      <c r="D14" s="105" t="s">
        <v>22</v>
      </c>
      <c r="E14" s="100" t="s">
        <v>192</v>
      </c>
      <c r="F14" s="16">
        <v>-1.3047457948559001E-2</v>
      </c>
      <c r="G14" s="16">
        <v>-1.30477695692844E-2</v>
      </c>
      <c r="H14" s="16">
        <v>3.4080974563270102E-3</v>
      </c>
      <c r="I14" s="16">
        <v>3.67114231633714E-2</v>
      </c>
      <c r="J14" s="16">
        <v>3.6710699678113398E-2</v>
      </c>
      <c r="K14" s="16">
        <v>1.59552577892021E-3</v>
      </c>
      <c r="L14" s="16">
        <v>-3.24310189993283E-2</v>
      </c>
      <c r="M14" s="16">
        <v>3.45972269832635E-3</v>
      </c>
      <c r="N14" s="16">
        <v>-10.207906025881901</v>
      </c>
      <c r="O14" s="16">
        <v>3.3733519314338902E-3</v>
      </c>
      <c r="P14" s="16">
        <v>-19.860127978865599</v>
      </c>
      <c r="Q14" s="16">
        <v>1.56378102413104E-3</v>
      </c>
      <c r="R14" s="16">
        <v>-30.758239961401799</v>
      </c>
      <c r="S14" s="16">
        <v>0.14043994209022301</v>
      </c>
      <c r="T14" s="16">
        <v>1428.9221450689199</v>
      </c>
      <c r="U14" s="16">
        <v>0.22926220276238199</v>
      </c>
      <c r="V14" s="138">
        <v>43793.648125</v>
      </c>
      <c r="W14" s="100">
        <v>2.2999999999999998</v>
      </c>
      <c r="X14" s="16">
        <v>0.125803843604679</v>
      </c>
      <c r="Y14" s="16">
        <v>0.11893605691515501</v>
      </c>
      <c r="Z14" s="17">
        <f>((((N14/1000)+1)/((SMOW!$Z$4/1000)+1))-1)*1000</f>
        <v>3.6070701296964103E-2</v>
      </c>
      <c r="AA14" s="17">
        <f>((((P14/1000)+1)/((SMOW!$AA$4/1000)+1))-1)*1000</f>
        <v>6.8224737654887235E-2</v>
      </c>
      <c r="AB14" s="17">
        <f>Z14*SMOW!$AN$6</f>
        <v>3.8966234526588546E-2</v>
      </c>
      <c r="AC14" s="17">
        <f>AA14*SMOW!$AN$12</f>
        <v>7.3639611901494206E-2</v>
      </c>
      <c r="AD14" s="17">
        <f t="shared" ref="AD14:AD15" si="22">LN((AB14/1000)+1)*1000</f>
        <v>3.8965475362598499E-2</v>
      </c>
      <c r="AE14" s="17">
        <f t="shared" ref="AE14:AE15" si="23">LN((AC14/1000)+1)*1000</f>
        <v>7.3636900638315572E-2</v>
      </c>
      <c r="AF14" s="16">
        <f>(AD14-SMOW!AN$14*AE14)</f>
        <v>8.51918255678763E-5</v>
      </c>
      <c r="AG14" s="2">
        <f t="shared" si="2"/>
        <v>8.51918255678763E-2</v>
      </c>
      <c r="AK14" s="132" t="str">
        <f t="shared" si="3"/>
        <v>13</v>
      </c>
      <c r="AL14" s="100">
        <v>1</v>
      </c>
      <c r="AN14" s="59"/>
    </row>
    <row r="15" spans="1:40" s="100" customFormat="1" x14ac:dyDescent="0.25">
      <c r="A15" s="108">
        <v>1939</v>
      </c>
      <c r="B15" s="109" t="s">
        <v>123</v>
      </c>
      <c r="C15" s="112" t="s">
        <v>62</v>
      </c>
      <c r="D15" s="72" t="s">
        <v>22</v>
      </c>
      <c r="E15" s="100" t="s">
        <v>193</v>
      </c>
      <c r="F15" s="16">
        <v>-2.9036381539199199E-2</v>
      </c>
      <c r="G15" s="16">
        <v>-2.9036990457109599E-2</v>
      </c>
      <c r="H15" s="16">
        <v>3.0995600910519502E-3</v>
      </c>
      <c r="I15" s="16">
        <v>6.6778853928889399E-3</v>
      </c>
      <c r="J15" s="16">
        <v>6.6778296375969298E-3</v>
      </c>
      <c r="K15" s="16">
        <v>1.30989670408071E-3</v>
      </c>
      <c r="L15" s="16">
        <v>-3.2562884505760802E-2</v>
      </c>
      <c r="M15" s="16">
        <v>3.10635892044352E-3</v>
      </c>
      <c r="N15" s="16">
        <v>-10.223731942531099</v>
      </c>
      <c r="O15" s="16">
        <v>3.06796010200164E-3</v>
      </c>
      <c r="P15" s="16">
        <v>-19.889563966095299</v>
      </c>
      <c r="Q15" s="16">
        <v>1.28383485649307E-3</v>
      </c>
      <c r="R15" s="16">
        <v>-30.9932745454906</v>
      </c>
      <c r="S15" s="16">
        <v>0.173398493296407</v>
      </c>
      <c r="T15" s="16">
        <v>1856.21108310715</v>
      </c>
      <c r="U15" s="16">
        <v>0.16340258913657399</v>
      </c>
      <c r="V15" s="138">
        <v>43793.737939814811</v>
      </c>
      <c r="W15" s="100">
        <v>2.2999999999999998</v>
      </c>
      <c r="X15" s="16">
        <v>5.8160066431719396E-3</v>
      </c>
      <c r="Y15" s="16">
        <v>4.9510644259084203E-3</v>
      </c>
      <c r="Z15" s="17">
        <f>((((N15/1000)+1)/((SMOW!$Z$4/1000)+1))-1)*1000</f>
        <v>2.0080992349624793E-2</v>
      </c>
      <c r="AA15" s="17">
        <f>((((P15/1000)+1)/((SMOW!$AA$4/1000)+1))-1)*1000</f>
        <v>3.8190253462744295E-2</v>
      </c>
      <c r="AB15" s="17">
        <f>Z15*SMOW!$AN$6</f>
        <v>2.1692970452115042E-2</v>
      </c>
      <c r="AC15" s="17">
        <f>AA15*SMOW!$AN$12</f>
        <v>4.1221344926853323E-2</v>
      </c>
      <c r="AD15" s="17">
        <f t="shared" si="22"/>
        <v>2.1692735163099879E-2</v>
      </c>
      <c r="AE15" s="17">
        <f t="shared" si="23"/>
        <v>4.1220495350497779E-2</v>
      </c>
      <c r="AF15" s="16">
        <f>(AD15-SMOW!AN$14*AE15)</f>
        <v>-7.1686381962948742E-5</v>
      </c>
      <c r="AG15" s="2">
        <f t="shared" si="2"/>
        <v>-7.1686381962948742E-2</v>
      </c>
      <c r="AK15" s="132" t="str">
        <f t="shared" si="3"/>
        <v>13</v>
      </c>
      <c r="AN15" s="59"/>
    </row>
    <row r="16" spans="1:40" s="100" customFormat="1" x14ac:dyDescent="0.25">
      <c r="A16" s="108">
        <v>1940</v>
      </c>
      <c r="B16" s="94" t="s">
        <v>80</v>
      </c>
      <c r="C16" s="111" t="s">
        <v>62</v>
      </c>
      <c r="D16" s="105" t="s">
        <v>22</v>
      </c>
      <c r="E16" s="100" t="s">
        <v>124</v>
      </c>
      <c r="F16" s="16">
        <v>-8.1103165387099205E-2</v>
      </c>
      <c r="G16" s="16">
        <v>-8.1106870202771103E-2</v>
      </c>
      <c r="H16" s="16">
        <v>4.7403520691510596E-3</v>
      </c>
      <c r="I16" s="16">
        <v>-8.9961483579236098E-2</v>
      </c>
      <c r="J16" s="16">
        <v>-8.9965617503622794E-2</v>
      </c>
      <c r="K16" s="16">
        <v>2.1702114686824999E-3</v>
      </c>
      <c r="L16" s="16">
        <v>-3.3605024160858303E-2</v>
      </c>
      <c r="M16" s="16">
        <v>4.5078588474556898E-3</v>
      </c>
      <c r="N16" s="16">
        <v>-10.275267905955699</v>
      </c>
      <c r="O16" s="16">
        <v>4.6920242196882098E-3</v>
      </c>
      <c r="P16" s="16">
        <v>-19.984280587649899</v>
      </c>
      <c r="Q16" s="16">
        <v>2.1270327047760999E-3</v>
      </c>
      <c r="R16" s="16">
        <v>-31.671043286544801</v>
      </c>
      <c r="S16" s="16">
        <v>0.15645456457397999</v>
      </c>
      <c r="T16" s="16">
        <v>1657.0593822579599</v>
      </c>
      <c r="U16" s="16">
        <v>0.39547519648483198</v>
      </c>
      <c r="V16" s="138">
        <v>43794.39770833333</v>
      </c>
      <c r="W16" s="100">
        <v>2.2999999999999998</v>
      </c>
      <c r="X16" s="16">
        <v>6.8688230532822497E-2</v>
      </c>
      <c r="Y16" s="16">
        <v>0.18287800302052801</v>
      </c>
      <c r="Z16" s="17">
        <f>((((N16/1000)+1)/((SMOW!$Z$4/1000)+1))-1)*1000</f>
        <v>-3.1988348956124568E-2</v>
      </c>
      <c r="AA16" s="17">
        <f>((((P16/1000)+1)/((SMOW!$AA$4/1000)+1))-1)*1000</f>
        <v>-5.8452160824451482E-2</v>
      </c>
      <c r="AB16" s="17">
        <f>Z16*SMOW!$AN$6</f>
        <v>-3.4556176140872891E-2</v>
      </c>
      <c r="AC16" s="17">
        <f>AA16*SMOW!$AN$12</f>
        <v>-6.3091403292600101E-2</v>
      </c>
      <c r="AD16" s="17">
        <f t="shared" ref="AD16" si="24">LN((AB16/1000)+1)*1000</f>
        <v>-3.4556773219308508E-2</v>
      </c>
      <c r="AE16" s="17">
        <f t="shared" ref="AE16" si="25">LN((AC16/1000)+1)*1000</f>
        <v>-6.3093393638937609E-2</v>
      </c>
      <c r="AF16" s="16">
        <f>(AD16-SMOW!AN$14*AE16)</f>
        <v>-1.2434613779494508E-3</v>
      </c>
      <c r="AG16" s="2">
        <f t="shared" ref="AG16" si="26">AF16*1000</f>
        <v>-1.2434613779494508</v>
      </c>
      <c r="AK16" s="132" t="str">
        <f t="shared" si="3"/>
        <v>13</v>
      </c>
      <c r="AL16" s="100">
        <v>1</v>
      </c>
      <c r="AN16" s="59"/>
    </row>
    <row r="17" spans="1:40" s="100" customFormat="1" x14ac:dyDescent="0.25">
      <c r="A17" s="108">
        <v>1941</v>
      </c>
      <c r="B17" s="94" t="s">
        <v>80</v>
      </c>
      <c r="C17" s="112" t="s">
        <v>64</v>
      </c>
      <c r="D17" s="72" t="s">
        <v>50</v>
      </c>
      <c r="E17" s="100" t="s">
        <v>125</v>
      </c>
      <c r="F17" s="16">
        <v>10.2567244921945</v>
      </c>
      <c r="G17" s="16">
        <v>10.204480967259901</v>
      </c>
      <c r="H17" s="16">
        <v>3.63539197698887E-3</v>
      </c>
      <c r="I17" s="16">
        <v>19.782328286282699</v>
      </c>
      <c r="J17" s="16">
        <v>19.589200847721401</v>
      </c>
      <c r="K17" s="16">
        <v>1.34184979692232E-3</v>
      </c>
      <c r="L17" s="16">
        <v>-0.13861708033703299</v>
      </c>
      <c r="M17" s="16">
        <v>3.90144296296845E-3</v>
      </c>
      <c r="N17" s="16">
        <v>-4.2834314367545798E-2</v>
      </c>
      <c r="O17" s="16">
        <v>3.59832918636697E-3</v>
      </c>
      <c r="P17" s="16">
        <v>-0.50737206088143905</v>
      </c>
      <c r="Q17" s="16">
        <v>1.3151522071188099E-3</v>
      </c>
      <c r="R17" s="16">
        <v>-3.4584537780208899</v>
      </c>
      <c r="S17" s="16">
        <v>0.10118727390387799</v>
      </c>
      <c r="T17" s="16">
        <v>1647.36665139092</v>
      </c>
      <c r="U17" s="16">
        <v>0.13126071219621199</v>
      </c>
      <c r="V17" s="138">
        <v>43794.546284722222</v>
      </c>
      <c r="W17" s="100">
        <v>2.2999999999999998</v>
      </c>
      <c r="X17" s="16">
        <v>3.0534116686420702E-2</v>
      </c>
      <c r="Y17" s="16">
        <v>3.7005670935151801E-2</v>
      </c>
      <c r="Z17" s="17">
        <f>((((N17/1000)+1)/((SMOW!$Z$4/1000)+1))-1)*1000</f>
        <v>10.306347090315748</v>
      </c>
      <c r="AA17" s="17">
        <f>((((P17/1000)+1)/((SMOW!$AA$4/1000)+1))-1)*1000</f>
        <v>19.814463827765305</v>
      </c>
      <c r="AB17" s="17">
        <f>Z17*SMOW!$AN$6</f>
        <v>11.133677011915141</v>
      </c>
      <c r="AC17" s="17">
        <f>AA17*SMOW!$AN$12</f>
        <v>21.387102046383735</v>
      </c>
      <c r="AD17" s="17">
        <f t="shared" ref="AD17" si="27">LN((AB17/1000)+1)*1000</f>
        <v>11.072153861415828</v>
      </c>
      <c r="AE17" s="17">
        <f t="shared" ref="AE17" si="28">LN((AC17/1000)+1)*1000</f>
        <v>21.161607431276533</v>
      </c>
      <c r="AF17" s="16">
        <f>(AD17-SMOW!AN$14*AE17)</f>
        <v>-0.10117486229818162</v>
      </c>
      <c r="AG17" s="2">
        <f t="shared" ref="AG17" si="29">AF17*1000</f>
        <v>-101.17486229818162</v>
      </c>
      <c r="AH17" s="2">
        <f>AVERAGE(AG17:AG18)</f>
        <v>-107.08367411396402</v>
      </c>
      <c r="AI17" s="2">
        <f>STDEV(AG17:AG18)</f>
        <v>8.3563218073898646</v>
      </c>
      <c r="AJ17" s="100" t="s">
        <v>126</v>
      </c>
      <c r="AK17" s="132" t="str">
        <f t="shared" si="3"/>
        <v>13</v>
      </c>
      <c r="AN17" s="59">
        <v>1</v>
      </c>
    </row>
    <row r="18" spans="1:40" s="100" customFormat="1" x14ac:dyDescent="0.25">
      <c r="A18" s="108">
        <v>1942</v>
      </c>
      <c r="B18" s="94" t="s">
        <v>80</v>
      </c>
      <c r="C18" s="112" t="s">
        <v>64</v>
      </c>
      <c r="D18" s="72" t="s">
        <v>50</v>
      </c>
      <c r="E18" s="100" t="s">
        <v>127</v>
      </c>
      <c r="F18" s="16">
        <v>10.421817422469401</v>
      </c>
      <c r="G18" s="16">
        <v>10.367884421420399</v>
      </c>
      <c r="H18" s="16">
        <v>3.6636238907621801E-3</v>
      </c>
      <c r="I18" s="16">
        <v>20.1196566932697</v>
      </c>
      <c r="J18" s="16">
        <v>19.9199308629277</v>
      </c>
      <c r="K18" s="16">
        <v>1.39591316235192E-3</v>
      </c>
      <c r="L18" s="16">
        <v>-0.149839074205385</v>
      </c>
      <c r="M18" s="16">
        <v>3.5708997205744801E-3</v>
      </c>
      <c r="N18" s="16">
        <v>0.120575494872244</v>
      </c>
      <c r="O18" s="16">
        <v>3.62627327602069E-3</v>
      </c>
      <c r="P18" s="16">
        <v>-0.17675517664441601</v>
      </c>
      <c r="Q18" s="16">
        <v>1.36813992193506E-3</v>
      </c>
      <c r="R18" s="16">
        <v>-3.7380676192201299</v>
      </c>
      <c r="S18" s="16">
        <v>0.155884435845147</v>
      </c>
      <c r="T18" s="16">
        <v>1074.9534273174399</v>
      </c>
      <c r="U18" s="16">
        <v>0.34672295932643898</v>
      </c>
      <c r="V18" s="138">
        <v>43795.38386574074</v>
      </c>
      <c r="W18" s="100">
        <v>2.2999999999999998</v>
      </c>
      <c r="X18" s="16">
        <v>1.4298813830404501E-4</v>
      </c>
      <c r="Y18" s="16">
        <v>3.0617763099090199E-5</v>
      </c>
      <c r="Z18" s="17">
        <f>((((N18/1000)+1)/((SMOW!$Z$4/1000)+1))-1)*1000</f>
        <v>10.471448129757421</v>
      </c>
      <c r="AA18" s="17">
        <f>((((P18/1000)+1)/((SMOW!$AA$4/1000)+1))-1)*1000</f>
        <v>20.151802864698311</v>
      </c>
      <c r="AB18" s="17">
        <f>Z18*SMOW!$AN$6</f>
        <v>11.312031343606753</v>
      </c>
      <c r="AC18" s="17">
        <f>AA18*SMOW!$AN$12</f>
        <v>21.751215073606069</v>
      </c>
      <c r="AD18" s="17">
        <f t="shared" ref="AD18" si="30">LN((AB18/1000)+1)*1000</f>
        <v>11.24852876376033</v>
      </c>
      <c r="AE18" s="17">
        <f t="shared" ref="AE18" si="31">LN((AC18/1000)+1)*1000</f>
        <v>21.518032669867569</v>
      </c>
      <c r="AF18" s="16">
        <f>(AD18-SMOW!AN$14*AE18)</f>
        <v>-0.11299248592974642</v>
      </c>
      <c r="AG18" s="2">
        <f t="shared" ref="AG18" si="32">AF18*1000</f>
        <v>-112.99248592974642</v>
      </c>
      <c r="AK18" s="132" t="str">
        <f t="shared" si="3"/>
        <v>13</v>
      </c>
      <c r="AN18" s="59"/>
    </row>
    <row r="19" spans="1:40" s="100" customFormat="1" x14ac:dyDescent="0.25">
      <c r="A19" s="108">
        <v>1943</v>
      </c>
      <c r="B19" s="94" t="s">
        <v>80</v>
      </c>
      <c r="C19" s="112" t="s">
        <v>64</v>
      </c>
      <c r="D19" s="48" t="s">
        <v>101</v>
      </c>
      <c r="E19" s="100" t="s">
        <v>128</v>
      </c>
      <c r="F19" s="16">
        <v>16.206263461469799</v>
      </c>
      <c r="G19" s="16">
        <v>16.0763435344447</v>
      </c>
      <c r="H19" s="16">
        <v>3.5279623631380101E-3</v>
      </c>
      <c r="I19" s="16">
        <v>31.227939630279302</v>
      </c>
      <c r="J19" s="16">
        <v>30.750266542084901</v>
      </c>
      <c r="K19" s="16">
        <v>1.10007914206922E-3</v>
      </c>
      <c r="L19" s="16">
        <v>-0.15979719977617601</v>
      </c>
      <c r="M19" s="16">
        <v>3.5115954279200099E-3</v>
      </c>
      <c r="N19" s="16">
        <v>5.8460491551715803</v>
      </c>
      <c r="O19" s="16">
        <v>3.49199481652669E-3</v>
      </c>
      <c r="P19" s="16">
        <v>10.7105161523859</v>
      </c>
      <c r="Q19" s="16">
        <v>1.0781918475651999E-3</v>
      </c>
      <c r="R19" s="16">
        <v>13.171609802366</v>
      </c>
      <c r="S19" s="16">
        <v>0.153417804449057</v>
      </c>
      <c r="T19" s="16">
        <v>1662.3477131495499</v>
      </c>
      <c r="U19" s="16">
        <v>0.16107391306739699</v>
      </c>
      <c r="V19" s="138">
        <v>43795.504259259258</v>
      </c>
      <c r="W19" s="100">
        <v>2.2999999999999998</v>
      </c>
      <c r="X19" s="16">
        <v>1.31611747329078E-2</v>
      </c>
      <c r="Y19" s="16">
        <v>1.7610806531080499E-2</v>
      </c>
      <c r="Z19" s="17">
        <f>((((N19/1000)+1)/((SMOW!$Z$4/1000)+1))-1)*1000</f>
        <v>16.256178293806435</v>
      </c>
      <c r="AA19" s="17">
        <f>((((P19/1000)+1)/((SMOW!$AA$4/1000)+1))-1)*1000</f>
        <v>31.260435847670909</v>
      </c>
      <c r="AB19" s="17">
        <f>Z19*SMOW!$AN$6</f>
        <v>17.561123935114988</v>
      </c>
      <c r="AC19" s="17">
        <f>AA19*SMOW!$AN$12</f>
        <v>33.741520199589068</v>
      </c>
      <c r="AD19" s="17">
        <f t="shared" ref="AD19" si="33">LN((AB19/1000)+1)*1000</f>
        <v>17.408709193826496</v>
      </c>
      <c r="AE19" s="17">
        <f t="shared" ref="AE19" si="34">LN((AC19/1000)+1)*1000</f>
        <v>33.184764371298819</v>
      </c>
      <c r="AF19" s="16">
        <f>(AD19-SMOW!AN$14*AE19)</f>
        <v>-0.11284639421928233</v>
      </c>
      <c r="AG19" s="2">
        <f t="shared" ref="AG19" si="35">AF19*1000</f>
        <v>-112.84639421928233</v>
      </c>
      <c r="AH19" s="113">
        <f>AVERAGE(AG19:AG20)</f>
        <v>-135.36836937073991</v>
      </c>
      <c r="AI19" s="113">
        <f>STDEV(AG19:AG20)</f>
        <v>31.850882710621324</v>
      </c>
      <c r="AJ19" s="100" t="s">
        <v>130</v>
      </c>
      <c r="AK19" s="132" t="str">
        <f t="shared" si="3"/>
        <v>13</v>
      </c>
      <c r="AN19" s="59">
        <v>1</v>
      </c>
    </row>
    <row r="20" spans="1:40" s="100" customFormat="1" x14ac:dyDescent="0.25">
      <c r="A20" s="108">
        <v>1944</v>
      </c>
      <c r="B20" s="94" t="s">
        <v>112</v>
      </c>
      <c r="C20" s="112" t="s">
        <v>64</v>
      </c>
      <c r="D20" s="48" t="s">
        <v>101</v>
      </c>
      <c r="E20" s="100" t="s">
        <v>129</v>
      </c>
      <c r="F20" s="16">
        <v>17.830851482072401</v>
      </c>
      <c r="G20" s="16">
        <v>17.673746399924699</v>
      </c>
      <c r="H20" s="16">
        <v>3.63998325874641E-3</v>
      </c>
      <c r="I20" s="16">
        <v>34.440798440519899</v>
      </c>
      <c r="J20" s="16">
        <v>33.860989311898102</v>
      </c>
      <c r="K20" s="16">
        <v>1.37655669050172E-3</v>
      </c>
      <c r="L20" s="16">
        <v>-0.20485595675749499</v>
      </c>
      <c r="M20" s="16">
        <v>3.61240564226543E-3</v>
      </c>
      <c r="N20" s="16">
        <v>7.4540745145723504</v>
      </c>
      <c r="O20" s="16">
        <v>3.60287366004513E-3</v>
      </c>
      <c r="P20" s="16">
        <v>13.859451573576299</v>
      </c>
      <c r="Q20" s="16">
        <v>1.34916856855893E-3</v>
      </c>
      <c r="R20" s="16">
        <v>16.975609799400999</v>
      </c>
      <c r="S20" s="16">
        <v>0.14560063680884899</v>
      </c>
      <c r="T20" s="16">
        <v>754.68245074204401</v>
      </c>
      <c r="U20" s="16">
        <v>0.112535266304979</v>
      </c>
      <c r="V20" s="138">
        <v>43795.639733796299</v>
      </c>
      <c r="W20" s="100">
        <v>2.2999999999999998</v>
      </c>
      <c r="X20" s="16">
        <v>4.6587574294431298E-3</v>
      </c>
      <c r="Y20" s="16">
        <v>1.34236051706968E-2</v>
      </c>
      <c r="Z20" s="17">
        <f>((((N20/1000)+1)/((SMOW!$Z$4/1000)+1))-1)*1000</f>
        <v>17.880846112223516</v>
      </c>
      <c r="AA20" s="17">
        <f>((((P20/1000)+1)/((SMOW!$AA$4/1000)+1))-1)*1000</f>
        <v>34.473395902024691</v>
      </c>
      <c r="AB20" s="17">
        <f>Z20*SMOW!$AN$6</f>
        <v>19.316210056647346</v>
      </c>
      <c r="AC20" s="17">
        <f>AA20*SMOW!$AN$12</f>
        <v>37.209487092396422</v>
      </c>
      <c r="AD20" s="17">
        <f t="shared" ref="AD20" si="36">LN((AB20/1000)+1)*1000</f>
        <v>19.132020192086202</v>
      </c>
      <c r="AE20" s="17">
        <f t="shared" ref="AE20" si="37">LN((AC20/1000)+1)*1000</f>
        <v>36.533921470849236</v>
      </c>
      <c r="AF20" s="16">
        <f>(AD20-SMOW!AN$14*AE20)</f>
        <v>-0.15789034452219752</v>
      </c>
      <c r="AG20" s="2">
        <f t="shared" ref="AG20" si="38">AF20*1000</f>
        <v>-157.89034452219752</v>
      </c>
      <c r="AH20" s="2">
        <f>AVERAGE(AG20:AG22)</f>
        <v>-157.83179899856611</v>
      </c>
      <c r="AI20" s="2">
        <f>STDEV(AG20:AG22)</f>
        <v>5.452886217697686</v>
      </c>
      <c r="AK20" s="132" t="str">
        <f t="shared" si="3"/>
        <v>13</v>
      </c>
      <c r="AN20" s="59"/>
    </row>
    <row r="21" spans="1:40" s="100" customFormat="1" x14ac:dyDescent="0.25">
      <c r="A21" s="108">
        <v>1945</v>
      </c>
      <c r="B21" s="94" t="s">
        <v>80</v>
      </c>
      <c r="C21" s="112" t="s">
        <v>64</v>
      </c>
      <c r="D21" s="48" t="s">
        <v>101</v>
      </c>
      <c r="E21" s="100" t="s">
        <v>131</v>
      </c>
      <c r="F21" s="16">
        <v>16.314496661969301</v>
      </c>
      <c r="G21" s="16">
        <v>16.182844958878199</v>
      </c>
      <c r="H21" s="16">
        <v>3.6909860078354799E-3</v>
      </c>
      <c r="I21" s="16">
        <v>31.527832224552299</v>
      </c>
      <c r="J21" s="16">
        <v>31.041035382255401</v>
      </c>
      <c r="K21" s="16">
        <v>1.8912204179403801E-3</v>
      </c>
      <c r="L21" s="16">
        <v>-0.20682172295265899</v>
      </c>
      <c r="M21" s="16">
        <v>3.54434963654205E-3</v>
      </c>
      <c r="N21" s="16">
        <v>5.9531789191025899</v>
      </c>
      <c r="O21" s="16">
        <v>3.6533564365395501E-3</v>
      </c>
      <c r="P21" s="16">
        <v>11.0044420509186</v>
      </c>
      <c r="Q21" s="16">
        <v>1.8535924903852999E-3</v>
      </c>
      <c r="R21" s="16">
        <v>11.867298950571501</v>
      </c>
      <c r="S21" s="16">
        <v>0.12842733356890601</v>
      </c>
      <c r="T21" s="16">
        <v>1121.7273133513199</v>
      </c>
      <c r="U21" s="16">
        <v>0.33900885496942101</v>
      </c>
      <c r="V21" s="138">
        <v>43796.408761574072</v>
      </c>
      <c r="W21" s="100">
        <v>2.2999999999999998</v>
      </c>
      <c r="X21" s="16">
        <v>9.3228151682460403E-3</v>
      </c>
      <c r="Y21" s="16">
        <v>6.94412505949955E-3</v>
      </c>
      <c r="Z21" s="17">
        <f>((((N21/1000)+1)/((SMOW!$Z$4/1000)+1))-1)*1000</f>
        <v>16.364416810590974</v>
      </c>
      <c r="AA21" s="17">
        <f>((((P21/1000)+1)/((SMOW!$AA$4/1000)+1))-1)*1000</f>
        <v>31.560337892206469</v>
      </c>
      <c r="AB21" s="17">
        <f>Z21*SMOW!$AN$6</f>
        <v>17.678051171852452</v>
      </c>
      <c r="AC21" s="17">
        <f>AA21*SMOW!$AN$12</f>
        <v>34.065224927920575</v>
      </c>
      <c r="AD21" s="17">
        <f t="shared" ref="AD21" si="39">LN((AB21/1000)+1)*1000</f>
        <v>17.523611892532553</v>
      </c>
      <c r="AE21" s="17">
        <f t="shared" ref="AE21" si="40">LN((AC21/1000)+1)*1000</f>
        <v>33.497854297848846</v>
      </c>
      <c r="AF21" s="16">
        <f>(AD21-SMOW!AN$14*AE21)</f>
        <v>-0.16325517673163858</v>
      </c>
      <c r="AG21" s="2">
        <f t="shared" ref="AG21" si="41">AF21*1000</f>
        <v>-163.25517673163858</v>
      </c>
      <c r="AK21" s="132" t="str">
        <f t="shared" si="3"/>
        <v>13</v>
      </c>
      <c r="AN21" s="59"/>
    </row>
    <row r="22" spans="1:40" s="85" customFormat="1" x14ac:dyDescent="0.25">
      <c r="A22" s="108">
        <v>1946</v>
      </c>
      <c r="B22" s="86" t="s">
        <v>80</v>
      </c>
      <c r="C22" s="112" t="s">
        <v>64</v>
      </c>
      <c r="D22" s="48" t="s">
        <v>101</v>
      </c>
      <c r="E22" s="100" t="s">
        <v>132</v>
      </c>
      <c r="F22" s="16">
        <v>16.966484840157101</v>
      </c>
      <c r="G22" s="16">
        <v>16.8241613190687</v>
      </c>
      <c r="H22" s="16">
        <v>3.8414178483307201E-3</v>
      </c>
      <c r="I22" s="16">
        <v>32.7641932487495</v>
      </c>
      <c r="J22" s="16">
        <v>32.238890315253997</v>
      </c>
      <c r="K22" s="16">
        <v>1.57406541532819E-3</v>
      </c>
      <c r="L22" s="16">
        <v>-0.19797276738540101</v>
      </c>
      <c r="M22" s="16">
        <v>4.0775816953126896E-3</v>
      </c>
      <c r="N22" s="16">
        <v>6.5985200832991397</v>
      </c>
      <c r="O22" s="16">
        <v>3.8022546256873701E-3</v>
      </c>
      <c r="P22" s="16">
        <v>12.2162043014305</v>
      </c>
      <c r="Q22" s="16">
        <v>1.54274763827126E-3</v>
      </c>
      <c r="R22" s="16">
        <v>14.399776995388599</v>
      </c>
      <c r="S22" s="16">
        <v>0.122123591004306</v>
      </c>
      <c r="T22" s="16">
        <v>938.94226484943295</v>
      </c>
      <c r="U22" s="16">
        <v>0.131036784451107</v>
      </c>
      <c r="V22" s="138">
        <v>43796.511157407411</v>
      </c>
      <c r="W22" s="100">
        <v>2.2999999999999998</v>
      </c>
      <c r="X22" s="16">
        <v>1.13047780695642E-2</v>
      </c>
      <c r="Y22" s="16">
        <v>7.17297021110144E-3</v>
      </c>
      <c r="Z22" s="17">
        <f>((((N22/1000)+1)/((SMOW!$Z$4/1000)+1))-1)*1000</f>
        <v>17.01643701365585</v>
      </c>
      <c r="AA22" s="17">
        <f>((((P22/1000)+1)/((SMOW!$AA$4/1000)+1))-1)*1000</f>
        <v>32.796737876807256</v>
      </c>
      <c r="AB22" s="17">
        <f>Z22*SMOW!$AN$6</f>
        <v>18.382411531789181</v>
      </c>
      <c r="AC22" s="17">
        <f>AA22*SMOW!$AN$12</f>
        <v>35.399755746955435</v>
      </c>
      <c r="AD22" s="17">
        <f t="shared" ref="AD22" si="42">LN((AB22/1000)+1)*1000</f>
        <v>18.215497424359977</v>
      </c>
      <c r="AE22" s="17">
        <f t="shared" ref="AE22" si="43">LN((AC22/1000)+1)*1000</f>
        <v>34.787589583526213</v>
      </c>
      <c r="AF22" s="16">
        <f>(AD22-SMOW!AN$14*AE22)</f>
        <v>-0.15234987574186221</v>
      </c>
      <c r="AG22" s="2">
        <f t="shared" ref="AG22" si="44">AF22*1000</f>
        <v>-152.34987574186221</v>
      </c>
      <c r="AH22" s="87"/>
      <c r="AI22" s="90"/>
      <c r="AJ22" s="90"/>
      <c r="AK22" s="132" t="str">
        <f t="shared" si="3"/>
        <v>13</v>
      </c>
      <c r="AN22" s="133"/>
    </row>
    <row r="23" spans="1:40" s="85" customFormat="1" x14ac:dyDescent="0.25">
      <c r="A23" s="108">
        <v>1947</v>
      </c>
      <c r="B23" s="86" t="s">
        <v>123</v>
      </c>
      <c r="C23" s="112" t="s">
        <v>64</v>
      </c>
      <c r="D23" s="48" t="s">
        <v>50</v>
      </c>
      <c r="E23" s="100" t="s">
        <v>133</v>
      </c>
      <c r="F23" s="16">
        <v>11.568893167956899</v>
      </c>
      <c r="G23" s="16">
        <v>11.502484868871401</v>
      </c>
      <c r="H23" s="16">
        <v>4.2331361162032599E-3</v>
      </c>
      <c r="I23" s="16">
        <v>22.3046735653176</v>
      </c>
      <c r="J23" s="16">
        <v>22.059562361704302</v>
      </c>
      <c r="K23" s="16">
        <v>1.2008959180430101E-3</v>
      </c>
      <c r="L23" s="16">
        <v>-0.14496405810853</v>
      </c>
      <c r="M23" s="16">
        <v>4.2561192309531898E-3</v>
      </c>
      <c r="N23" s="16">
        <v>1.2559568127852401</v>
      </c>
      <c r="O23" s="16">
        <v>4.1899793291109702E-3</v>
      </c>
      <c r="P23" s="16">
        <v>1.9647883615775501</v>
      </c>
      <c r="Q23" s="16">
        <v>1.17700276197462E-3</v>
      </c>
      <c r="R23" s="16">
        <v>-0.59945865784547003</v>
      </c>
      <c r="S23" s="16">
        <v>0.12054971751651899</v>
      </c>
      <c r="T23" s="16">
        <v>1017.51147042506</v>
      </c>
      <c r="U23" s="16">
        <v>0.121690152254484</v>
      </c>
      <c r="V23" s="138">
        <v>43796.603946759256</v>
      </c>
      <c r="W23" s="100">
        <v>2.2999999999999998</v>
      </c>
      <c r="X23" s="16">
        <v>3.0508242900379302E-4</v>
      </c>
      <c r="Y23" s="16">
        <v>1.31836355558825E-3</v>
      </c>
      <c r="Z23" s="17">
        <f>((((N23/1000)+1)/((SMOW!$Z$4/1000)+1))-1)*1000</f>
        <v>11.618580218229146</v>
      </c>
      <c r="AA23" s="17">
        <f>((((P23/1000)+1)/((SMOW!$AA$4/1000)+1))-1)*1000</f>
        <v>22.336888591342195</v>
      </c>
      <c r="AB23" s="17">
        <f>Z23*SMOW!$AN$6</f>
        <v>12.551248114701988</v>
      </c>
      <c r="AC23" s="17">
        <f>AA23*SMOW!$AN$12</f>
        <v>24.109727109159838</v>
      </c>
      <c r="AD23" s="17">
        <f t="shared" ref="AD23" si="45">LN((AB23/1000)+1)*1000</f>
        <v>12.473134139567902</v>
      </c>
      <c r="AE23" s="17">
        <f t="shared" ref="AE23" si="46">LN((AC23/1000)+1)*1000</f>
        <v>23.823676256627394</v>
      </c>
      <c r="AF23" s="16">
        <f>(AD23-SMOW!AN$14*AE23)</f>
        <v>-0.10576692393136256</v>
      </c>
      <c r="AG23" s="2">
        <f t="shared" ref="AG23" si="47">AF23*1000</f>
        <v>-105.76692393136256</v>
      </c>
      <c r="AH23" s="90">
        <f>AVERAGE(AG23:AG24)</f>
        <v>-118.1000171368014</v>
      </c>
      <c r="AI23" s="90">
        <f>STDEV(AG23:AG24)</f>
        <v>17.441627677142996</v>
      </c>
      <c r="AJ23" s="90"/>
      <c r="AK23" s="132" t="str">
        <f t="shared" si="3"/>
        <v>13</v>
      </c>
      <c r="AN23" s="133"/>
    </row>
    <row r="24" spans="1:40" s="85" customFormat="1" x14ac:dyDescent="0.25">
      <c r="A24" s="108">
        <v>1948</v>
      </c>
      <c r="B24" s="86" t="s">
        <v>112</v>
      </c>
      <c r="C24" s="112" t="s">
        <v>64</v>
      </c>
      <c r="D24" s="48" t="s">
        <v>50</v>
      </c>
      <c r="E24" s="100" t="s">
        <v>134</v>
      </c>
      <c r="F24" s="16">
        <v>10.900313860692</v>
      </c>
      <c r="G24" s="16">
        <v>10.8413334617101</v>
      </c>
      <c r="H24" s="16">
        <v>3.1771444207249E-3</v>
      </c>
      <c r="I24" s="16">
        <v>21.067546348289401</v>
      </c>
      <c r="J24" s="16">
        <v>20.848694022211301</v>
      </c>
      <c r="K24" s="16">
        <v>1.09119572270069E-3</v>
      </c>
      <c r="L24" s="16">
        <v>-0.16677698201746199</v>
      </c>
      <c r="M24" s="16">
        <v>3.1908307774560999E-3</v>
      </c>
      <c r="N24" s="16">
        <v>0.594193665932924</v>
      </c>
      <c r="O24" s="16">
        <v>3.14475346008611E-3</v>
      </c>
      <c r="P24" s="16">
        <v>0.75227516249080095</v>
      </c>
      <c r="Q24" s="16">
        <v>1.06948517367576E-3</v>
      </c>
      <c r="R24" s="16">
        <v>-1.9745827600797801E-2</v>
      </c>
      <c r="S24" s="16">
        <v>0.13844731921665199</v>
      </c>
      <c r="T24" s="16">
        <v>925.071327335756</v>
      </c>
      <c r="U24" s="16">
        <v>0.10377926082904999</v>
      </c>
      <c r="V24" s="138">
        <v>43796.732303240744</v>
      </c>
      <c r="W24" s="100">
        <v>2.2999999999999998</v>
      </c>
      <c r="X24" s="16">
        <v>9.3995336758428798E-3</v>
      </c>
      <c r="Y24" s="16">
        <v>6.7654605459332396E-3</v>
      </c>
      <c r="Z24" s="17">
        <f>((((N24/1000)+1)/((SMOW!$Z$4/1000)+1))-1)*1000</f>
        <v>10.949968071150673</v>
      </c>
      <c r="AA24" s="17">
        <f>((((P24/1000)+1)/((SMOW!$AA$4/1000)+1))-1)*1000</f>
        <v>21.099722389766207</v>
      </c>
      <c r="AB24" s="17">
        <f>Z24*SMOW!$AN$6</f>
        <v>11.828963911911107</v>
      </c>
      <c r="AC24" s="17">
        <f>AA24*SMOW!$AN$12</f>
        <v>22.77436925989187</v>
      </c>
      <c r="AD24" s="17">
        <f t="shared" ref="AD24" si="48">LN((AB24/1000)+1)*1000</f>
        <v>11.759548589631041</v>
      </c>
      <c r="AE24" s="17">
        <f t="shared" ref="AE24" si="49">LN((AC24/1000)+1)*1000</f>
        <v>22.518904734797882</v>
      </c>
      <c r="AF24" s="16">
        <f>(AD24-SMOW!AN$14*AE24)</f>
        <v>-0.13043311034224025</v>
      </c>
      <c r="AG24" s="2">
        <f t="shared" ref="AG24" si="50">AF24*1000</f>
        <v>-130.43311034224024</v>
      </c>
      <c r="AH24" s="87"/>
      <c r="AI24" s="90"/>
      <c r="AJ24" s="90"/>
      <c r="AK24" s="132" t="str">
        <f t="shared" si="3"/>
        <v>13</v>
      </c>
      <c r="AN24" s="133"/>
    </row>
    <row r="25" spans="1:40" s="85" customFormat="1" x14ac:dyDescent="0.25">
      <c r="A25" s="108">
        <v>1949</v>
      </c>
      <c r="B25" s="86" t="s">
        <v>123</v>
      </c>
      <c r="C25" s="112" t="s">
        <v>64</v>
      </c>
      <c r="D25" s="48" t="s">
        <v>55</v>
      </c>
      <c r="E25" s="100" t="s">
        <v>138</v>
      </c>
      <c r="F25" s="16">
        <v>20.735127408585299</v>
      </c>
      <c r="G25" s="16">
        <v>20.523080681431999</v>
      </c>
      <c r="H25" s="16">
        <v>3.0263862580695001E-3</v>
      </c>
      <c r="I25" s="16">
        <v>40.254284176892902</v>
      </c>
      <c r="J25" s="16">
        <v>39.465187250314003</v>
      </c>
      <c r="K25" s="16">
        <v>1.3527388875825999E-3</v>
      </c>
      <c r="L25" s="16">
        <v>-0.31453818673375999</v>
      </c>
      <c r="M25" s="16">
        <v>2.97851179003954E-3</v>
      </c>
      <c r="N25" s="16">
        <v>10.3287413724491</v>
      </c>
      <c r="O25" s="16">
        <v>2.9955322756308098E-3</v>
      </c>
      <c r="P25" s="16">
        <v>19.557271564140802</v>
      </c>
      <c r="Q25" s="16">
        <v>1.32582464724097E-3</v>
      </c>
      <c r="R25" s="16">
        <v>27.5948197817135</v>
      </c>
      <c r="S25" s="16">
        <v>0.12294472354579999</v>
      </c>
      <c r="T25" s="16">
        <v>1594.2056506859301</v>
      </c>
      <c r="U25" s="16">
        <v>0.15423087396499899</v>
      </c>
      <c r="V25" s="138">
        <v>43796.820821759262</v>
      </c>
      <c r="W25" s="100">
        <v>2.2999999999999998</v>
      </c>
      <c r="X25" s="16">
        <v>1.67714733082889E-2</v>
      </c>
      <c r="Y25" s="16">
        <v>1.96301216352389E-2</v>
      </c>
      <c r="Z25" s="17">
        <f>((((N25/1000)+1)/((SMOW!$Z$4/1000)+1))-1)*1000</f>
        <v>20.785264693285121</v>
      </c>
      <c r="AA25" s="17">
        <f>((((P25/1000)+1)/((SMOW!$AA$4/1000)+1))-1)*1000</f>
        <v>40.28706483387645</v>
      </c>
      <c r="AB25" s="17">
        <f>Z25*SMOW!$AN$6</f>
        <v>22.453777431932988</v>
      </c>
      <c r="AC25" s="17">
        <f>AA25*SMOW!$AN$12</f>
        <v>43.484576430679425</v>
      </c>
      <c r="AD25" s="17">
        <f t="shared" ref="AD25" si="51">LN((AB25/1000)+1)*1000</f>
        <v>22.2054024674804</v>
      </c>
      <c r="AE25" s="17">
        <f t="shared" ref="AE25" si="52">LN((AC25/1000)+1)*1000</f>
        <v>42.565666813214662</v>
      </c>
      <c r="AF25" s="16">
        <f>(AD25-SMOW!AN$14*AE25)</f>
        <v>-0.26926960989694138</v>
      </c>
      <c r="AG25" s="2">
        <f t="shared" ref="AG25" si="53">AF25*1000</f>
        <v>-269.26960989694135</v>
      </c>
      <c r="AH25" s="90">
        <f>AVERAGE(AG25:AG28)</f>
        <v>-275.02186081302415</v>
      </c>
      <c r="AI25" s="90">
        <f>STDEV(AG25:AG28)</f>
        <v>6.4504905808914366</v>
      </c>
      <c r="AJ25" s="90"/>
      <c r="AK25" s="132" t="str">
        <f t="shared" si="3"/>
        <v>13</v>
      </c>
      <c r="AN25" s="133"/>
    </row>
    <row r="26" spans="1:40" s="85" customFormat="1" x14ac:dyDescent="0.25">
      <c r="A26" s="108">
        <v>1950</v>
      </c>
      <c r="B26" s="86" t="s">
        <v>112</v>
      </c>
      <c r="C26" s="112" t="s">
        <v>64</v>
      </c>
      <c r="D26" s="48" t="s">
        <v>55</v>
      </c>
      <c r="E26" s="100" t="s">
        <v>135</v>
      </c>
      <c r="F26" s="16">
        <v>20.812451104511702</v>
      </c>
      <c r="G26" s="16">
        <v>20.598830721406799</v>
      </c>
      <c r="H26" s="16">
        <v>3.3596161618696099E-3</v>
      </c>
      <c r="I26" s="16">
        <v>40.427453806791199</v>
      </c>
      <c r="J26" s="16">
        <v>39.631641868446799</v>
      </c>
      <c r="K26" s="16">
        <v>2.5569598923519902E-3</v>
      </c>
      <c r="L26" s="16">
        <v>-0.32667618513318297</v>
      </c>
      <c r="M26" s="16">
        <v>3.6745096659126799E-3</v>
      </c>
      <c r="N26" s="16">
        <v>10.405276753946101</v>
      </c>
      <c r="O26" s="16">
        <v>3.32536490336532E-3</v>
      </c>
      <c r="P26" s="16">
        <v>19.726995792209401</v>
      </c>
      <c r="Q26" s="16">
        <v>2.5060863396585099E-3</v>
      </c>
      <c r="R26" s="16">
        <v>26.240912321040099</v>
      </c>
      <c r="S26" s="16">
        <v>0.17793158610445001</v>
      </c>
      <c r="T26" s="16">
        <v>1469.1612440491799</v>
      </c>
      <c r="U26" s="16">
        <v>0.56592959219890704</v>
      </c>
      <c r="V26" s="138">
        <v>43798.766284722224</v>
      </c>
      <c r="W26" s="100">
        <v>2.2999999999999998</v>
      </c>
      <c r="X26" s="16">
        <v>8.6248638502967198E-2</v>
      </c>
      <c r="Y26" s="16">
        <v>8.8617560258303099E-2</v>
      </c>
      <c r="Z26" s="17">
        <f>((((N26/1000)+1)/((SMOW!$Z$4/1000)+1))-1)*1000</f>
        <v>20.86259218725872</v>
      </c>
      <c r="AA26" s="17">
        <f>((((P26/1000)+1)/((SMOW!$AA$4/1000)+1))-1)*1000</f>
        <v>40.460239920723673</v>
      </c>
      <c r="AB26" s="17">
        <f>Z26*SMOW!$AN$6</f>
        <v>22.537312299767184</v>
      </c>
      <c r="AC26" s="17">
        <f>AA26*SMOW!$AN$12</f>
        <v>43.671496111498804</v>
      </c>
      <c r="AD26" s="17">
        <f t="shared" ref="AD26" si="54">LN((AB26/1000)+1)*1000</f>
        <v>22.287099515746487</v>
      </c>
      <c r="AE26" s="17">
        <f t="shared" ref="AE26" si="55">LN((AC26/1000)+1)*1000</f>
        <v>42.744781047917151</v>
      </c>
      <c r="AF26" s="16">
        <f>(AD26-SMOW!AN$14*AE26)</f>
        <v>-0.28214487755376894</v>
      </c>
      <c r="AG26" s="2">
        <f t="shared" ref="AG26" si="56">AF26*1000</f>
        <v>-282.14487755376894</v>
      </c>
      <c r="AH26" s="87"/>
      <c r="AI26" s="90"/>
      <c r="AJ26" s="90"/>
      <c r="AK26" s="132" t="str">
        <f t="shared" si="3"/>
        <v>13</v>
      </c>
      <c r="AN26" s="133"/>
    </row>
    <row r="27" spans="1:40" s="85" customFormat="1" x14ac:dyDescent="0.25">
      <c r="A27" s="108">
        <v>1951</v>
      </c>
      <c r="B27" s="86" t="s">
        <v>112</v>
      </c>
      <c r="C27" s="112" t="s">
        <v>64</v>
      </c>
      <c r="D27" s="48" t="s">
        <v>55</v>
      </c>
      <c r="E27" s="100" t="s">
        <v>139</v>
      </c>
      <c r="F27" s="16">
        <v>21.781911072490399</v>
      </c>
      <c r="G27" s="16">
        <v>21.548074434297501</v>
      </c>
      <c r="H27" s="16">
        <v>4.1488785264317601E-3</v>
      </c>
      <c r="I27" s="16">
        <v>42.281427143757497</v>
      </c>
      <c r="J27" s="16">
        <v>41.411990459023798</v>
      </c>
      <c r="K27" s="16">
        <v>1.44304094577724E-3</v>
      </c>
      <c r="L27" s="16">
        <v>-0.31745652806713598</v>
      </c>
      <c r="M27" s="16">
        <v>4.1555544772572898E-3</v>
      </c>
      <c r="N27" s="16">
        <v>11.364853085707701</v>
      </c>
      <c r="O27" s="16">
        <v>4.1065807447602598E-3</v>
      </c>
      <c r="P27" s="16">
        <v>21.544082273603301</v>
      </c>
      <c r="Q27" s="16">
        <v>1.4143300458462199E-3</v>
      </c>
      <c r="R27" s="16">
        <v>29.7057625926189</v>
      </c>
      <c r="S27" s="16">
        <v>0.13476944229013199</v>
      </c>
      <c r="T27" s="16">
        <v>1663.75123277895</v>
      </c>
      <c r="U27" s="16">
        <v>0.156118051615702</v>
      </c>
      <c r="V27" s="138">
        <v>43798.867754629631</v>
      </c>
      <c r="W27" s="100">
        <v>2.2999999999999998</v>
      </c>
      <c r="X27" s="16">
        <v>3.2818103051241297E-2</v>
      </c>
      <c r="Y27" s="16">
        <v>2.74599832837965E-2</v>
      </c>
      <c r="Z27" s="17">
        <f>((((N27/1000)+1)/((SMOW!$Z$4/1000)+1))-1)*1000</f>
        <v>21.832099773947846</v>
      </c>
      <c r="AA27" s="17">
        <f>((((P27/1000)+1)/((SMOW!$AA$4/1000)+1))-1)*1000</f>
        <v>42.314271680389922</v>
      </c>
      <c r="AB27" s="17">
        <f>Z27*SMOW!$AN$6</f>
        <v>23.584645970582589</v>
      </c>
      <c r="AC27" s="17">
        <f>AA27*SMOW!$AN$12</f>
        <v>45.672679024440157</v>
      </c>
      <c r="AD27" s="17">
        <f t="shared" ref="AD27" si="57">LN((AB27/1000)+1)*1000</f>
        <v>23.310825162256009</v>
      </c>
      <c r="AE27" s="17">
        <f t="shared" ref="AE27" si="58">LN((AC27/1000)+1)*1000</f>
        <v>44.660390308192341</v>
      </c>
      <c r="AF27" s="16">
        <f>(AD27-SMOW!AN$14*AE27)</f>
        <v>-0.26986092046954724</v>
      </c>
      <c r="AG27" s="2">
        <f t="shared" ref="AG27" si="59">AF27*1000</f>
        <v>-269.86092046954724</v>
      </c>
      <c r="AH27" s="87"/>
      <c r="AI27" s="90"/>
      <c r="AJ27" s="90"/>
      <c r="AK27" s="132" t="str">
        <f t="shared" si="3"/>
        <v>13</v>
      </c>
      <c r="AN27" s="133"/>
    </row>
    <row r="28" spans="1:40" s="85" customFormat="1" x14ac:dyDescent="0.25">
      <c r="A28" s="108">
        <v>1952</v>
      </c>
      <c r="B28" s="86" t="s">
        <v>112</v>
      </c>
      <c r="C28" s="112" t="s">
        <v>64</v>
      </c>
      <c r="D28" s="48" t="s">
        <v>55</v>
      </c>
      <c r="E28" s="100" t="s">
        <v>136</v>
      </c>
      <c r="F28" s="16">
        <v>21.176681420458898</v>
      </c>
      <c r="G28" s="16">
        <v>20.955571330210599</v>
      </c>
      <c r="H28" s="16">
        <v>4.0444654667945602E-3</v>
      </c>
      <c r="I28" s="16">
        <v>41.1261583055093</v>
      </c>
      <c r="J28" s="16">
        <v>40.302971666713397</v>
      </c>
      <c r="K28" s="16">
        <v>2.9621823016166299E-3</v>
      </c>
      <c r="L28" s="16">
        <v>-0.324397709814087</v>
      </c>
      <c r="M28" s="16">
        <v>4.5511222756180096E-3</v>
      </c>
      <c r="N28" s="16">
        <v>10.765793744886601</v>
      </c>
      <c r="O28" s="16">
        <v>4.00323217538849E-3</v>
      </c>
      <c r="P28" s="16">
        <v>20.4117987900709</v>
      </c>
      <c r="Q28" s="16">
        <v>2.90324639970105E-3</v>
      </c>
      <c r="R28" s="16">
        <v>26.7935905208995</v>
      </c>
      <c r="S28" s="16">
        <v>0.18024206675865101</v>
      </c>
      <c r="T28" s="16">
        <v>1606.7725975195599</v>
      </c>
      <c r="U28" s="16">
        <v>0.56497059299865504</v>
      </c>
      <c r="V28" s="138">
        <v>43799.808587962965</v>
      </c>
      <c r="W28" s="20">
        <v>2.2999999999999998</v>
      </c>
      <c r="X28" s="16">
        <v>2.9198425365454798E-2</v>
      </c>
      <c r="Y28" s="16">
        <v>3.2537053526236301E-2</v>
      </c>
      <c r="Z28" s="17">
        <f>((((N28/1000)+1)/((SMOW!$Z$4/1000)+1))-1)*1000</f>
        <v>21.226840393761883</v>
      </c>
      <c r="AA28" s="17">
        <f>((((P28/1000)+1)/((SMOW!$AA$4/1000)+1))-1)*1000</f>
        <v>41.158966437128129</v>
      </c>
      <c r="AB28" s="17">
        <f>Z28*SMOW!$AN$6</f>
        <v>22.93080010372308</v>
      </c>
      <c r="AC28" s="17">
        <f>AA28*SMOW!$AN$12</f>
        <v>44.425679289946267</v>
      </c>
      <c r="AD28" s="17">
        <f t="shared" ref="AD28" si="60">LN((AB28/1000)+1)*1000</f>
        <v>22.67184059914327</v>
      </c>
      <c r="AE28" s="17">
        <f t="shared" ref="AE28" si="61">LN((AC28/1000)+1)*1000</f>
        <v>43.46714514105134</v>
      </c>
      <c r="AF28" s="16">
        <f>(AD28-SMOW!AN$14*AE28)</f>
        <v>-0.27881203533183907</v>
      </c>
      <c r="AG28" s="2">
        <f t="shared" ref="AG28" si="62">AF28*1000</f>
        <v>-278.81203533183907</v>
      </c>
      <c r="AH28" s="87"/>
      <c r="AI28" s="90"/>
      <c r="AJ28" s="90"/>
      <c r="AK28" s="132" t="str">
        <f t="shared" si="3"/>
        <v>13</v>
      </c>
      <c r="AN28" s="133"/>
    </row>
    <row r="29" spans="1:40" s="85" customFormat="1" x14ac:dyDescent="0.25">
      <c r="A29" s="108">
        <v>1953</v>
      </c>
      <c r="B29" s="86" t="s">
        <v>112</v>
      </c>
      <c r="C29" s="112" t="s">
        <v>64</v>
      </c>
      <c r="D29" s="55" t="s">
        <v>137</v>
      </c>
      <c r="E29" s="100" t="s">
        <v>140</v>
      </c>
      <c r="F29" s="16">
        <v>9.8480435133896194</v>
      </c>
      <c r="G29" s="16">
        <v>9.7998673590846401</v>
      </c>
      <c r="H29" s="16">
        <v>3.3870083744041001E-3</v>
      </c>
      <c r="I29" s="16">
        <v>18.997450741129999</v>
      </c>
      <c r="J29" s="16">
        <v>18.819252464368699</v>
      </c>
      <c r="K29" s="16">
        <v>1.6244516101702299E-3</v>
      </c>
      <c r="L29" s="16">
        <v>-0.13669794210203101</v>
      </c>
      <c r="M29" s="16">
        <v>3.3884298697169401E-3</v>
      </c>
      <c r="N29" s="16">
        <v>-0.443917731081514</v>
      </c>
      <c r="O29" s="16">
        <v>3.9981563377513999E-3</v>
      </c>
      <c r="P29" s="16">
        <v>-1.26633570885703</v>
      </c>
      <c r="Q29" s="16">
        <v>7.3464648318061704E-3</v>
      </c>
      <c r="R29" s="16">
        <v>-4.0513252596228098</v>
      </c>
      <c r="S29" s="16">
        <v>0.12789255956814999</v>
      </c>
      <c r="T29" s="16">
        <v>1026.64302488361</v>
      </c>
      <c r="U29" s="16">
        <v>0.13063233784716999</v>
      </c>
      <c r="V29" s="138">
        <v>43799.906597222223</v>
      </c>
      <c r="W29" s="20">
        <v>2.2999999999999998</v>
      </c>
      <c r="X29" s="16">
        <v>2.5945826478488102E-2</v>
      </c>
      <c r="Y29" s="16">
        <v>2.6141569154111002E-2</v>
      </c>
      <c r="Z29" s="17">
        <f>((((N29/1000)+1)/((SMOW!$Z$4/1000)+1))-1)*1000</f>
        <v>9.901112610755769</v>
      </c>
      <c r="AA29" s="17">
        <f>((((P29/1000)+1)/((SMOW!$AA$4/1000)+1))-1)*1000</f>
        <v>19.040068815646904</v>
      </c>
      <c r="AB29" s="17">
        <f>Z29*SMOW!$AN$6</f>
        <v>10.695912809916573</v>
      </c>
      <c r="AC29" s="17">
        <f>AA29*SMOW!$AN$12</f>
        <v>20.551244700338422</v>
      </c>
      <c r="AD29" s="17">
        <f t="shared" ref="AD29" si="63">LN((AB29/1000)+1)*1000</f>
        <v>10.639116170165298</v>
      </c>
      <c r="AE29" s="17">
        <f t="shared" ref="AE29" si="64">LN((AC29/1000)+1)*1000</f>
        <v>20.342917293972945</v>
      </c>
      <c r="AF29" s="16">
        <f>(AD29-SMOW!AN$14*AE29)</f>
        <v>-0.10194416105241721</v>
      </c>
      <c r="AG29" s="2">
        <f t="shared" ref="AG29" si="65">AF29*1000</f>
        <v>-101.94416105241721</v>
      </c>
      <c r="AH29" s="114">
        <f>AVERAGE(AG29:AG32)</f>
        <v>-85.832333450396973</v>
      </c>
      <c r="AI29" s="114">
        <f>STDEV(AG29:AG32)</f>
        <v>11.093522850386744</v>
      </c>
      <c r="AK29" s="132" t="str">
        <f t="shared" si="3"/>
        <v>13</v>
      </c>
      <c r="AN29" s="133"/>
    </row>
    <row r="30" spans="1:40" s="100" customFormat="1" x14ac:dyDescent="0.25">
      <c r="A30" s="108">
        <v>1954</v>
      </c>
      <c r="B30" s="86" t="s">
        <v>123</v>
      </c>
      <c r="C30" s="112" t="s">
        <v>64</v>
      </c>
      <c r="D30" s="55" t="s">
        <v>137</v>
      </c>
      <c r="E30" s="100" t="s">
        <v>141</v>
      </c>
      <c r="F30" s="16">
        <v>8.40404345920693</v>
      </c>
      <c r="G30" s="16">
        <v>8.3689257441661802</v>
      </c>
      <c r="H30" s="16">
        <v>4.31171160125944E-3</v>
      </c>
      <c r="I30" s="16">
        <v>16.2004452070701</v>
      </c>
      <c r="J30" s="16">
        <v>16.070618254544499</v>
      </c>
      <c r="K30" s="16">
        <v>1.31285787746335E-3</v>
      </c>
      <c r="L30" s="16">
        <v>-0.116360694233328</v>
      </c>
      <c r="M30" s="16">
        <v>4.34047376872548E-3</v>
      </c>
      <c r="N30" s="16">
        <v>-1.87662727981098</v>
      </c>
      <c r="O30" s="16">
        <v>4.26775373775924E-3</v>
      </c>
      <c r="P30" s="16">
        <v>-4.0179896039693404</v>
      </c>
      <c r="Q30" s="16">
        <v>1.28673711404887E-3</v>
      </c>
      <c r="R30" s="16">
        <v>-8.3515403045363605</v>
      </c>
      <c r="S30" s="16">
        <v>0.14838554916371499</v>
      </c>
      <c r="T30" s="16">
        <v>1119.22810675407</v>
      </c>
      <c r="U30" s="16">
        <v>0.39079327327239299</v>
      </c>
      <c r="V30" s="138">
        <v>43800.713587962964</v>
      </c>
      <c r="W30" s="100">
        <v>2.2999999999999998</v>
      </c>
      <c r="X30" s="16">
        <v>0.20951831953111999</v>
      </c>
      <c r="Y30" s="16">
        <v>0.200056546829083</v>
      </c>
      <c r="Z30" s="17">
        <f>((((N30/1000)+1)/((SMOW!$Z$4/1000)+1))-1)*1000</f>
        <v>8.4535750558589751</v>
      </c>
      <c r="AA30" s="17">
        <f>((((P30/1000)+1)/((SMOW!$AA$4/1000)+1))-1)*1000</f>
        <v>16.232467875688439</v>
      </c>
      <c r="AB30" s="17">
        <f>Z30*SMOW!$AN$6</f>
        <v>9.1321758760050518</v>
      </c>
      <c r="AC30" s="17">
        <f>AA30*SMOW!$AN$12</f>
        <v>17.52080954295235</v>
      </c>
      <c r="AD30" s="17">
        <f t="shared" ref="AD30:AD31" si="66">LN((AB30/1000)+1)*1000</f>
        <v>9.0907296959969077</v>
      </c>
      <c r="AE30" s="17">
        <f t="shared" ref="AE30:AE31" si="67">LN((AC30/1000)+1)*1000</f>
        <v>17.369089764746366</v>
      </c>
      <c r="AF30" s="16">
        <f>(AD30-SMOW!AN$14*AE30)</f>
        <v>-8.0149699789174633E-2</v>
      </c>
      <c r="AG30" s="2">
        <f t="shared" ref="AG30:AG31" si="68">AF30*1000</f>
        <v>-80.149699789174633</v>
      </c>
      <c r="AH30" s="2">
        <f>AVERAGE(AG30:AG32)</f>
        <v>-80.461724249723559</v>
      </c>
      <c r="AI30" s="2">
        <f>STDEV(AG30:AG32)</f>
        <v>3.3968683710040537</v>
      </c>
      <c r="AJ30" s="100" t="s">
        <v>161</v>
      </c>
      <c r="AK30" s="132" t="str">
        <f t="shared" si="3"/>
        <v>13</v>
      </c>
      <c r="AN30" s="59"/>
    </row>
    <row r="31" spans="1:40" s="100" customFormat="1" x14ac:dyDescent="0.25">
      <c r="A31" s="108">
        <v>1955</v>
      </c>
      <c r="B31" s="86" t="s">
        <v>123</v>
      </c>
      <c r="C31" s="112" t="s">
        <v>64</v>
      </c>
      <c r="D31" s="55" t="s">
        <v>137</v>
      </c>
      <c r="E31" s="100" t="s">
        <v>142</v>
      </c>
      <c r="F31" s="16">
        <v>9.0515857837094398</v>
      </c>
      <c r="G31" s="16">
        <v>9.0108653917405199</v>
      </c>
      <c r="H31" s="16">
        <v>4.1238636466114104E-3</v>
      </c>
      <c r="I31" s="16">
        <v>17.433272091575301</v>
      </c>
      <c r="J31" s="16">
        <v>17.283055897572702</v>
      </c>
      <c r="K31" s="16">
        <v>1.3151424654701501E-3</v>
      </c>
      <c r="L31" s="16">
        <v>-0.11458812217786001</v>
      </c>
      <c r="M31" s="16">
        <v>4.0731998137896004E-3</v>
      </c>
      <c r="N31" s="16">
        <v>-1.2356866438587899</v>
      </c>
      <c r="O31" s="16">
        <v>4.08182089142968E-3</v>
      </c>
      <c r="P31" s="16">
        <v>-2.8096911775209601</v>
      </c>
      <c r="Q31" s="16">
        <v>1.28897624764185E-3</v>
      </c>
      <c r="R31" s="16">
        <v>-6.0847380510799196</v>
      </c>
      <c r="S31" s="16">
        <v>0.155343107895173</v>
      </c>
      <c r="T31" s="16">
        <v>1132.49924647478</v>
      </c>
      <c r="U31" s="16">
        <v>0.16990010131101599</v>
      </c>
      <c r="V31" s="138">
        <v>43800.807615740741</v>
      </c>
      <c r="W31" s="100">
        <v>2.2999999999999998</v>
      </c>
      <c r="X31" s="16">
        <v>1.0244321122365499E-3</v>
      </c>
      <c r="Y31" s="16">
        <v>2.25237688768231E-3</v>
      </c>
      <c r="Z31" s="17">
        <f>((((N31/1000)+1)/((SMOW!$Z$4/1000)+1))-1)*1000</f>
        <v>9.1011491868633332</v>
      </c>
      <c r="AA31" s="17">
        <f>((((P31/1000)+1)/((SMOW!$AA$4/1000)+1))-1)*1000</f>
        <v>17.46533360922875</v>
      </c>
      <c r="AB31" s="17">
        <f>Z31*SMOW!$AN$6</f>
        <v>9.8317332606625918</v>
      </c>
      <c r="AC31" s="17">
        <f>AA31*SMOW!$AN$12</f>
        <v>18.851525603801225</v>
      </c>
      <c r="AD31" s="17">
        <f t="shared" si="66"/>
        <v>9.7837162417072854</v>
      </c>
      <c r="AE31" s="17">
        <f t="shared" si="67"/>
        <v>18.676037641909254</v>
      </c>
      <c r="AF31" s="16">
        <f>(AD31-SMOW!AN$14*AE31)</f>
        <v>-7.7231633220801399E-2</v>
      </c>
      <c r="AG31" s="2">
        <f t="shared" si="68"/>
        <v>-77.231633220801399</v>
      </c>
      <c r="AK31" s="132" t="str">
        <f t="shared" si="3"/>
        <v>13</v>
      </c>
      <c r="AN31" s="59"/>
    </row>
    <row r="32" spans="1:40" s="100" customFormat="1" x14ac:dyDescent="0.25">
      <c r="A32" s="108">
        <v>1956</v>
      </c>
      <c r="B32" s="94" t="s">
        <v>80</v>
      </c>
      <c r="C32" s="112" t="s">
        <v>64</v>
      </c>
      <c r="D32" s="55" t="s">
        <v>137</v>
      </c>
      <c r="E32" s="100" t="s">
        <v>364</v>
      </c>
      <c r="F32" s="16">
        <v>8.6513233568107406</v>
      </c>
      <c r="G32" s="16">
        <v>8.6141147394145694</v>
      </c>
      <c r="H32" s="16">
        <v>4.36915350699841E-3</v>
      </c>
      <c r="I32" s="16">
        <v>16.680016436724099</v>
      </c>
      <c r="J32" s="16">
        <v>16.542432746999101</v>
      </c>
      <c r="K32" s="16">
        <v>1.44460003673155E-3</v>
      </c>
      <c r="L32" s="16">
        <v>-0.120289751000952</v>
      </c>
      <c r="M32" s="16">
        <v>4.3153473885749203E-3</v>
      </c>
      <c r="N32" s="16">
        <v>-1.63186839868279</v>
      </c>
      <c r="O32" s="16">
        <v>4.3246100237542299E-3</v>
      </c>
      <c r="P32" s="16">
        <v>-3.5479599757677902</v>
      </c>
      <c r="Q32" s="16">
        <v>1.41585811695758E-3</v>
      </c>
      <c r="R32" s="16">
        <v>-7.9782973668975599</v>
      </c>
      <c r="S32" s="16">
        <v>0.12993306104299501</v>
      </c>
      <c r="T32" s="16">
        <v>1896.75319394294</v>
      </c>
      <c r="U32" s="16">
        <v>0.38999282867933199</v>
      </c>
      <c r="V32" s="138">
        <v>43801.403298611112</v>
      </c>
      <c r="W32" s="100">
        <v>2.2999999999999998</v>
      </c>
      <c r="X32" s="16">
        <v>4.1088422380436099E-2</v>
      </c>
      <c r="Y32" s="16">
        <v>4.5010499462263397E-2</v>
      </c>
      <c r="Z32" s="17">
        <f>((((N32/1000)+1)/((SMOW!$Z$4/1000)+1))-1)*1000</f>
        <v>8.7008670995545323</v>
      </c>
      <c r="AA32" s="17">
        <f>((((P32/1000)+1)/((SMOW!$AA$4/1000)+1))-1)*1000</f>
        <v>16.71205421766664</v>
      </c>
      <c r="AB32" s="17">
        <f>Z32*SMOW!$AN$6</f>
        <v>9.3993189983931789</v>
      </c>
      <c r="AC32" s="17">
        <f>AA32*SMOW!$AN$12</f>
        <v>18.038459786991098</v>
      </c>
      <c r="AD32" s="17">
        <f t="shared" ref="AD32" si="69">LN((AB32/1000)+1)*1000</f>
        <v>9.3554202639927269</v>
      </c>
      <c r="AE32" s="17">
        <f t="shared" ref="AE32" si="70">LN((AC32/1000)+1)*1000</f>
        <v>17.877697166158942</v>
      </c>
      <c r="AF32" s="16">
        <f>(AD32-SMOW!AN$14*AE32)</f>
        <v>-8.4003839739194675E-2</v>
      </c>
      <c r="AG32" s="2">
        <f t="shared" ref="AG32" si="71">AF32*1000</f>
        <v>-84.003839739194675</v>
      </c>
      <c r="AK32" s="132" t="str">
        <f t="shared" si="3"/>
        <v>13</v>
      </c>
      <c r="AN32" s="59"/>
    </row>
    <row r="33" spans="1:40" s="100" customFormat="1" x14ac:dyDescent="0.25">
      <c r="A33" s="108">
        <v>1957</v>
      </c>
      <c r="B33" s="94" t="s">
        <v>80</v>
      </c>
      <c r="C33" s="112" t="s">
        <v>48</v>
      </c>
      <c r="D33" s="48" t="s">
        <v>145</v>
      </c>
      <c r="E33" s="100" t="s">
        <v>144</v>
      </c>
      <c r="F33" s="16">
        <v>12.0511474931173</v>
      </c>
      <c r="G33" s="16">
        <v>11.9791102714607</v>
      </c>
      <c r="H33" s="16">
        <v>4.0854149306263797E-3</v>
      </c>
      <c r="I33" s="16">
        <v>23.240930856279999</v>
      </c>
      <c r="J33" s="16">
        <v>22.974973237771501</v>
      </c>
      <c r="K33" s="16">
        <v>1.39322139053824E-3</v>
      </c>
      <c r="L33" s="16">
        <v>-0.15167559808269299</v>
      </c>
      <c r="M33" s="16">
        <v>4.2287968909251097E-3</v>
      </c>
      <c r="N33" s="16">
        <v>1.73329455915801</v>
      </c>
      <c r="O33" s="16">
        <v>4.0437641597790702E-3</v>
      </c>
      <c r="P33" s="16">
        <v>2.8824177754385598</v>
      </c>
      <c r="Q33" s="16">
        <v>1.3655017059085899E-3</v>
      </c>
      <c r="R33" s="16">
        <v>1.99370567146956</v>
      </c>
      <c r="S33" s="16">
        <v>0.16111148489593299</v>
      </c>
      <c r="T33" s="16">
        <v>2379.6383199362599</v>
      </c>
      <c r="U33" s="16">
        <v>0.28270580303576798</v>
      </c>
      <c r="V33" s="138">
        <v>43801.506273148145</v>
      </c>
      <c r="W33" s="100">
        <v>2.2999999999999998</v>
      </c>
      <c r="X33" s="16">
        <v>7.7621464682621098E-3</v>
      </c>
      <c r="Y33" s="16">
        <v>5.6088844285422396E-3</v>
      </c>
      <c r="Z33" s="17">
        <f>((((N33/1000)+1)/((SMOW!$Z$4/1000)+1))-1)*1000</f>
        <v>12.100858231143263</v>
      </c>
      <c r="AA33" s="17">
        <f>((((P33/1000)+1)/((SMOW!$AA$4/1000)+1))-1)*1000</f>
        <v>23.273175385791987</v>
      </c>
      <c r="AB33" s="17">
        <f>Z33*SMOW!$AN$6</f>
        <v>13.072240429309696</v>
      </c>
      <c r="AC33" s="17">
        <f>AA33*SMOW!$AN$12</f>
        <v>25.120325296001493</v>
      </c>
      <c r="AD33" s="17">
        <f t="shared" ref="AD33" si="72">LN((AB33/1000)+1)*1000</f>
        <v>12.987536079555714</v>
      </c>
      <c r="AE33" s="17">
        <f t="shared" ref="AE33" si="73">LN((AC33/1000)+1)*1000</f>
        <v>24.809996233326498</v>
      </c>
      <c r="AF33" s="16">
        <f>(AD33-SMOW!AN$14*AE33)</f>
        <v>-0.11214193164067865</v>
      </c>
      <c r="AG33" s="2">
        <f t="shared" ref="AG33" si="74">AF33*1000</f>
        <v>-112.14193164067865</v>
      </c>
      <c r="AH33" s="90">
        <f>AVERAGE(AG33:AG34)</f>
        <v>-116.76159647967577</v>
      </c>
      <c r="AI33" s="90">
        <f>STDEV(AG33:AG34)</f>
        <v>6.5331926689278443</v>
      </c>
      <c r="AK33" s="132" t="str">
        <f t="shared" si="3"/>
        <v>13</v>
      </c>
      <c r="AN33" s="59"/>
    </row>
    <row r="34" spans="1:40" s="100" customFormat="1" x14ac:dyDescent="0.25">
      <c r="A34" s="108">
        <v>1958</v>
      </c>
      <c r="B34" s="94" t="s">
        <v>80</v>
      </c>
      <c r="C34" s="57" t="s">
        <v>48</v>
      </c>
      <c r="D34" s="48" t="s">
        <v>145</v>
      </c>
      <c r="E34" s="100" t="s">
        <v>146</v>
      </c>
      <c r="F34" s="16">
        <v>11.167606734303501</v>
      </c>
      <c r="G34" s="16">
        <v>11.1057091182661</v>
      </c>
      <c r="H34" s="16">
        <v>3.9631472587450698E-3</v>
      </c>
      <c r="I34" s="16">
        <v>21.563509829287199</v>
      </c>
      <c r="J34" s="16">
        <v>21.334306425269901</v>
      </c>
      <c r="K34" s="16">
        <v>1.15851501901064E-3</v>
      </c>
      <c r="L34" s="16">
        <v>-0.15880467427637501</v>
      </c>
      <c r="M34" s="16">
        <v>3.98947283821638E-3</v>
      </c>
      <c r="N34" s="16">
        <v>0.858761490946791</v>
      </c>
      <c r="O34" s="16">
        <v>3.9227430057855103E-3</v>
      </c>
      <c r="P34" s="16">
        <v>1.2383709000168699</v>
      </c>
      <c r="Q34" s="16">
        <v>1.13546507792902E-3</v>
      </c>
      <c r="R34" s="16">
        <v>-0.74898279080853103</v>
      </c>
      <c r="S34" s="16">
        <v>0.15381742041039301</v>
      </c>
      <c r="T34" s="16">
        <v>2289.2730908510898</v>
      </c>
      <c r="U34" s="16">
        <v>0.15705032493017901</v>
      </c>
      <c r="V34" s="138">
        <v>43801.619930555556</v>
      </c>
      <c r="W34" s="100">
        <v>2.2999999999999998</v>
      </c>
      <c r="X34" s="16">
        <v>1.50550856450374E-3</v>
      </c>
      <c r="Y34" s="16">
        <v>2.6790260045770099E-3</v>
      </c>
      <c r="Z34" s="17">
        <f>((((N34/1000)+1)/((SMOW!$Z$4/1000)+1))-1)*1000</f>
        <v>11.217274073867634</v>
      </c>
      <c r="AA34" s="17">
        <f>((((P34/1000)+1)/((SMOW!$AA$4/1000)+1))-1)*1000</f>
        <v>21.595701499643294</v>
      </c>
      <c r="AB34" s="17">
        <f>Z34*SMOW!$AN$6</f>
        <v>12.117727590401346</v>
      </c>
      <c r="AC34" s="17">
        <f>AA34*SMOW!$AN$12</f>
        <v>23.309713336220184</v>
      </c>
      <c r="AD34" s="17">
        <f t="shared" ref="AD34" si="75">LN((AB34/1000)+1)*1000</f>
        <v>12.044895710345257</v>
      </c>
      <c r="AE34" s="17">
        <f t="shared" ref="AE34" si="76">LN((AC34/1000)+1)*1000</f>
        <v>23.042191234211987</v>
      </c>
      <c r="AF34" s="16">
        <f>(AD34-SMOW!AN$14*AE34)</f>
        <v>-0.12138126131867288</v>
      </c>
      <c r="AG34" s="2">
        <f t="shared" ref="AG34" si="77">AF34*1000</f>
        <v>-121.38126131867288</v>
      </c>
      <c r="AK34" s="132" t="str">
        <f t="shared" si="3"/>
        <v>13</v>
      </c>
      <c r="AN34" s="59"/>
    </row>
    <row r="35" spans="1:40" s="85" customFormat="1" x14ac:dyDescent="0.25">
      <c r="A35" s="108">
        <v>1959</v>
      </c>
      <c r="B35" s="86" t="s">
        <v>123</v>
      </c>
      <c r="C35" s="48" t="s">
        <v>48</v>
      </c>
      <c r="D35" s="48" t="s">
        <v>148</v>
      </c>
      <c r="E35" s="100" t="s">
        <v>147</v>
      </c>
      <c r="F35" s="16">
        <v>12.3564130736639</v>
      </c>
      <c r="G35" s="16">
        <v>12.2806954615178</v>
      </c>
      <c r="H35" s="16">
        <v>3.4934977654705302E-3</v>
      </c>
      <c r="I35" s="16">
        <v>23.831586723954899</v>
      </c>
      <c r="J35" s="16">
        <v>23.5520469728792</v>
      </c>
      <c r="K35" s="16">
        <v>1.2381564513421501E-3</v>
      </c>
      <c r="L35" s="16">
        <v>-0.154785340162436</v>
      </c>
      <c r="M35" s="16">
        <v>3.5427900375214001E-3</v>
      </c>
      <c r="N35" s="16">
        <v>2.0354479596791699</v>
      </c>
      <c r="O35" s="16">
        <v>3.45788158514777E-3</v>
      </c>
      <c r="P35" s="16">
        <v>3.4613218895961002</v>
      </c>
      <c r="Q35" s="16">
        <v>1.2135219556434901E-3</v>
      </c>
      <c r="R35" s="16">
        <v>2.1879910127262598</v>
      </c>
      <c r="S35" s="16">
        <v>0.128726641838528</v>
      </c>
      <c r="T35" s="16">
        <v>1609.52697459406</v>
      </c>
      <c r="U35" s="16">
        <v>0.15219507075725</v>
      </c>
      <c r="V35" s="138">
        <v>43801.7265625</v>
      </c>
      <c r="W35" s="100">
        <v>2.2999999999999998</v>
      </c>
      <c r="X35" s="16">
        <v>2.7714471007936E-2</v>
      </c>
      <c r="Y35" s="16">
        <v>3.3916762400068703E-2</v>
      </c>
      <c r="Z35" s="17">
        <f>((((N35/1000)+1)/((SMOW!$Z$4/1000)+1))-1)*1000</f>
        <v>12.406138805968858</v>
      </c>
      <c r="AA35" s="17">
        <f>((((P35/1000)+1)/((SMOW!$AA$4/1000)+1))-1)*1000</f>
        <v>23.863849866307518</v>
      </c>
      <c r="AB35" s="17">
        <f>Z35*SMOW!$AN$6</f>
        <v>13.402027044134041</v>
      </c>
      <c r="AC35" s="17">
        <f>AA35*SMOW!$AN$12</f>
        <v>25.757880543561534</v>
      </c>
      <c r="AD35" s="17">
        <f t="shared" ref="AD35" si="78">LN((AB35/1000)+1)*1000</f>
        <v>13.313014298577677</v>
      </c>
      <c r="AE35" s="17">
        <f t="shared" ref="AE35" si="79">LN((AC35/1000)+1)*1000</f>
        <v>25.431735024330585</v>
      </c>
      <c r="AF35" s="16">
        <f>(AD35-SMOW!AN$14*AE35)</f>
        <v>-0.11494179426887285</v>
      </c>
      <c r="AG35" s="2">
        <f t="shared" ref="AG35" si="80">AF35*1000</f>
        <v>-114.94179426887285</v>
      </c>
      <c r="AH35" s="90">
        <f>AVERAGE(AG35:AG36)</f>
        <v>-116.42866636750249</v>
      </c>
      <c r="AI35" s="90">
        <f>STDEV(AG35:AG36)</f>
        <v>2.1027546873961724</v>
      </c>
      <c r="AK35" s="132" t="str">
        <f t="shared" si="3"/>
        <v>13</v>
      </c>
      <c r="AN35" s="133"/>
    </row>
    <row r="36" spans="1:40" s="100" customFormat="1" x14ac:dyDescent="0.25">
      <c r="A36" s="108">
        <v>1960</v>
      </c>
      <c r="B36" s="86" t="s">
        <v>123</v>
      </c>
      <c r="C36" s="48" t="s">
        <v>48</v>
      </c>
      <c r="D36" s="48" t="s">
        <v>148</v>
      </c>
      <c r="E36" s="100" t="s">
        <v>154</v>
      </c>
      <c r="F36" s="16">
        <v>12.880363561208499</v>
      </c>
      <c r="G36" s="16">
        <v>12.798116915475999</v>
      </c>
      <c r="H36" s="16">
        <v>3.6917457329803298E-3</v>
      </c>
      <c r="I36" s="16">
        <v>24.842485423554599</v>
      </c>
      <c r="J36" s="16">
        <v>24.538927979320601</v>
      </c>
      <c r="K36" s="16">
        <v>1.57149772393443E-3</v>
      </c>
      <c r="L36" s="16">
        <v>-0.15843705760528501</v>
      </c>
      <c r="M36" s="16">
        <v>3.6475839101880502E-3</v>
      </c>
      <c r="N36" s="16">
        <v>2.5540567764114699</v>
      </c>
      <c r="O36" s="16">
        <v>3.6541084162924802E-3</v>
      </c>
      <c r="P36" s="16">
        <v>4.4521076384931799</v>
      </c>
      <c r="Q36" s="16">
        <v>1.5402310339470799E-3</v>
      </c>
      <c r="R36" s="16">
        <v>4.0552292054591197</v>
      </c>
      <c r="S36" s="16">
        <v>0.111177566569944</v>
      </c>
      <c r="T36" s="16">
        <v>1969.1768226724701</v>
      </c>
      <c r="U36" s="16">
        <v>0.31535260238753898</v>
      </c>
      <c r="V36" s="138">
        <v>43801.833726851852</v>
      </c>
      <c r="W36" s="100">
        <v>2.2999999999999998</v>
      </c>
      <c r="X36" s="16">
        <v>3.1669921277368998E-4</v>
      </c>
      <c r="Y36" s="16">
        <v>1.67785248733188E-3</v>
      </c>
      <c r="Z36" s="17">
        <f>((((N36/1000)+1)/((SMOW!$Z$4/1000)+1))-1)*1000</f>
        <v>12.930115029332834</v>
      </c>
      <c r="AA36" s="17">
        <f>((((P36/1000)+1)/((SMOW!$AA$4/1000)+1))-1)*1000</f>
        <v>24.874780421506593</v>
      </c>
      <c r="AB36" s="17">
        <f>Z36*SMOW!$AN$6</f>
        <v>13.968064844116467</v>
      </c>
      <c r="AC36" s="17">
        <f>AA36*SMOW!$AN$12</f>
        <v>26.849046831672414</v>
      </c>
      <c r="AD36" s="17">
        <f t="shared" ref="AD36" si="81">LN((AB36/1000)+1)*1000</f>
        <v>13.871410436466041</v>
      </c>
      <c r="AE36" s="17">
        <f t="shared" ref="AE36" si="82">LN((AC36/1000)+1)*1000</f>
        <v>26.494935558583659</v>
      </c>
      <c r="AF36" s="16">
        <f>(AD36-SMOW!AN$14*AE36)</f>
        <v>-0.11791553846613212</v>
      </c>
      <c r="AG36" s="2">
        <f t="shared" ref="AG36" si="83">AF36*1000</f>
        <v>-117.91553846613212</v>
      </c>
      <c r="AK36" s="132" t="str">
        <f t="shared" si="3"/>
        <v>13</v>
      </c>
      <c r="AN36" s="59"/>
    </row>
    <row r="37" spans="1:40" s="100" customFormat="1" x14ac:dyDescent="0.25">
      <c r="A37" s="108">
        <v>1961</v>
      </c>
      <c r="B37" s="94" t="s">
        <v>80</v>
      </c>
      <c r="C37" s="112" t="s">
        <v>48</v>
      </c>
      <c r="D37" s="48" t="s">
        <v>145</v>
      </c>
      <c r="E37" s="100" t="s">
        <v>149</v>
      </c>
      <c r="F37" s="16">
        <v>11.9920071258215</v>
      </c>
      <c r="G37" s="16">
        <v>11.920672482249</v>
      </c>
      <c r="H37" s="16">
        <v>3.6582791406278002E-3</v>
      </c>
      <c r="I37" s="16">
        <v>23.172338396533601</v>
      </c>
      <c r="J37" s="16">
        <v>22.907936466532199</v>
      </c>
      <c r="K37" s="16">
        <v>1.5588453766464301E-3</v>
      </c>
      <c r="L37" s="16">
        <v>-0.174717972079944</v>
      </c>
      <c r="M37" s="16">
        <v>3.43391875602336E-3</v>
      </c>
      <c r="N37" s="16">
        <v>1.6747571274091799</v>
      </c>
      <c r="O37" s="16">
        <v>3.62098301557054E-3</v>
      </c>
      <c r="P37" s="16">
        <v>2.8151900387470801</v>
      </c>
      <c r="Q37" s="16">
        <v>1.52783041913926E-3</v>
      </c>
      <c r="R37" s="16">
        <v>0.479940013086819</v>
      </c>
      <c r="S37" s="16">
        <v>0.16132895567417599</v>
      </c>
      <c r="T37" s="16">
        <v>2998.97873303599</v>
      </c>
      <c r="U37" s="16">
        <v>0.32132861921911299</v>
      </c>
      <c r="V37" s="138">
        <v>43802.4143287037</v>
      </c>
      <c r="W37" s="100">
        <v>2.2999999999999998</v>
      </c>
      <c r="X37" s="16">
        <v>4.1938650090125498E-2</v>
      </c>
      <c r="Y37" s="16">
        <v>3.7306832421179201E-2</v>
      </c>
      <c r="Z37" s="17">
        <f>((((N37/1000)+1)/((SMOW!$Z$4/1000)+1))-1)*1000</f>
        <v>12.041714958943572</v>
      </c>
      <c r="AA37" s="17">
        <f>((((P37/1000)+1)/((SMOW!$AA$4/1000)+1))-1)*1000</f>
        <v>23.204580764549121</v>
      </c>
      <c r="AB37" s="17">
        <f>Z37*SMOW!$AN$6</f>
        <v>13.008349500319163</v>
      </c>
      <c r="AC37" s="17">
        <f>AA37*SMOW!$AN$12</f>
        <v>25.046286443519474</v>
      </c>
      <c r="AD37" s="17">
        <f t="shared" ref="AD37" si="84">LN((AB37/1000)+1)*1000</f>
        <v>12.924467582350573</v>
      </c>
      <c r="AE37" s="17">
        <f t="shared" ref="AE37" si="85">LN((AC37/1000)+1)*1000</f>
        <v>24.737769076674684</v>
      </c>
      <c r="AF37" s="16">
        <f>(AD37-SMOW!AN$14*AE37)</f>
        <v>-0.1370744901336618</v>
      </c>
      <c r="AG37" s="2">
        <f t="shared" ref="AG37" si="86">AF37*1000</f>
        <v>-137.07449013366181</v>
      </c>
      <c r="AH37" s="90">
        <f>AVERAGE(AG37:AG38)</f>
        <v>-135.88488002058963</v>
      </c>
      <c r="AI37" s="90">
        <f>STDEV(AG37:AG38)</f>
        <v>1.6823627558428644</v>
      </c>
      <c r="AK37" s="132" t="str">
        <f t="shared" si="3"/>
        <v>13</v>
      </c>
      <c r="AN37" s="59"/>
    </row>
    <row r="38" spans="1:40" s="100" customFormat="1" x14ac:dyDescent="0.25">
      <c r="A38" s="108">
        <v>1962</v>
      </c>
      <c r="B38" s="94" t="s">
        <v>80</v>
      </c>
      <c r="C38" s="112" t="s">
        <v>48</v>
      </c>
      <c r="D38" s="48" t="s">
        <v>145</v>
      </c>
      <c r="E38" s="100" t="s">
        <v>150</v>
      </c>
      <c r="F38" s="16">
        <v>12.6373109878673</v>
      </c>
      <c r="G38" s="16">
        <v>12.5581262681116</v>
      </c>
      <c r="H38" s="16">
        <v>4.1400371636026003E-3</v>
      </c>
      <c r="I38" s="16">
        <v>24.4061836290253</v>
      </c>
      <c r="J38" s="16">
        <v>24.1131116336432</v>
      </c>
      <c r="K38" s="16">
        <v>1.34559888473588E-3</v>
      </c>
      <c r="L38" s="16">
        <v>-0.17359667445200999</v>
      </c>
      <c r="M38" s="16">
        <v>4.2695689233584397E-3</v>
      </c>
      <c r="N38" s="16">
        <v>2.3134821220106301</v>
      </c>
      <c r="O38" s="16">
        <v>4.0978295195506897E-3</v>
      </c>
      <c r="P38" s="16">
        <v>4.0244865520193498</v>
      </c>
      <c r="Q38" s="16">
        <v>1.3188267026721201E-3</v>
      </c>
      <c r="R38" s="16">
        <v>2.8347426979369601</v>
      </c>
      <c r="S38" s="16">
        <v>0.13111252673247301</v>
      </c>
      <c r="T38" s="16">
        <v>2340.3801533220699</v>
      </c>
      <c r="U38" s="16">
        <v>0.16844714845688</v>
      </c>
      <c r="V38" s="138">
        <v>43802.512152777781</v>
      </c>
      <c r="W38" s="100">
        <v>2.2999999999999998</v>
      </c>
      <c r="X38" s="16">
        <v>6.2514447266734094E-2</v>
      </c>
      <c r="Y38" s="16">
        <v>6.8354135490087994E-2</v>
      </c>
      <c r="Z38" s="17">
        <f>((((N38/1000)+1)/((SMOW!$Z$4/1000)+1))-1)*1000</f>
        <v>12.68705051754071</v>
      </c>
      <c r="AA38" s="17">
        <f>((((P38/1000)+1)/((SMOW!$AA$4/1000)+1))-1)*1000</f>
        <v>24.438464878166364</v>
      </c>
      <c r="AB38" s="17">
        <f>Z38*SMOW!$AN$6</f>
        <v>13.705488613795715</v>
      </c>
      <c r="AC38" s="17">
        <f>AA38*SMOW!$AN$12</f>
        <v>26.378101711433285</v>
      </c>
      <c r="AD38" s="17">
        <f t="shared" ref="AD38" si="87">LN((AB38/1000)+1)*1000</f>
        <v>13.612417827581117</v>
      </c>
      <c r="AE38" s="17">
        <f t="shared" ref="AE38" si="88">LN((AC38/1000)+1)*1000</f>
        <v>26.036199048273929</v>
      </c>
      <c r="AF38" s="16">
        <f>(AD38-SMOW!AN$14*AE38)</f>
        <v>-0.13469526990751746</v>
      </c>
      <c r="AG38" s="2">
        <f t="shared" ref="AG38" si="89">AF38*1000</f>
        <v>-134.69526990751746</v>
      </c>
      <c r="AK38" s="132" t="str">
        <f t="shared" si="3"/>
        <v>13</v>
      </c>
      <c r="AN38" s="59"/>
    </row>
    <row r="39" spans="1:40" s="100" customFormat="1" x14ac:dyDescent="0.25">
      <c r="A39" s="108">
        <v>1963</v>
      </c>
      <c r="B39" s="94" t="s">
        <v>80</v>
      </c>
      <c r="C39" s="57" t="s">
        <v>64</v>
      </c>
      <c r="D39" s="48" t="s">
        <v>101</v>
      </c>
      <c r="E39" s="100" t="s">
        <v>151</v>
      </c>
      <c r="F39" s="16">
        <v>16.735625844995699</v>
      </c>
      <c r="G39" s="16">
        <v>16.597128006990001</v>
      </c>
      <c r="H39" s="16">
        <v>4.2701263010192902E-3</v>
      </c>
      <c r="I39" s="16">
        <v>32.296895960455601</v>
      </c>
      <c r="J39" s="16">
        <v>31.786315521490799</v>
      </c>
      <c r="K39" s="16">
        <v>1.60677933884007E-3</v>
      </c>
      <c r="L39" s="16">
        <v>-0.18604658835715501</v>
      </c>
      <c r="M39" s="16">
        <v>4.1676842398639703E-3</v>
      </c>
      <c r="N39" s="16">
        <v>6.3700146936511199</v>
      </c>
      <c r="O39" s="16">
        <v>4.2265923993049003E-3</v>
      </c>
      <c r="P39" s="16">
        <v>11.758204410914001</v>
      </c>
      <c r="Q39" s="16">
        <v>1.5748106819959301E-3</v>
      </c>
      <c r="R39" s="16">
        <v>14.1094494821068</v>
      </c>
      <c r="S39" s="16">
        <v>0.10770858936448199</v>
      </c>
      <c r="T39" s="16">
        <v>1842.51983557118</v>
      </c>
      <c r="U39" s="16">
        <v>0.17155187524986501</v>
      </c>
      <c r="V39" s="138">
        <v>43802.614965277775</v>
      </c>
      <c r="W39" s="100">
        <v>2.2999999999999998</v>
      </c>
      <c r="X39" s="16">
        <v>1.12897815142586E-2</v>
      </c>
      <c r="Y39" s="16">
        <v>7.2465033454259201E-3</v>
      </c>
      <c r="Z39" s="17">
        <f>((((N39/1000)+1)/((SMOW!$Z$4/1000)+1))-1)*1000</f>
        <v>16.78556667897757</v>
      </c>
      <c r="AA39" s="17">
        <f>((((P39/1000)+1)/((SMOW!$AA$4/1000)+1))-1)*1000</f>
        <v>32.329425862967383</v>
      </c>
      <c r="AB39" s="17">
        <f>Z39*SMOW!$AN$6</f>
        <v>18.133008351844271</v>
      </c>
      <c r="AC39" s="17">
        <f>AA39*SMOW!$AN$12</f>
        <v>34.895354022317818</v>
      </c>
      <c r="AD39" s="17">
        <f t="shared" ref="AD39" si="90">LN((AB39/1000)+1)*1000</f>
        <v>17.970566127737619</v>
      </c>
      <c r="AE39" s="17">
        <f t="shared" ref="AE39" si="91">LN((AC39/1000)+1)*1000</f>
        <v>34.300314380838671</v>
      </c>
      <c r="AF39" s="16">
        <f>(AD39-SMOW!AN$14*AE39)</f>
        <v>-0.13999986534519948</v>
      </c>
      <c r="AG39" s="2">
        <f t="shared" ref="AG39" si="92">AF39*1000</f>
        <v>-139.99986534519948</v>
      </c>
      <c r="AH39" s="90">
        <f>AVERAGE(AG39:AG40)</f>
        <v>-138.1322948536461</v>
      </c>
      <c r="AI39" s="90">
        <f>STDEV(AG39:AG40)</f>
        <v>2.6411435178425977</v>
      </c>
      <c r="AK39" s="132" t="str">
        <f t="shared" si="3"/>
        <v>13</v>
      </c>
      <c r="AN39" s="59"/>
    </row>
    <row r="40" spans="1:40" s="85" customFormat="1" x14ac:dyDescent="0.25">
      <c r="A40" s="108">
        <v>1964</v>
      </c>
      <c r="B40" s="86" t="s">
        <v>123</v>
      </c>
      <c r="C40" s="57" t="s">
        <v>64</v>
      </c>
      <c r="D40" s="48" t="s">
        <v>101</v>
      </c>
      <c r="E40" s="100" t="s">
        <v>152</v>
      </c>
      <c r="F40" s="16">
        <v>17.153602800879298</v>
      </c>
      <c r="G40" s="16">
        <v>17.008140555537601</v>
      </c>
      <c r="H40" s="16">
        <v>4.0467533129629803E-3</v>
      </c>
      <c r="I40" s="16">
        <v>33.095612956022102</v>
      </c>
      <c r="J40" s="16">
        <v>32.559744312343298</v>
      </c>
      <c r="K40" s="16">
        <v>1.9090764987929601E-3</v>
      </c>
      <c r="L40" s="16">
        <v>-0.183404441379692</v>
      </c>
      <c r="M40" s="16">
        <v>4.11107402733443E-3</v>
      </c>
      <c r="N40" s="16">
        <v>6.7837303779860996</v>
      </c>
      <c r="O40" s="16">
        <v>4.0054966969860599E-3</v>
      </c>
      <c r="P40" s="16">
        <v>12.5410300460866</v>
      </c>
      <c r="Q40" s="16">
        <v>1.8710933047089099E-3</v>
      </c>
      <c r="R40" s="16">
        <v>15.4126460288806</v>
      </c>
      <c r="S40" s="16">
        <v>0.14461325117294599</v>
      </c>
      <c r="T40" s="16">
        <v>1572.21743302712</v>
      </c>
      <c r="U40" s="16">
        <v>0.14565448396590999</v>
      </c>
      <c r="V40" s="138">
        <v>43802.71634259259</v>
      </c>
      <c r="W40" s="100">
        <v>2.2999999999999998</v>
      </c>
      <c r="X40" s="16">
        <v>9.8587431309517908E-3</v>
      </c>
      <c r="Y40" s="16">
        <v>5.77250516841195E-3</v>
      </c>
      <c r="Z40" s="17">
        <f>((((N40/1000)+1)/((SMOW!$Z$4/1000)+1))-1)*1000</f>
        <v>17.203564165387597</v>
      </c>
      <c r="AA40" s="17">
        <f>((((P40/1000)+1)/((SMOW!$AA$4/1000)+1))-1)*1000</f>
        <v>33.128168027829915</v>
      </c>
      <c r="AB40" s="17">
        <f>Z40*SMOW!$AN$6</f>
        <v>18.584560096094624</v>
      </c>
      <c r="AC40" s="17">
        <f>AA40*SMOW!$AN$12</f>
        <v>35.757490910661318</v>
      </c>
      <c r="AD40" s="17">
        <f t="shared" ref="AD40" si="93">LN((AB40/1000)+1)*1000</f>
        <v>18.413977387741429</v>
      </c>
      <c r="AE40" s="17">
        <f t="shared" ref="AE40" si="94">LN((AC40/1000)+1)*1000</f>
        <v>35.133034303226367</v>
      </c>
      <c r="AF40" s="16">
        <f>(AD40-SMOW!AN$14*AE40)</f>
        <v>-0.13626472436209269</v>
      </c>
      <c r="AG40" s="2">
        <f t="shared" ref="AG40" si="95">AF40*1000</f>
        <v>-136.26472436209269</v>
      </c>
      <c r="AH40" s="90"/>
      <c r="AI40" s="90"/>
      <c r="AK40" s="132" t="str">
        <f t="shared" si="3"/>
        <v>13</v>
      </c>
      <c r="AN40" s="133"/>
    </row>
    <row r="41" spans="1:40" s="100" customFormat="1" x14ac:dyDescent="0.25">
      <c r="A41" s="108">
        <v>1965</v>
      </c>
      <c r="B41" s="86" t="s">
        <v>123</v>
      </c>
      <c r="C41" s="112" t="s">
        <v>64</v>
      </c>
      <c r="D41" s="48" t="s">
        <v>50</v>
      </c>
      <c r="E41" s="100" t="s">
        <v>153</v>
      </c>
      <c r="F41" s="16">
        <v>11.7370875751496</v>
      </c>
      <c r="G41" s="16">
        <v>11.6687419730894</v>
      </c>
      <c r="H41" s="16">
        <v>3.6950430643488499E-3</v>
      </c>
      <c r="I41" s="16">
        <v>22.6401879301403</v>
      </c>
      <c r="J41" s="16">
        <v>22.387702572012898</v>
      </c>
      <c r="K41" s="16">
        <v>2.03444277383243E-3</v>
      </c>
      <c r="L41" s="16">
        <v>-0.151964984933431</v>
      </c>
      <c r="M41" s="16">
        <v>3.56697542470581E-3</v>
      </c>
      <c r="N41" s="16">
        <v>1.4224364794116999</v>
      </c>
      <c r="O41" s="16">
        <v>3.6573721313955801E-3</v>
      </c>
      <c r="P41" s="16">
        <v>2.2936272960308801</v>
      </c>
      <c r="Q41" s="16">
        <v>1.9939652786751601E-3</v>
      </c>
      <c r="R41" s="16">
        <v>0.40606934851259902</v>
      </c>
      <c r="S41" s="16">
        <v>0.14367232832627799</v>
      </c>
      <c r="T41" s="16">
        <v>1679.1315516183499</v>
      </c>
      <c r="U41" s="16">
        <v>0.102977616658538</v>
      </c>
      <c r="V41" s="138">
        <v>43802.806504629632</v>
      </c>
      <c r="W41" s="100">
        <v>2.2999999999999998</v>
      </c>
      <c r="X41" s="16">
        <v>1.0052212894820999E-3</v>
      </c>
      <c r="Y41" s="16">
        <v>4.8111154782694902E-5</v>
      </c>
      <c r="Z41" s="17">
        <f>((((N41/1000)+1)/((SMOW!$Z$4/1000)+1))-1)*1000</f>
        <v>11.786782886929359</v>
      </c>
      <c r="AA41" s="17">
        <f>((((P41/1000)+1)/((SMOW!$AA$4/1000)+1))-1)*1000</f>
        <v>22.672413528946443</v>
      </c>
      <c r="AB41" s="17">
        <f>Z41*SMOW!$AN$6</f>
        <v>12.732953055302136</v>
      </c>
      <c r="AC41" s="17">
        <f>AA41*SMOW!$AN$12</f>
        <v>24.471882055265077</v>
      </c>
      <c r="AD41" s="17">
        <f t="shared" ref="AD41" si="96">LN((AB41/1000)+1)*1000</f>
        <v>12.652570626538639</v>
      </c>
      <c r="AE41" s="17">
        <f t="shared" ref="AE41" si="97">LN((AC41/1000)+1)*1000</f>
        <v>24.177242790914203</v>
      </c>
      <c r="AF41" s="16">
        <f>(AD41-SMOW!AN$14*AE41)</f>
        <v>-0.11301356706406196</v>
      </c>
      <c r="AG41" s="2">
        <f t="shared" ref="AG41" si="98">AF41*1000</f>
        <v>-113.01356706406196</v>
      </c>
      <c r="AH41" s="90">
        <f>AVERAGE(AG41:AG42)</f>
        <v>-113.84473694678476</v>
      </c>
      <c r="AI41" s="90">
        <f>STDEV(AG41:AG42)</f>
        <v>1.1754517207826447</v>
      </c>
      <c r="AK41" s="132" t="str">
        <f t="shared" si="3"/>
        <v>13</v>
      </c>
      <c r="AN41" s="59"/>
    </row>
    <row r="42" spans="1:40" s="100" customFormat="1" x14ac:dyDescent="0.25">
      <c r="A42" s="108">
        <v>1966</v>
      </c>
      <c r="B42" s="94" t="s">
        <v>80</v>
      </c>
      <c r="C42" s="112" t="s">
        <v>64</v>
      </c>
      <c r="D42" s="48" t="s">
        <v>50</v>
      </c>
      <c r="E42" s="100" t="s">
        <v>365</v>
      </c>
      <c r="F42" s="16">
        <v>10.734618068518699</v>
      </c>
      <c r="G42" s="16">
        <v>10.6774108113678</v>
      </c>
      <c r="H42" s="16">
        <v>3.8107127921729999E-3</v>
      </c>
      <c r="I42" s="16">
        <v>20.721819562180201</v>
      </c>
      <c r="J42" s="16">
        <v>20.510043209153601</v>
      </c>
      <c r="K42" s="16">
        <v>1.58086209832301E-3</v>
      </c>
      <c r="L42" s="16">
        <v>-0.15189200306530001</v>
      </c>
      <c r="M42" s="16">
        <v>3.9082119146993197E-3</v>
      </c>
      <c r="N42" s="16">
        <v>0.43018714096680299</v>
      </c>
      <c r="O42" s="16">
        <v>3.7718626073157502E-3</v>
      </c>
      <c r="P42" s="16">
        <v>0.41342699419796802</v>
      </c>
      <c r="Q42" s="16">
        <v>1.5494090937184599E-3</v>
      </c>
      <c r="R42" s="16">
        <v>-3.5968546650996398</v>
      </c>
      <c r="S42" s="16">
        <v>0.14570401648782599</v>
      </c>
      <c r="T42" s="16">
        <v>1781.62250753995</v>
      </c>
      <c r="U42" s="16">
        <v>0.34694858239708398</v>
      </c>
      <c r="V42" s="138">
        <v>43803.410127314812</v>
      </c>
      <c r="W42" s="100">
        <v>2.2999999999999998</v>
      </c>
      <c r="X42" s="16">
        <v>1.98947612116472E-2</v>
      </c>
      <c r="Y42" s="16">
        <v>2.43791959683862E-2</v>
      </c>
      <c r="Z42" s="17">
        <f>((((N42/1000)+1)/((SMOW!$Z$4/1000)+1))-1)*1000</f>
        <v>10.784264140199173</v>
      </c>
      <c r="AA42" s="17">
        <f>((((P42/1000)+1)/((SMOW!$AA$4/1000)+1))-1)*1000</f>
        <v>20.753984709059871</v>
      </c>
      <c r="AB42" s="17">
        <f>Z42*SMOW!$AN$6</f>
        <v>11.64995829230101</v>
      </c>
      <c r="AC42" s="17">
        <f>AA42*SMOW!$AN$12</f>
        <v>22.401191003703833</v>
      </c>
      <c r="AD42" s="17">
        <f t="shared" ref="AD42" si="99">LN((AB42/1000)+1)*1000</f>
        <v>11.582620015665954</v>
      </c>
      <c r="AE42" s="17">
        <f t="shared" ref="AE42" si="100">LN((AC42/1000)+1)*1000</f>
        <v>22.153969550180797</v>
      </c>
      <c r="AF42" s="16">
        <f>(AD42-SMOW!AN$14*AE42)</f>
        <v>-0.11467590682950757</v>
      </c>
      <c r="AG42" s="2">
        <f t="shared" ref="AG42" si="101">AF42*1000</f>
        <v>-114.67590682950757</v>
      </c>
      <c r="AK42" s="132" t="str">
        <f t="shared" si="3"/>
        <v>13</v>
      </c>
      <c r="AN42" s="59"/>
    </row>
    <row r="43" spans="1:40" s="100" customFormat="1" x14ac:dyDescent="0.25">
      <c r="A43" s="108">
        <v>1967</v>
      </c>
      <c r="B43" s="94" t="s">
        <v>80</v>
      </c>
      <c r="C43" s="112" t="s">
        <v>48</v>
      </c>
      <c r="D43" s="48" t="s">
        <v>47</v>
      </c>
      <c r="E43" s="100" t="s">
        <v>156</v>
      </c>
      <c r="F43" s="16">
        <v>15.6770298479162</v>
      </c>
      <c r="G43" s="16">
        <v>15.5554143274345</v>
      </c>
      <c r="H43" s="16">
        <v>3.8833956288997001E-3</v>
      </c>
      <c r="I43" s="16">
        <v>30.3105596907224</v>
      </c>
      <c r="J43" s="16">
        <v>29.8602709697231</v>
      </c>
      <c r="K43" s="16">
        <v>2.1933277549899001E-3</v>
      </c>
      <c r="L43" s="16">
        <v>-0.210808744579287</v>
      </c>
      <c r="M43" s="16">
        <v>4.2563320426792497E-3</v>
      </c>
      <c r="N43" s="16">
        <v>5.3222110738555397</v>
      </c>
      <c r="O43" s="16">
        <v>3.8438044431355501E-3</v>
      </c>
      <c r="P43" s="16">
        <v>9.8113885040894306</v>
      </c>
      <c r="Q43" s="16">
        <v>2.1496890669313201E-3</v>
      </c>
      <c r="R43" s="16">
        <v>10.970142155073599</v>
      </c>
      <c r="S43" s="16">
        <v>0.155455291107164</v>
      </c>
      <c r="T43" s="16">
        <v>1817.07111929287</v>
      </c>
      <c r="U43" s="16">
        <v>0.183426384648852</v>
      </c>
      <c r="V43" s="138">
        <v>43803.523622685185</v>
      </c>
      <c r="W43" s="100">
        <v>2.2999999999999998</v>
      </c>
      <c r="X43" s="16">
        <v>0.13045422490106301</v>
      </c>
      <c r="Y43" s="16">
        <v>0.143211573053769</v>
      </c>
      <c r="Z43" s="17">
        <f>((((N43/1000)+1)/((SMOW!$Z$4/1000)+1))-1)*1000</f>
        <v>15.726918684932922</v>
      </c>
      <c r="AA43" s="17">
        <f>((((P43/1000)+1)/((SMOW!$AA$4/1000)+1))-1)*1000</f>
        <v>30.34302699949265</v>
      </c>
      <c r="AB43" s="17">
        <f>Z43*SMOW!$AN$6</f>
        <v>16.989378632049547</v>
      </c>
      <c r="AC43" s="17">
        <f>AA43*SMOW!$AN$12</f>
        <v>32.751298267530025</v>
      </c>
      <c r="AD43" s="17">
        <f t="shared" ref="AD43" si="102">LN((AB43/1000)+1)*1000</f>
        <v>16.846673188925756</v>
      </c>
      <c r="AE43" s="17">
        <f t="shared" ref="AE43" si="103">LN((AC43/1000)+1)*1000</f>
        <v>32.226404391530821</v>
      </c>
      <c r="AF43" s="16">
        <f>(AD43-SMOW!AN$14*AE43)</f>
        <v>-0.16886832980251754</v>
      </c>
      <c r="AG43" s="2">
        <f t="shared" ref="AG43" si="104">AF43*1000</f>
        <v>-168.86832980251754</v>
      </c>
      <c r="AH43" s="90">
        <f>AVERAGE(AG43:AG44)</f>
        <v>-166.44031114037182</v>
      </c>
      <c r="AI43" s="90">
        <f>STDEV(AG43:AG44)</f>
        <v>3.4337369217014313</v>
      </c>
      <c r="AK43" s="132" t="str">
        <f t="shared" si="3"/>
        <v>13</v>
      </c>
      <c r="AN43" s="59"/>
    </row>
    <row r="44" spans="1:40" s="100" customFormat="1" x14ac:dyDescent="0.25">
      <c r="A44" s="108">
        <v>1968</v>
      </c>
      <c r="B44" s="94" t="s">
        <v>80</v>
      </c>
      <c r="C44" s="112" t="s">
        <v>48</v>
      </c>
      <c r="D44" s="48" t="s">
        <v>47</v>
      </c>
      <c r="E44" s="100" t="s">
        <v>157</v>
      </c>
      <c r="F44" s="16">
        <v>16.136805916543199</v>
      </c>
      <c r="G44" s="16">
        <v>16.007991327419699</v>
      </c>
      <c r="H44" s="16">
        <v>3.68773682818887E-3</v>
      </c>
      <c r="I44" s="16">
        <v>31.186986785140601</v>
      </c>
      <c r="J44" s="16">
        <v>30.710553011481199</v>
      </c>
      <c r="K44" s="16">
        <v>1.8807129959236299E-3</v>
      </c>
      <c r="L44" s="16">
        <v>-0.20718066264233101</v>
      </c>
      <c r="M44" s="16">
        <v>3.6637499876928702E-3</v>
      </c>
      <c r="N44" s="16">
        <v>5.7772997293311104</v>
      </c>
      <c r="O44" s="16">
        <v>3.6501403822481299E-3</v>
      </c>
      <c r="P44" s="16">
        <v>10.670378109517401</v>
      </c>
      <c r="Q44" s="16">
        <v>1.8432941251827601E-3</v>
      </c>
      <c r="R44" s="16">
        <v>12.0935647175429</v>
      </c>
      <c r="S44" s="16">
        <v>0.147141912078534</v>
      </c>
      <c r="T44" s="16">
        <v>1551.83556435729</v>
      </c>
      <c r="U44" s="16">
        <v>0.11860963191056</v>
      </c>
      <c r="V44" s="138">
        <v>43803.666307870371</v>
      </c>
      <c r="W44" s="100">
        <v>2.2999999999999998</v>
      </c>
      <c r="X44" s="16">
        <v>1.45025432503165E-2</v>
      </c>
      <c r="Y44" s="16">
        <v>2.02751207211023E-2</v>
      </c>
      <c r="Z44" s="17">
        <f>((((N44/1000)+1)/((SMOW!$Z$4/1000)+1))-1)*1000</f>
        <v>16.186717337208556</v>
      </c>
      <c r="AA44" s="17">
        <f>((((P44/1000)+1)/((SMOW!$AA$4/1000)+1))-1)*1000</f>
        <v>31.219481712019714</v>
      </c>
      <c r="AB44" s="17">
        <f>Z44*SMOW!$AN$6</f>
        <v>17.486087081715581</v>
      </c>
      <c r="AC44" s="17">
        <f>AA44*SMOW!$AN$12</f>
        <v>33.697315608134708</v>
      </c>
      <c r="AD44" s="17">
        <f t="shared" ref="AD44" si="105">LN((AB44/1000)+1)*1000</f>
        <v>17.334964611364445</v>
      </c>
      <c r="AE44" s="17">
        <f t="shared" ref="AE44" si="106">LN((AC44/1000)+1)*1000</f>
        <v>33.142001711823241</v>
      </c>
      <c r="AF44" s="16">
        <f>(AD44-SMOW!AN$14*AE44)</f>
        <v>-0.16401229247822613</v>
      </c>
      <c r="AG44" s="2">
        <f t="shared" ref="AG44" si="107">AF44*1000</f>
        <v>-164.01229247822613</v>
      </c>
      <c r="AK44" s="132" t="str">
        <f t="shared" si="3"/>
        <v>13</v>
      </c>
      <c r="AN44" s="59"/>
    </row>
    <row r="45" spans="1:40" s="100" customFormat="1" x14ac:dyDescent="0.25">
      <c r="A45" s="108">
        <v>1969</v>
      </c>
      <c r="B45" s="94" t="s">
        <v>80</v>
      </c>
      <c r="C45" s="112" t="s">
        <v>48</v>
      </c>
      <c r="D45" s="48" t="s">
        <v>47</v>
      </c>
      <c r="E45" s="100" t="s">
        <v>158</v>
      </c>
      <c r="F45" s="16">
        <v>14.9518447590004</v>
      </c>
      <c r="G45" s="16">
        <v>14.8411675662253</v>
      </c>
      <c r="H45" s="16">
        <v>3.4130114382860499E-3</v>
      </c>
      <c r="I45" s="16">
        <v>28.885562161826499</v>
      </c>
      <c r="J45" s="16">
        <v>28.476237876185301</v>
      </c>
      <c r="K45" s="16">
        <v>2.59022497924725E-3</v>
      </c>
      <c r="L45" s="16">
        <v>-0.19428603240051601</v>
      </c>
      <c r="M45" s="16">
        <v>3.3582156951853801E-3</v>
      </c>
      <c r="N45" s="16">
        <v>4.60441924081994</v>
      </c>
      <c r="O45" s="16">
        <v>3.3782158153901E-3</v>
      </c>
      <c r="P45" s="16">
        <v>8.4147428813354193</v>
      </c>
      <c r="Q45" s="16">
        <v>2.53868958075615E-3</v>
      </c>
      <c r="R45" s="16">
        <v>11.2935695895526</v>
      </c>
      <c r="S45" s="16">
        <v>0.12678235973139801</v>
      </c>
      <c r="T45" s="16">
        <v>1905.47123835703</v>
      </c>
      <c r="U45" s="16">
        <v>0.13182183090322699</v>
      </c>
      <c r="V45" s="138">
        <v>43804.428206018521</v>
      </c>
      <c r="W45" s="100">
        <v>2.2999999999999998</v>
      </c>
      <c r="X45" s="16">
        <v>1.6912399686773501E-2</v>
      </c>
      <c r="Y45" s="16">
        <v>5.1171325133565398E-2</v>
      </c>
      <c r="Z45" s="17">
        <f>((((N45/1000)+1)/((SMOW!$Z$4/1000)+1))-1)*1000</f>
        <v>15.001697975795425</v>
      </c>
      <c r="AA45" s="17">
        <f>((((P45/1000)+1)/((SMOW!$AA$4/1000)+1))-1)*1000</f>
        <v>28.917984565850041</v>
      </c>
      <c r="AB45" s="17">
        <f>Z45*SMOW!$AN$6</f>
        <v>16.205941681291701</v>
      </c>
      <c r="AC45" s="17">
        <f>AA45*SMOW!$AN$12</f>
        <v>31.213152788870421</v>
      </c>
      <c r="AD45" s="17">
        <f t="shared" ref="AD45" si="108">LN((AB45/1000)+1)*1000</f>
        <v>16.076027120932093</v>
      </c>
      <c r="AE45" s="17">
        <f t="shared" ref="AE45" si="109">LN((AC45/1000)+1)*1000</f>
        <v>30.735927399425382</v>
      </c>
      <c r="AF45" s="16">
        <f>(AD45-SMOW!AN$14*AE45)</f>
        <v>-0.15254254596451133</v>
      </c>
      <c r="AG45" s="2">
        <f t="shared" ref="AG45" si="110">AF45*1000</f>
        <v>-152.54254596451133</v>
      </c>
      <c r="AH45" s="90">
        <f>AVERAGE(AG45:AG46)</f>
        <v>-147.94318148156725</v>
      </c>
      <c r="AI45" s="90">
        <f>STDEV(AG45:AG46)</f>
        <v>6.5044836300766198</v>
      </c>
      <c r="AK45" s="132" t="str">
        <f t="shared" si="3"/>
        <v>13</v>
      </c>
      <c r="AN45" s="59"/>
    </row>
    <row r="46" spans="1:40" s="100" customFormat="1" x14ac:dyDescent="0.25">
      <c r="A46" s="108">
        <v>1970</v>
      </c>
      <c r="B46" s="94" t="s">
        <v>80</v>
      </c>
      <c r="C46" s="57" t="s">
        <v>48</v>
      </c>
      <c r="D46" s="48" t="s">
        <v>47</v>
      </c>
      <c r="E46" s="100" t="s">
        <v>159</v>
      </c>
      <c r="F46" s="16">
        <v>15.6393240304245</v>
      </c>
      <c r="G46" s="16">
        <v>15.518289774399999</v>
      </c>
      <c r="H46" s="16">
        <v>4.2427262099432603E-3</v>
      </c>
      <c r="I46" s="16">
        <v>30.191731581785501</v>
      </c>
      <c r="J46" s="16">
        <v>29.744932055364799</v>
      </c>
      <c r="K46" s="16">
        <v>1.3059056221633499E-3</v>
      </c>
      <c r="L46" s="16">
        <v>-0.187034350832574</v>
      </c>
      <c r="M46" s="16">
        <v>4.2977256184096304E-3</v>
      </c>
      <c r="N46" s="16">
        <v>5.2848896668559204</v>
      </c>
      <c r="O46" s="16">
        <v>4.1994716519311902E-3</v>
      </c>
      <c r="P46" s="16">
        <v>9.6949246121587098</v>
      </c>
      <c r="Q46" s="16">
        <v>1.2799231815768699E-3</v>
      </c>
      <c r="R46" s="16">
        <v>13.1133795938202</v>
      </c>
      <c r="S46" s="16">
        <v>0.13160822782357601</v>
      </c>
      <c r="T46" s="16">
        <v>1367.5302532309599</v>
      </c>
      <c r="U46" s="16">
        <v>0.13545634493140801</v>
      </c>
      <c r="V46" s="138">
        <v>43804.533877314818</v>
      </c>
      <c r="W46" s="100">
        <v>2.2999999999999998</v>
      </c>
      <c r="X46" s="16">
        <v>2.5642329922355302E-2</v>
      </c>
      <c r="Y46" s="16">
        <v>6.5418063748765798E-2</v>
      </c>
      <c r="Z46" s="17">
        <f>((((N46/1000)+1)/((SMOW!$Z$4/1000)+1))-1)*1000</f>
        <v>15.689211015376792</v>
      </c>
      <c r="AA46" s="17">
        <f>((((P46/1000)+1)/((SMOW!$AA$4/1000)+1))-1)*1000</f>
        <v>30.22419514602559</v>
      </c>
      <c r="AB46" s="17">
        <f>Z46*SMOW!$AN$6</f>
        <v>16.948644023557225</v>
      </c>
      <c r="AC46" s="17">
        <f>AA46*SMOW!$AN$12</f>
        <v>32.623034944406456</v>
      </c>
      <c r="AD46" s="17">
        <f t="shared" ref="AD46" si="111">LN((AB46/1000)+1)*1000</f>
        <v>16.80661827275426</v>
      </c>
      <c r="AE46" s="17">
        <f t="shared" ref="AE46" si="112">LN((AC46/1000)+1)*1000</f>
        <v>32.102200927562279</v>
      </c>
      <c r="AF46" s="16">
        <f>(AD46-SMOW!AN$14*AE46)</f>
        <v>-0.1433438169986232</v>
      </c>
      <c r="AG46" s="2">
        <f t="shared" ref="AG46" si="113">AF46*1000</f>
        <v>-143.3438169986232</v>
      </c>
      <c r="AK46" s="132" t="str">
        <f t="shared" si="3"/>
        <v>13</v>
      </c>
      <c r="AN46" s="59"/>
    </row>
    <row r="47" spans="1:40" s="100" customFormat="1" x14ac:dyDescent="0.25">
      <c r="A47" s="108">
        <v>1971</v>
      </c>
      <c r="B47" s="109" t="s">
        <v>112</v>
      </c>
      <c r="C47" s="57" t="s">
        <v>48</v>
      </c>
      <c r="D47" s="48" t="s">
        <v>90</v>
      </c>
      <c r="E47" s="100" t="s">
        <v>160</v>
      </c>
      <c r="F47" s="16">
        <v>14.410019364216</v>
      </c>
      <c r="G47" s="16">
        <v>14.307181501447801</v>
      </c>
      <c r="H47" s="16">
        <v>3.8719010492073002E-3</v>
      </c>
      <c r="I47" s="16">
        <v>28.085175065046801</v>
      </c>
      <c r="J47" s="16">
        <v>27.6980186658257</v>
      </c>
      <c r="K47" s="16">
        <v>1.7498742543390099E-3</v>
      </c>
      <c r="L47" s="16">
        <v>-0.31737235410817399</v>
      </c>
      <c r="M47" s="16">
        <v>3.8341289512113402E-3</v>
      </c>
      <c r="N47" s="16">
        <v>4.0681177513768203</v>
      </c>
      <c r="O47" s="16">
        <v>3.83242705058945E-3</v>
      </c>
      <c r="P47" s="16">
        <v>7.6302803734654301</v>
      </c>
      <c r="Q47" s="16">
        <v>1.7150585654613099E-3</v>
      </c>
      <c r="R47" s="16">
        <v>9.1039569117897408</v>
      </c>
      <c r="S47" s="16">
        <v>0.13499031797712299</v>
      </c>
      <c r="T47" s="16">
        <v>310.03697645916702</v>
      </c>
      <c r="U47" s="16">
        <v>7.0880098408065403E-2</v>
      </c>
      <c r="V47" s="138">
        <v>43804.966539351852</v>
      </c>
      <c r="W47" s="100">
        <v>2.2999999999999998</v>
      </c>
      <c r="X47" s="16">
        <v>1.1987958440000401E-2</v>
      </c>
      <c r="Y47" s="16">
        <v>1.49944290070227E-2</v>
      </c>
      <c r="Z47" s="17">
        <f>((((N47/1000)+1)/((SMOW!$Z$4/1000)+1))-1)*1000</f>
        <v>14.459845967197849</v>
      </c>
      <c r="AA47" s="17">
        <f>((((P47/1000)+1)/((SMOW!$AA$4/1000)+1))-1)*1000</f>
        <v>28.117572247145837</v>
      </c>
      <c r="AB47" s="17">
        <f>Z47*SMOW!$AN$6</f>
        <v>15.620593138387344</v>
      </c>
      <c r="AC47" s="17">
        <f>AA47*SMOW!$AN$12</f>
        <v>30.34921318959033</v>
      </c>
      <c r="AD47" s="17">
        <f t="shared" ref="AD47" si="114">LN((AB47/1000)+1)*1000</f>
        <v>15.499847462809717</v>
      </c>
      <c r="AE47" s="17">
        <f t="shared" ref="AE47" si="115">LN((AC47/1000)+1)*1000</f>
        <v>29.897786711457439</v>
      </c>
      <c r="AF47" s="16">
        <f>(AD47-SMOW!AN$14*AE47)</f>
        <v>-0.28618392083981092</v>
      </c>
      <c r="AG47" s="2">
        <f t="shared" ref="AG47" si="116">AF47*1000</f>
        <v>-286.18392083981092</v>
      </c>
      <c r="AH47" s="90"/>
      <c r="AI47" s="90"/>
      <c r="AJ47" s="100" t="s">
        <v>163</v>
      </c>
      <c r="AK47" s="132" t="str">
        <f t="shared" si="3"/>
        <v>13</v>
      </c>
      <c r="AN47" s="59">
        <v>1</v>
      </c>
    </row>
    <row r="48" spans="1:40" s="100" customFormat="1" x14ac:dyDescent="0.25">
      <c r="A48" s="108">
        <v>1972</v>
      </c>
      <c r="B48" s="109" t="s">
        <v>112</v>
      </c>
      <c r="C48" s="57" t="s">
        <v>48</v>
      </c>
      <c r="D48" s="48" t="s">
        <v>90</v>
      </c>
      <c r="E48" s="100" t="s">
        <v>162</v>
      </c>
      <c r="F48" s="16">
        <v>12.3968928846027</v>
      </c>
      <c r="G48" s="16">
        <v>12.3206802182524</v>
      </c>
      <c r="H48" s="16">
        <v>4.6241233967051296E-3</v>
      </c>
      <c r="I48" s="16">
        <v>24.068780052349499</v>
      </c>
      <c r="J48" s="16">
        <v>23.783692350236102</v>
      </c>
      <c r="K48" s="16">
        <v>1.2970581844787899E-3</v>
      </c>
      <c r="L48" s="16">
        <v>-0.23710934267227099</v>
      </c>
      <c r="M48" s="16">
        <v>4.4142012519277204E-3</v>
      </c>
      <c r="N48" s="16">
        <v>2.0755150792861201</v>
      </c>
      <c r="O48" s="16">
        <v>4.5769804975819197E-3</v>
      </c>
      <c r="P48" s="16">
        <v>3.6937959936778801</v>
      </c>
      <c r="Q48" s="16">
        <v>1.2712517734770801E-3</v>
      </c>
      <c r="R48" s="16">
        <v>3.61345487838802</v>
      </c>
      <c r="S48" s="16">
        <v>0.15306211669591699</v>
      </c>
      <c r="T48" s="16">
        <v>665.12747286910405</v>
      </c>
      <c r="U48" s="16">
        <v>0.244974582255886</v>
      </c>
      <c r="V48" s="138">
        <v>43805.594224537039</v>
      </c>
      <c r="W48" s="100">
        <v>2.2999999999999998</v>
      </c>
      <c r="X48" s="16">
        <v>6.9928672527478794E-2</v>
      </c>
      <c r="Y48" s="16">
        <v>6.6087329879396001E-2</v>
      </c>
      <c r="Z48" s="17">
        <f>((((N48/1000)+1)/((SMOW!$Z$4/1000)+1))-1)*1000</f>
        <v>12.44662060522761</v>
      </c>
      <c r="AA48" s="17">
        <f>((((P48/1000)+1)/((SMOW!$AA$4/1000)+1))-1)*1000</f>
        <v>24.101050669175894</v>
      </c>
      <c r="AB48" s="17">
        <f>Z48*SMOW!$AN$6</f>
        <v>13.44575847233634</v>
      </c>
      <c r="AC48" s="17">
        <f>AA48*SMOW!$AN$12</f>
        <v>26.013907545883011</v>
      </c>
      <c r="AD48" s="17">
        <f t="shared" ref="AD48:AD49" si="117">LN((AB48/1000)+1)*1000</f>
        <v>13.356166456842102</v>
      </c>
      <c r="AE48" s="17">
        <f t="shared" ref="AE48:AE49" si="118">LN((AC48/1000)+1)*1000</f>
        <v>25.681301769654429</v>
      </c>
      <c r="AF48" s="16">
        <f>(AD48-SMOW!AN$14*AE48)</f>
        <v>-0.20356087753543761</v>
      </c>
      <c r="AG48" s="2">
        <f t="shared" ref="AG48:AG49" si="119">AF48*1000</f>
        <v>-203.56087753543761</v>
      </c>
      <c r="AH48" s="90">
        <f>AVERAGE(AG48:AG49)</f>
        <v>-210.97749903160957</v>
      </c>
      <c r="AI48" s="90">
        <f>STDEV(AG48:AG49)</f>
        <v>10.488686706874216</v>
      </c>
      <c r="AK48" s="132" t="str">
        <f t="shared" si="3"/>
        <v>13</v>
      </c>
      <c r="AN48" s="59"/>
    </row>
    <row r="49" spans="1:40" s="100" customFormat="1" x14ac:dyDescent="0.25">
      <c r="A49" s="108">
        <v>1973</v>
      </c>
      <c r="B49" s="109" t="s">
        <v>112</v>
      </c>
      <c r="C49" s="115" t="s">
        <v>48</v>
      </c>
      <c r="D49" s="115" t="s">
        <v>90</v>
      </c>
      <c r="E49" s="100" t="s">
        <v>167</v>
      </c>
      <c r="F49" s="16">
        <v>12.5212022559344</v>
      </c>
      <c r="G49" s="16">
        <v>12.4434599756006</v>
      </c>
      <c r="H49" s="16">
        <v>4.1003767087782403E-3</v>
      </c>
      <c r="I49" s="16">
        <v>24.334063322987699</v>
      </c>
      <c r="J49" s="16">
        <v>24.0427070175312</v>
      </c>
      <c r="K49" s="16">
        <v>2.5090027031078E-3</v>
      </c>
      <c r="L49" s="16">
        <v>-0.25108932965591402</v>
      </c>
      <c r="M49" s="16">
        <v>4.0879648574148201E-3</v>
      </c>
      <c r="N49" s="16">
        <v>2.1985571176229399</v>
      </c>
      <c r="O49" s="16">
        <v>4.0585734027290803E-3</v>
      </c>
      <c r="P49" s="16">
        <v>3.9538011594508098</v>
      </c>
      <c r="Q49" s="16">
        <v>2.4590833118762001E-3</v>
      </c>
      <c r="R49" s="16">
        <v>4.4932131808010496</v>
      </c>
      <c r="S49" s="16">
        <v>0.180951319443343</v>
      </c>
      <c r="T49" s="16">
        <v>837.13653223671201</v>
      </c>
      <c r="U49" s="16">
        <v>0.10163474181523501</v>
      </c>
      <c r="V49" s="138">
        <v>43805.827106481483</v>
      </c>
      <c r="W49" s="100">
        <v>2.2999999999999998</v>
      </c>
      <c r="X49" s="16">
        <v>7.5739135153283501E-3</v>
      </c>
      <c r="Y49" s="16">
        <v>1.34719292596491E-2</v>
      </c>
      <c r="Z49" s="17">
        <f>((((N49/1000)+1)/((SMOW!$Z$4/1000)+1))-1)*1000</f>
        <v>12.570936082486384</v>
      </c>
      <c r="AA49" s="17">
        <f>((((P49/1000)+1)/((SMOW!$AA$4/1000)+1))-1)*1000</f>
        <v>24.366342299462218</v>
      </c>
      <c r="AB49" s="17">
        <f>Z49*SMOW!$AN$6</f>
        <v>13.580053228689133</v>
      </c>
      <c r="AC49" s="17">
        <f>AA49*SMOW!$AN$12</f>
        <v>26.30025489387608</v>
      </c>
      <c r="AD49" s="17">
        <f t="shared" si="117"/>
        <v>13.488670696081689</v>
      </c>
      <c r="AE49" s="17">
        <f t="shared" si="118"/>
        <v>25.960350031457331</v>
      </c>
      <c r="AF49" s="16">
        <f>(AD49-SMOW!AN$14*AE49)</f>
        <v>-0.21839412052778151</v>
      </c>
      <c r="AG49" s="2">
        <f t="shared" si="119"/>
        <v>-218.39412052778152</v>
      </c>
      <c r="AH49" s="90"/>
      <c r="AK49" s="132" t="str">
        <f t="shared" si="3"/>
        <v>13</v>
      </c>
      <c r="AN49" s="59"/>
    </row>
    <row r="50" spans="1:40" s="100" customFormat="1" x14ac:dyDescent="0.25">
      <c r="A50" s="108" t="s">
        <v>174</v>
      </c>
      <c r="B50" s="109"/>
      <c r="C50" s="115"/>
      <c r="D50" s="115"/>
      <c r="F50" s="16"/>
      <c r="G50" s="16"/>
      <c r="H50" s="16"/>
      <c r="I50" s="16"/>
      <c r="J50" s="16"/>
      <c r="K50" s="16"/>
      <c r="L50" s="16"/>
      <c r="M50" s="16"/>
      <c r="N50" s="16"/>
      <c r="O50" s="16"/>
      <c r="P50" s="16"/>
      <c r="Q50" s="16"/>
      <c r="R50" s="16"/>
      <c r="S50" s="16"/>
      <c r="T50" s="16"/>
      <c r="U50" s="16"/>
      <c r="V50" s="101"/>
      <c r="X50" s="16"/>
      <c r="Y50" s="16"/>
      <c r="Z50" s="17"/>
      <c r="AA50" s="17"/>
      <c r="AB50" s="17"/>
      <c r="AC50" s="17"/>
      <c r="AD50" s="17"/>
      <c r="AE50" s="17"/>
      <c r="AF50" s="16"/>
      <c r="AG50" s="2"/>
      <c r="AH50" s="90"/>
      <c r="AK50" s="132" t="str">
        <f t="shared" si="3"/>
        <v>13</v>
      </c>
      <c r="AN50" s="59"/>
    </row>
    <row r="51" spans="1:40" s="85" customFormat="1" x14ac:dyDescent="0.25">
      <c r="A51" s="108">
        <v>1974</v>
      </c>
      <c r="B51" s="109" t="s">
        <v>112</v>
      </c>
      <c r="C51" s="115" t="s">
        <v>64</v>
      </c>
      <c r="D51" s="115" t="s">
        <v>50</v>
      </c>
      <c r="E51" s="100" t="s">
        <v>164</v>
      </c>
      <c r="F51" s="16">
        <v>10.8381236524295</v>
      </c>
      <c r="G51" s="16">
        <v>10.779811811219099</v>
      </c>
      <c r="H51" s="16">
        <v>4.3605509808927103E-3</v>
      </c>
      <c r="I51" s="16">
        <v>20.926131315662001</v>
      </c>
      <c r="J51" s="16">
        <v>20.710186535113301</v>
      </c>
      <c r="K51" s="16">
        <v>6.3737774472662403E-3</v>
      </c>
      <c r="L51" s="16">
        <v>-0.155166679320734</v>
      </c>
      <c r="M51" s="16">
        <v>3.4414192019130499E-3</v>
      </c>
      <c r="N51" s="16">
        <v>0.53283291810008804</v>
      </c>
      <c r="O51" s="16">
        <v>6.5132558189173297E-3</v>
      </c>
      <c r="P51" s="16">
        <v>0.60800994770596395</v>
      </c>
      <c r="Q51" s="16">
        <v>8.3062418487466899E-3</v>
      </c>
      <c r="R51" s="16">
        <v>-3.4544902458406003E-2</v>
      </c>
      <c r="S51" s="16">
        <v>0.15807400351891299</v>
      </c>
      <c r="T51" s="16">
        <v>884.13339198101096</v>
      </c>
      <c r="U51" s="16">
        <v>0.86038705510087599</v>
      </c>
      <c r="V51" s="101">
        <v>43807.746493055558</v>
      </c>
      <c r="W51" s="100">
        <v>2.2999999999999998</v>
      </c>
      <c r="X51" s="16">
        <v>4.9299041527483701E-3</v>
      </c>
      <c r="Y51" s="16">
        <v>3.8747529722572898E-3</v>
      </c>
      <c r="Z51" s="17">
        <f>((((N51/1000)+1)/((SMOW!$Z$4/1000)+1))-1)*1000</f>
        <v>10.887972262605183</v>
      </c>
      <c r="AA51" s="17">
        <f>((((P51/1000)+1)/((SMOW!$AA$4/1000)+1))-1)*1000</f>
        <v>20.952523952726843</v>
      </c>
      <c r="AB51" s="17">
        <f>Z51*SMOW!$AN$6</f>
        <v>11.761991462566121</v>
      </c>
      <c r="AC51" s="17">
        <f>AA51*SMOW!$AN$12</f>
        <v>22.615487948674268</v>
      </c>
      <c r="AD51" s="17">
        <f t="shared" ref="AD51" si="120">LN((AB51/1000)+1)*1000</f>
        <v>11.693356902826425</v>
      </c>
      <c r="AE51" s="17">
        <f t="shared" ref="AE51" si="121">LN((AC51/1000)+1)*1000</f>
        <v>22.363549205897339</v>
      </c>
      <c r="AF51" s="16">
        <f>(AD51-SMOW!AN$14*AE51)</f>
        <v>-0.11459707788737106</v>
      </c>
      <c r="AG51" s="2">
        <f t="shared" ref="AG51" si="122">AF51*1000</f>
        <v>-114.59707788737106</v>
      </c>
      <c r="AH51" s="90">
        <f>AVERAGE(AG51:AG52)</f>
        <v>-114.10813762103977</v>
      </c>
      <c r="AI51" s="90">
        <f>STDEV(AG51:AG52)</f>
        <v>0.69146595583601445</v>
      </c>
      <c r="AJ51" s="90" t="s">
        <v>165</v>
      </c>
      <c r="AK51" s="132" t="str">
        <f t="shared" si="3"/>
        <v>13</v>
      </c>
      <c r="AN51" s="133">
        <v>1</v>
      </c>
    </row>
    <row r="52" spans="1:40" s="100" customFormat="1" x14ac:dyDescent="0.25">
      <c r="A52" s="108">
        <v>1975</v>
      </c>
      <c r="B52" s="109" t="s">
        <v>112</v>
      </c>
      <c r="C52" s="115" t="s">
        <v>64</v>
      </c>
      <c r="D52" s="115" t="s">
        <v>50</v>
      </c>
      <c r="E52" s="100" t="s">
        <v>166</v>
      </c>
      <c r="F52" s="16">
        <v>11.2383527042198</v>
      </c>
      <c r="G52" s="16">
        <v>11.1756713068268</v>
      </c>
      <c r="H52" s="16">
        <v>3.9398314919145997E-3</v>
      </c>
      <c r="I52" s="16">
        <v>21.6851618611718</v>
      </c>
      <c r="J52" s="16">
        <v>21.453383477636301</v>
      </c>
      <c r="K52" s="16">
        <v>1.50296361558157E-3</v>
      </c>
      <c r="L52" s="16">
        <v>-0.15171516936513299</v>
      </c>
      <c r="M52" s="16">
        <v>3.8482242926242902E-3</v>
      </c>
      <c r="N52" s="16">
        <v>0.92878620629494602</v>
      </c>
      <c r="O52" s="16">
        <v>3.8996649429990202E-3</v>
      </c>
      <c r="P52" s="16">
        <v>1.3576025298165</v>
      </c>
      <c r="Q52" s="16">
        <v>1.47306048768123E-3</v>
      </c>
      <c r="R52" s="16">
        <v>0.61671392284898496</v>
      </c>
      <c r="S52" s="16">
        <v>0.14959446314321401</v>
      </c>
      <c r="T52" s="16">
        <v>1259.1674016875299</v>
      </c>
      <c r="U52" s="16">
        <v>0.47089289742183499</v>
      </c>
      <c r="V52" s="101">
        <v>43807.857754629629</v>
      </c>
      <c r="W52" s="100">
        <v>2.2999999999999998</v>
      </c>
      <c r="X52" s="16">
        <v>1.78639669950252E-2</v>
      </c>
      <c r="Y52" s="16">
        <v>1.59956580023401E-2</v>
      </c>
      <c r="Z52" s="17">
        <f>((((N52/1000)+1)/((SMOW!$Z$4/1000)+1))-1)*1000</f>
        <v>11.288023518741142</v>
      </c>
      <c r="AA52" s="17">
        <f>((((P52/1000)+1)/((SMOW!$AA$4/1000)+1))-1)*1000</f>
        <v>21.717357365045984</v>
      </c>
      <c r="AB52" s="17">
        <f>Z52*SMOW!$AN$6</f>
        <v>12.194156363961097</v>
      </c>
      <c r="AC52" s="17">
        <f>AA52*SMOW!$AN$12</f>
        <v>23.44102480800791</v>
      </c>
      <c r="AD52" s="17">
        <f t="shared" ref="AD52" si="123">LN((AB52/1000)+1)*1000</f>
        <v>12.12040657821286</v>
      </c>
      <c r="AE52" s="17">
        <f t="shared" ref="AE52" si="124">LN((AC52/1000)+1)*1000</f>
        <v>23.170503362817364</v>
      </c>
      <c r="AF52" s="16">
        <f>(AD52-SMOW!AN$14*AE52)</f>
        <v>-0.11361919735470849</v>
      </c>
      <c r="AG52" s="2">
        <f t="shared" ref="AG52" si="125">AF52*1000</f>
        <v>-113.61919735470849</v>
      </c>
      <c r="AK52" s="132" t="str">
        <f t="shared" si="3"/>
        <v>13</v>
      </c>
      <c r="AN52" s="59"/>
    </row>
    <row r="53" spans="1:40" s="100" customFormat="1" x14ac:dyDescent="0.25">
      <c r="A53" s="100">
        <v>1976</v>
      </c>
      <c r="B53" s="109" t="s">
        <v>80</v>
      </c>
      <c r="C53" s="57" t="s">
        <v>48</v>
      </c>
      <c r="D53" s="48" t="s">
        <v>90</v>
      </c>
      <c r="E53" s="100" t="s">
        <v>168</v>
      </c>
      <c r="F53" s="16">
        <v>11.9491042442096</v>
      </c>
      <c r="G53" s="16">
        <v>11.8782770900443</v>
      </c>
      <c r="H53" s="16">
        <v>3.8587381317334401E-3</v>
      </c>
      <c r="I53" s="16">
        <v>23.126980289068101</v>
      </c>
      <c r="J53" s="16">
        <v>22.863604169951198</v>
      </c>
      <c r="K53" s="16">
        <v>5.39953725232144E-3</v>
      </c>
      <c r="L53" s="16">
        <v>-0.19370591168993301</v>
      </c>
      <c r="M53" s="16">
        <v>3.19863973185408E-3</v>
      </c>
      <c r="N53" s="16">
        <v>1.6336436622848001</v>
      </c>
      <c r="O53" s="16">
        <v>7.8879453372124597E-3</v>
      </c>
      <c r="P53" s="16">
        <v>2.7652194350275301</v>
      </c>
      <c r="Q53" s="16">
        <v>7.5463243288536996E-3</v>
      </c>
      <c r="R53" s="16">
        <v>2.3304163738363899</v>
      </c>
      <c r="S53" s="16">
        <v>0.174351599735173</v>
      </c>
      <c r="T53" s="16">
        <v>1082.7304842047499</v>
      </c>
      <c r="U53" s="16">
        <v>0.43421595417558101</v>
      </c>
      <c r="V53" s="101">
        <v>43808.421631944446</v>
      </c>
      <c r="W53" s="100">
        <v>2.2999999999999998</v>
      </c>
      <c r="X53" s="16">
        <v>0.91183734529459104</v>
      </c>
      <c r="Y53" s="16">
        <v>0.91181259995659902</v>
      </c>
      <c r="Z53" s="17">
        <f>((((N53/1000)+1)/((SMOW!$Z$4/1000)+1))-1)*1000</f>
        <v>12.000175984884009</v>
      </c>
      <c r="AA53" s="17">
        <f>((((P53/1000)+1)/((SMOW!$AA$4/1000)+1))-1)*1000</f>
        <v>23.153594150926658</v>
      </c>
      <c r="AB53" s="17">
        <f>Z53*SMOW!$AN$6</f>
        <v>12.963476033849162</v>
      </c>
      <c r="AC53" s="17">
        <f>AA53*SMOW!$AN$12</f>
        <v>24.9912531144311</v>
      </c>
      <c r="AD53" s="17">
        <f t="shared" ref="AD53" si="126">LN((AB53/1000)+1)*1000</f>
        <v>12.880169368612378</v>
      </c>
      <c r="AE53" s="17">
        <f t="shared" ref="AE53" si="127">LN((AC53/1000)+1)*1000</f>
        <v>24.68407900706417</v>
      </c>
      <c r="AF53" s="16">
        <f>(AD53-SMOW!AN$14*AE53)</f>
        <v>-0.15302434711750479</v>
      </c>
      <c r="AG53" s="2">
        <f t="shared" ref="AG53" si="128">AF53*1000</f>
        <v>-153.02434711750479</v>
      </c>
      <c r="AH53" s="90">
        <f>AVERAGE(AG53:AG54)</f>
        <v>-151.56439490654083</v>
      </c>
      <c r="AI53" s="90">
        <f>STDEV(AG53:AG54)</f>
        <v>2.0646842171618012</v>
      </c>
      <c r="AJ53" s="100" t="s">
        <v>172</v>
      </c>
      <c r="AK53" s="132" t="str">
        <f t="shared" si="3"/>
        <v>13</v>
      </c>
      <c r="AN53" s="59"/>
    </row>
    <row r="54" spans="1:40" s="85" customFormat="1" x14ac:dyDescent="0.25">
      <c r="A54" s="85">
        <v>1977</v>
      </c>
      <c r="B54" s="109" t="s">
        <v>80</v>
      </c>
      <c r="C54" s="57" t="s">
        <v>48</v>
      </c>
      <c r="D54" s="48" t="s">
        <v>90</v>
      </c>
      <c r="E54" s="100" t="s">
        <v>169</v>
      </c>
      <c r="F54" s="16">
        <v>12.3422200383849</v>
      </c>
      <c r="G54" s="16">
        <v>12.266675452310899</v>
      </c>
      <c r="H54" s="16">
        <v>4.2415240583483704E-3</v>
      </c>
      <c r="I54" s="16">
        <v>23.867641631304899</v>
      </c>
      <c r="J54" s="16">
        <v>23.587262017746401</v>
      </c>
      <c r="K54" s="16">
        <v>1.1785221191308701E-3</v>
      </c>
      <c r="L54" s="16">
        <v>-0.18739889305919399</v>
      </c>
      <c r="M54" s="16">
        <v>4.1689004867553501E-3</v>
      </c>
      <c r="N54" s="16">
        <v>2.02139962227543</v>
      </c>
      <c r="O54" s="16">
        <v>4.1982817562599296E-3</v>
      </c>
      <c r="P54" s="16">
        <v>3.4966594445799601</v>
      </c>
      <c r="Q54" s="16">
        <v>1.1550741146022401E-3</v>
      </c>
      <c r="R54" s="16">
        <v>3.8722940329613298</v>
      </c>
      <c r="S54" s="16">
        <v>0.13006923366149301</v>
      </c>
      <c r="T54" s="16">
        <v>1385.83716867767</v>
      </c>
      <c r="U54" s="16">
        <v>0.177140452830022</v>
      </c>
      <c r="V54" s="101">
        <v>43808.529317129629</v>
      </c>
      <c r="W54" s="100">
        <v>2.2999999999999998</v>
      </c>
      <c r="X54" s="16">
        <v>3.28292843997675E-3</v>
      </c>
      <c r="Y54" s="16">
        <v>5.1721699072698303E-3</v>
      </c>
      <c r="Z54" s="17">
        <f>((((N54/1000)+1)/((SMOW!$Z$4/1000)+1))-1)*1000</f>
        <v>12.391945073545019</v>
      </c>
      <c r="AA54" s="17">
        <f>((((P54/1000)+1)/((SMOW!$AA$4/1000)+1))-1)*1000</f>
        <v>23.899905909825712</v>
      </c>
      <c r="AB54" s="17">
        <f>Z54*SMOW!$AN$6</f>
        <v>13.386693926491509</v>
      </c>
      <c r="AC54" s="17">
        <f>AA54*SMOW!$AN$12</f>
        <v>25.796798290153895</v>
      </c>
      <c r="AD54" s="17">
        <f t="shared" ref="AD54" si="129">LN((AB54/1000)+1)*1000</f>
        <v>13.297883843701843</v>
      </c>
      <c r="AE54" s="17">
        <f t="shared" ref="AE54" si="130">LN((AC54/1000)+1)*1000</f>
        <v>25.469674784843598</v>
      </c>
      <c r="AF54" s="16">
        <f>(AD54-SMOW!AN$14*AE54)</f>
        <v>-0.15010444269557688</v>
      </c>
      <c r="AG54" s="2">
        <f t="shared" ref="AG54" si="131">AF54*1000</f>
        <v>-150.10444269557689</v>
      </c>
      <c r="AH54" s="87"/>
      <c r="AI54" s="90"/>
      <c r="AK54" s="132" t="str">
        <f t="shared" si="3"/>
        <v>13</v>
      </c>
      <c r="AN54" s="133"/>
    </row>
    <row r="55" spans="1:40" s="100" customFormat="1" x14ac:dyDescent="0.25">
      <c r="A55" s="85">
        <v>1978</v>
      </c>
      <c r="B55" s="109" t="s">
        <v>80</v>
      </c>
      <c r="C55" s="57" t="s">
        <v>48</v>
      </c>
      <c r="D55" s="48" t="s">
        <v>90</v>
      </c>
      <c r="E55" s="100" t="s">
        <v>170</v>
      </c>
      <c r="F55" s="16">
        <v>12.884415808351299</v>
      </c>
      <c r="G55" s="16">
        <v>12.8021176017845</v>
      </c>
      <c r="H55" s="16">
        <v>3.8006447922659301E-3</v>
      </c>
      <c r="I55" s="16">
        <v>25.002191472016399</v>
      </c>
      <c r="J55" s="16">
        <v>24.694750589013999</v>
      </c>
      <c r="K55" s="16">
        <v>1.0522720618394499E-3</v>
      </c>
      <c r="L55" s="16">
        <v>-0.236710709214868</v>
      </c>
      <c r="M55" s="16">
        <v>3.8216519723836399E-3</v>
      </c>
      <c r="N55" s="16">
        <v>2.5580677109287202</v>
      </c>
      <c r="O55" s="16">
        <v>3.7618972505830701E-3</v>
      </c>
      <c r="P55" s="16">
        <v>4.6086361580088404</v>
      </c>
      <c r="Q55" s="16">
        <v>1.03133594221397E-3</v>
      </c>
      <c r="R55" s="16">
        <v>5.1410212888801299</v>
      </c>
      <c r="S55" s="16">
        <v>0.118259454393177</v>
      </c>
      <c r="T55" s="16">
        <v>1882.28604320726</v>
      </c>
      <c r="U55" s="16">
        <v>0.259879202120679</v>
      </c>
      <c r="V55" s="101">
        <v>43808.644270833334</v>
      </c>
      <c r="W55" s="100">
        <v>2.2999999999999998</v>
      </c>
      <c r="X55" s="16">
        <v>5.1565705487915799E-5</v>
      </c>
      <c r="Y55" s="16">
        <v>1.1620262554520901E-5</v>
      </c>
      <c r="Z55" s="17">
        <f>((((N55/1000)+1)/((SMOW!$Z$4/1000)+1))-1)*1000</f>
        <v>12.934167475517011</v>
      </c>
      <c r="AA55" s="17">
        <f>((((P55/1000)+1)/((SMOW!$AA$4/1000)+1))-1)*1000</f>
        <v>25.034491502650582</v>
      </c>
      <c r="AB55" s="17">
        <f>Z55*SMOW!$AN$6</f>
        <v>13.972442595663878</v>
      </c>
      <c r="AC55" s="17">
        <f>AA55*SMOW!$AN$12</f>
        <v>27.021433892965408</v>
      </c>
      <c r="AD55" s="17">
        <f t="shared" ref="AD55:AD56" si="132">LN((AB55/1000)+1)*1000</f>
        <v>13.875727872338755</v>
      </c>
      <c r="AE55" s="17">
        <f t="shared" ref="AE55:AE56" si="133">LN((AC55/1000)+1)*1000</f>
        <v>26.662801121009057</v>
      </c>
      <c r="AF55" s="16">
        <f>(AD55-SMOW!AN$14*AE55)</f>
        <v>-0.20223111955402651</v>
      </c>
      <c r="AG55" s="2">
        <f t="shared" ref="AG55:AG56" si="134">AF55*1000</f>
        <v>-202.23111955402652</v>
      </c>
      <c r="AH55" s="90">
        <f>AVERAGE(AG55,AG58)</f>
        <v>-206.33475362324293</v>
      </c>
      <c r="AI55" s="90">
        <f>STDEV(AG55,AG58)</f>
        <v>5.8034149557021619</v>
      </c>
      <c r="AK55" s="132" t="str">
        <f t="shared" si="3"/>
        <v>13</v>
      </c>
      <c r="AN55" s="59"/>
    </row>
    <row r="56" spans="1:40" s="100" customFormat="1" x14ac:dyDescent="0.25">
      <c r="A56" s="85">
        <v>1980</v>
      </c>
      <c r="B56" s="109" t="s">
        <v>112</v>
      </c>
      <c r="C56" s="57" t="s">
        <v>48</v>
      </c>
      <c r="D56" s="48" t="s">
        <v>90</v>
      </c>
      <c r="E56" s="100" t="s">
        <v>171</v>
      </c>
      <c r="F56" s="16">
        <v>13.380201374574</v>
      </c>
      <c r="G56" s="16">
        <v>13.2914768502072</v>
      </c>
      <c r="H56" s="16">
        <v>3.1359816904692698E-3</v>
      </c>
      <c r="I56" s="16">
        <v>25.885505405544802</v>
      </c>
      <c r="J56" s="16">
        <v>25.556147314726999</v>
      </c>
      <c r="K56" s="16">
        <v>1.37216185047923E-3</v>
      </c>
      <c r="L56" s="16">
        <v>-0.20216893196866101</v>
      </c>
      <c r="M56" s="16">
        <v>3.1141509463008098E-3</v>
      </c>
      <c r="N56" s="16">
        <v>3.0487987474750602</v>
      </c>
      <c r="O56" s="16">
        <v>3.10401038351963E-3</v>
      </c>
      <c r="P56" s="16">
        <v>5.4743755812455097</v>
      </c>
      <c r="Q56" s="16">
        <v>1.34486116875599E-3</v>
      </c>
      <c r="R56" s="16">
        <v>5.9601075605792904</v>
      </c>
      <c r="S56" s="16">
        <v>0.14361724652848501</v>
      </c>
      <c r="T56" s="16">
        <v>1024.4876421783999</v>
      </c>
      <c r="U56" s="16">
        <v>0.20240084978405201</v>
      </c>
      <c r="V56" s="101">
        <v>43808.999791666669</v>
      </c>
      <c r="W56" s="100">
        <v>2.2999999999999998</v>
      </c>
      <c r="X56" s="16">
        <v>0.136968634048763</v>
      </c>
      <c r="Y56" s="16">
        <v>0.14680873206456199</v>
      </c>
      <c r="Z56" s="17">
        <f>((((N56/1000)+1)/((SMOW!$Z$4/1000)+1))-1)*1000</f>
        <v>13.429977394131987</v>
      </c>
      <c r="AA56" s="17">
        <f>((((P56/1000)+1)/((SMOW!$AA$4/1000)+1))-1)*1000</f>
        <v>25.917833271306812</v>
      </c>
      <c r="AB56" s="17">
        <f>Z56*SMOW!$AN$6</f>
        <v>14.508053073827385</v>
      </c>
      <c r="AC56" s="17">
        <f>AA56*SMOW!$AN$12</f>
        <v>27.974884902909519</v>
      </c>
      <c r="AD56" s="17">
        <f t="shared" si="132"/>
        <v>14.40381822544251</v>
      </c>
      <c r="AE56" s="17">
        <f t="shared" si="133"/>
        <v>27.590735706232838</v>
      </c>
      <c r="AF56" s="16">
        <f>(AD56-SMOW!AN$14*AE56)</f>
        <v>-0.16409022744842972</v>
      </c>
      <c r="AG56" s="2">
        <f t="shared" si="134"/>
        <v>-164.09022744842972</v>
      </c>
      <c r="AH56" s="90">
        <f>AVERAGE(AG56:AG57)</f>
        <v>-161.47108109406716</v>
      </c>
      <c r="AI56" s="90">
        <f>STDEV(AG56:AG57)</f>
        <v>3.7040322961795749</v>
      </c>
      <c r="AK56" s="132" t="str">
        <f t="shared" si="3"/>
        <v>13</v>
      </c>
      <c r="AN56" s="59"/>
    </row>
    <row r="57" spans="1:40" s="100" customFormat="1" x14ac:dyDescent="0.25">
      <c r="A57" s="85">
        <v>1981</v>
      </c>
      <c r="B57" s="109" t="s">
        <v>80</v>
      </c>
      <c r="C57" s="57" t="s">
        <v>48</v>
      </c>
      <c r="D57" s="48" t="s">
        <v>90</v>
      </c>
      <c r="E57" s="100" t="s">
        <v>173</v>
      </c>
      <c r="F57" s="16">
        <v>13.5520271307235</v>
      </c>
      <c r="G57" s="16">
        <v>13.4610194006715</v>
      </c>
      <c r="H57" s="16">
        <v>4.0528988555865201E-3</v>
      </c>
      <c r="I57" s="16">
        <v>26.2061106952834</v>
      </c>
      <c r="J57" s="16">
        <v>25.868614162786699</v>
      </c>
      <c r="K57" s="16">
        <v>1.2255309835185501E-3</v>
      </c>
      <c r="L57" s="16">
        <v>-0.197608877279879</v>
      </c>
      <c r="M57" s="16">
        <v>4.0965049146147597E-3</v>
      </c>
      <c r="N57" s="16">
        <v>3.21887274148619</v>
      </c>
      <c r="O57" s="16">
        <v>4.0115795858516202E-3</v>
      </c>
      <c r="P57" s="16">
        <v>5.7886020731974597</v>
      </c>
      <c r="Q57" s="16">
        <v>1.20114768550263E-3</v>
      </c>
      <c r="R57" s="16">
        <v>6.2728303397763003</v>
      </c>
      <c r="S57" s="16">
        <v>0.13569681886979301</v>
      </c>
      <c r="T57" s="16">
        <v>971.84420853932602</v>
      </c>
      <c r="U57" s="16">
        <v>0.27148825359349998</v>
      </c>
      <c r="V57" s="101">
        <v>43809.416944444441</v>
      </c>
      <c r="W57" s="100">
        <v>2.2999999999999998</v>
      </c>
      <c r="X57" s="16">
        <v>7.7827131352343898E-3</v>
      </c>
      <c r="Y57" s="16">
        <v>1.0963096534777301E-2</v>
      </c>
      <c r="Z57" s="17">
        <f>((((N57/1000)+1)/((SMOW!$Z$4/1000)+1))-1)*1000</f>
        <v>13.601811590156387</v>
      </c>
      <c r="AA57" s="17">
        <f>((((P57/1000)+1)/((SMOW!$AA$4/1000)+1))-1)*1000</f>
        <v>26.238448664009706</v>
      </c>
      <c r="AB57" s="17">
        <f>Z57*SMOW!$AN$6</f>
        <v>14.693681058347279</v>
      </c>
      <c r="AC57" s="17">
        <f>AA57*SMOW!$AN$12</f>
        <v>28.320946960454052</v>
      </c>
      <c r="AD57" s="17">
        <f t="shared" ref="AD57" si="135">LN((AB57/1000)+1)*1000</f>
        <v>14.58677488462083</v>
      </c>
      <c r="AE57" s="17">
        <f t="shared" ref="AE57" si="136">LN((AC57/1000)+1)*1000</f>
        <v>27.927323521516161</v>
      </c>
      <c r="AF57" s="16">
        <f>(AD57-SMOW!AN$14*AE57)</f>
        <v>-0.1588519347397046</v>
      </c>
      <c r="AG57" s="2">
        <f t="shared" ref="AG57" si="137">AF57*1000</f>
        <v>-158.8519347397046</v>
      </c>
      <c r="AK57" s="132" t="str">
        <f t="shared" si="3"/>
        <v>13</v>
      </c>
      <c r="AN57" s="59"/>
    </row>
    <row r="58" spans="1:40" s="100" customFormat="1" x14ac:dyDescent="0.25">
      <c r="A58" s="85">
        <v>1982</v>
      </c>
      <c r="B58" s="109" t="s">
        <v>80</v>
      </c>
      <c r="C58" s="57" t="s">
        <v>48</v>
      </c>
      <c r="D58" s="48" t="s">
        <v>90</v>
      </c>
      <c r="E58" s="100" t="s">
        <v>175</v>
      </c>
      <c r="F58" s="16">
        <v>13.367760107072201</v>
      </c>
      <c r="G58" s="16">
        <v>13.279199669791099</v>
      </c>
      <c r="H58" s="16">
        <v>3.9281567777798001E-3</v>
      </c>
      <c r="I58" s="16">
        <v>25.945209241546898</v>
      </c>
      <c r="J58" s="16">
        <v>25.614342992687199</v>
      </c>
      <c r="K58" s="16">
        <v>1.2987657256028501E-3</v>
      </c>
      <c r="L58" s="16">
        <v>-0.245173430347711</v>
      </c>
      <c r="M58" s="16">
        <v>4.0743087196948103E-3</v>
      </c>
      <c r="N58" s="16">
        <v>3.03648431859069</v>
      </c>
      <c r="O58" s="16">
        <v>3.8881092524797201E-3</v>
      </c>
      <c r="P58" s="16">
        <v>5.53289154321961</v>
      </c>
      <c r="Q58" s="16">
        <v>1.27292534117516E-3</v>
      </c>
      <c r="R58" s="16">
        <v>6.0569016942764202</v>
      </c>
      <c r="S58" s="16">
        <v>0.12781396700557099</v>
      </c>
      <c r="T58" s="16">
        <v>1220.91079879484</v>
      </c>
      <c r="U58" s="16">
        <v>0.111263038471762</v>
      </c>
      <c r="V58" s="101">
        <v>43809.520439814813</v>
      </c>
      <c r="W58" s="100">
        <v>2.2999999999999998</v>
      </c>
      <c r="X58" s="16">
        <v>1.3110554998402199E-2</v>
      </c>
      <c r="Y58" s="16">
        <v>9.6833029559941601E-3</v>
      </c>
      <c r="Z58" s="17">
        <f>((((N58/1000)+1)/((SMOW!$Z$4/1000)+1))-1)*1000</f>
        <v>13.417535515529933</v>
      </c>
      <c r="AA58" s="17">
        <f>((((P58/1000)+1)/((SMOW!$AA$4/1000)+1))-1)*1000</f>
        <v>25.977538988705582</v>
      </c>
      <c r="AB58" s="17">
        <f>Z58*SMOW!$AN$6</f>
        <v>14.494612438016963</v>
      </c>
      <c r="AC58" s="17">
        <f>AA58*SMOW!$AN$12</f>
        <v>28.03932935529842</v>
      </c>
      <c r="AD58" s="17">
        <f t="shared" ref="AD58" si="138">LN((AB58/1000)+1)*1000</f>
        <v>14.390569710752038</v>
      </c>
      <c r="AE58" s="17">
        <f t="shared" ref="AE58" si="139">LN((AC58/1000)+1)*1000</f>
        <v>27.653424428872153</v>
      </c>
      <c r="AF58" s="16">
        <f>(AD58-SMOW!AN$14*AE58)</f>
        <v>-0.21043838769245937</v>
      </c>
      <c r="AG58" s="2">
        <f t="shared" ref="AG58" si="140">AF58*1000</f>
        <v>-210.43838769245937</v>
      </c>
      <c r="AK58" s="132" t="str">
        <f t="shared" si="3"/>
        <v>13</v>
      </c>
      <c r="AN58" s="59"/>
    </row>
    <row r="59" spans="1:40" s="100" customFormat="1" x14ac:dyDescent="0.25">
      <c r="A59" s="85">
        <v>1983</v>
      </c>
      <c r="B59" s="109" t="s">
        <v>80</v>
      </c>
      <c r="C59" s="57" t="s">
        <v>48</v>
      </c>
      <c r="D59" s="48" t="s">
        <v>90</v>
      </c>
      <c r="E59" s="100" t="s">
        <v>176</v>
      </c>
      <c r="F59" s="16">
        <v>14.0603245372779</v>
      </c>
      <c r="G59" s="16">
        <v>13.962394707635299</v>
      </c>
      <c r="H59" s="16">
        <v>4.2710320932033896E-3</v>
      </c>
      <c r="I59" s="16">
        <v>27.1843634010289</v>
      </c>
      <c r="J59" s="16">
        <v>26.821431261054499</v>
      </c>
      <c r="K59" s="16">
        <v>1.2933204081340399E-3</v>
      </c>
      <c r="L59" s="16">
        <v>-0.19932099820149399</v>
      </c>
      <c r="M59" s="16">
        <v>4.20187873851638E-3</v>
      </c>
      <c r="N59" s="16">
        <v>3.7219880602572299</v>
      </c>
      <c r="O59" s="16">
        <v>4.2274889569441703E-3</v>
      </c>
      <c r="P59" s="16">
        <v>6.7473913564920904</v>
      </c>
      <c r="Q59" s="16">
        <v>1.2675883643360501E-3</v>
      </c>
      <c r="R59" s="16">
        <v>7.6979870228613603</v>
      </c>
      <c r="S59" s="16">
        <v>0.151855878779693</v>
      </c>
      <c r="T59" s="16">
        <v>1511.6238941829399</v>
      </c>
      <c r="U59" s="16">
        <v>0.12707776584799599</v>
      </c>
      <c r="V59" s="101">
        <v>43809.624537037038</v>
      </c>
      <c r="W59" s="100">
        <v>2.2999999999999998</v>
      </c>
      <c r="X59" s="16">
        <v>0.117935151073687</v>
      </c>
      <c r="Y59" s="16">
        <v>0.13653938323919099</v>
      </c>
      <c r="Z59" s="17">
        <f>((((N59/1000)+1)/((SMOW!$Z$4/1000)+1))-1)*1000</f>
        <v>14.110133963669558</v>
      </c>
      <c r="AA59" s="17">
        <f>((((P59/1000)+1)/((SMOW!$AA$4/1000)+1))-1)*1000</f>
        <v>27.216732196608806</v>
      </c>
      <c r="AB59" s="17">
        <f>Z59*SMOW!$AN$6</f>
        <v>15.242808414046721</v>
      </c>
      <c r="AC59" s="17">
        <f>AA59*SMOW!$AN$12</f>
        <v>29.376875090726017</v>
      </c>
      <c r="AD59" s="17">
        <f t="shared" ref="AD59:AD61" si="141">LN((AB59/1000)+1)*1000</f>
        <v>15.127803997543355</v>
      </c>
      <c r="AE59" s="17">
        <f t="shared" ref="AE59:AE61" si="142">LN((AC59/1000)+1)*1000</f>
        <v>28.953643529870341</v>
      </c>
      <c r="AF59" s="16">
        <f>(AD59-SMOW!AN$14*AE59)</f>
        <v>-0.15971978622818561</v>
      </c>
      <c r="AG59" s="2">
        <f t="shared" ref="AG59:AG61" si="143">AF59*1000</f>
        <v>-159.71978622818563</v>
      </c>
      <c r="AH59" s="90">
        <f>AVERAGE(AG59:AG60)</f>
        <v>-160.81035680176115</v>
      </c>
      <c r="AI59" s="90">
        <f>STDEV(AG59:AG60)</f>
        <v>1.5422996958755044</v>
      </c>
      <c r="AK59" s="132" t="str">
        <f t="shared" si="3"/>
        <v>13</v>
      </c>
      <c r="AN59" s="59"/>
    </row>
    <row r="60" spans="1:40" s="100" customFormat="1" x14ac:dyDescent="0.25">
      <c r="A60" s="85">
        <v>1984</v>
      </c>
      <c r="B60" s="109" t="s">
        <v>112</v>
      </c>
      <c r="C60" s="57" t="s">
        <v>48</v>
      </c>
      <c r="D60" s="48" t="s">
        <v>90</v>
      </c>
      <c r="E60" s="100" t="s">
        <v>177</v>
      </c>
      <c r="F60" s="16">
        <v>13.934678526712201</v>
      </c>
      <c r="G60" s="16">
        <v>13.8384830911415</v>
      </c>
      <c r="H60" s="16">
        <v>4.6146363609178903E-3</v>
      </c>
      <c r="I60" s="16">
        <v>26.946830790510401</v>
      </c>
      <c r="J60" s="16">
        <v>26.590158196528101</v>
      </c>
      <c r="K60" s="16">
        <v>1.22038123978045E-3</v>
      </c>
      <c r="L60" s="16">
        <v>-0.20112043662531201</v>
      </c>
      <c r="M60" s="16">
        <v>4.5066699966076597E-3</v>
      </c>
      <c r="N60" s="16">
        <v>3.5976230097121902</v>
      </c>
      <c r="O60" s="16">
        <v>4.5675901820411199E-3</v>
      </c>
      <c r="P60" s="16">
        <v>6.5145847206805696</v>
      </c>
      <c r="Q60" s="16">
        <v>1.1961004016287601E-3</v>
      </c>
      <c r="R60" s="16">
        <v>7.5798310585414903</v>
      </c>
      <c r="S60" s="16">
        <v>0.154554287567158</v>
      </c>
      <c r="T60" s="16">
        <v>1641.62749481385</v>
      </c>
      <c r="U60" s="16">
        <v>0.26505398274868203</v>
      </c>
      <c r="V60" s="101">
        <v>43809.831585648149</v>
      </c>
      <c r="W60" s="100">
        <v>2.2999999999999998</v>
      </c>
      <c r="X60" s="16">
        <v>4.7028233143503601E-2</v>
      </c>
      <c r="Y60" s="16">
        <v>5.4172968386864001E-2</v>
      </c>
      <c r="Z60" s="17">
        <f>((((N60/1000)+1)/((SMOW!$Z$4/1000)+1))-1)*1000</f>
        <v>13.984481781522451</v>
      </c>
      <c r="AA60" s="17">
        <f>((((P60/1000)+1)/((SMOW!$AA$4/1000)+1))-1)*1000</f>
        <v>26.979192100925253</v>
      </c>
      <c r="AB60" s="17">
        <f>Z60*SMOW!$AN$6</f>
        <v>15.107069650388864</v>
      </c>
      <c r="AC60" s="17">
        <f>AA60*SMOW!$AN$12</f>
        <v>29.120481866531222</v>
      </c>
      <c r="AD60" s="17">
        <f t="shared" si="141"/>
        <v>14.99409427063692</v>
      </c>
      <c r="AE60" s="17">
        <f t="shared" si="142"/>
        <v>28.704536359871696</v>
      </c>
      <c r="AF60" s="16">
        <f>(AD60-SMOW!AN$14*AE60)</f>
        <v>-0.16190092737533668</v>
      </c>
      <c r="AG60" s="2">
        <f t="shared" si="143"/>
        <v>-161.90092737533666</v>
      </c>
      <c r="AK60" s="132" t="str">
        <f t="shared" si="3"/>
        <v>13</v>
      </c>
      <c r="AN60" s="59"/>
    </row>
    <row r="61" spans="1:40" s="100" customFormat="1" x14ac:dyDescent="0.25">
      <c r="A61" s="85">
        <v>1985</v>
      </c>
      <c r="B61" s="109" t="s">
        <v>112</v>
      </c>
      <c r="C61" s="57" t="s">
        <v>48</v>
      </c>
      <c r="D61" s="48" t="s">
        <v>90</v>
      </c>
      <c r="E61" s="100" t="s">
        <v>178</v>
      </c>
      <c r="F61" s="16">
        <v>16.881849088031601</v>
      </c>
      <c r="G61" s="16">
        <v>16.740933960881001</v>
      </c>
      <c r="H61" s="16">
        <v>4.8044014216789199E-3</v>
      </c>
      <c r="I61" s="16">
        <v>32.725218113714597</v>
      </c>
      <c r="J61" s="16">
        <v>32.2011509574466</v>
      </c>
      <c r="K61" s="16">
        <v>1.3361953979526299E-3</v>
      </c>
      <c r="L61" s="16">
        <v>-0.26127374465075398</v>
      </c>
      <c r="M61" s="16">
        <v>4.6603341437218603E-3</v>
      </c>
      <c r="N61" s="16">
        <v>6.5147471919544797</v>
      </c>
      <c r="O61" s="16">
        <v>4.7554205896054502E-3</v>
      </c>
      <c r="P61" s="16">
        <v>12.1780046199301</v>
      </c>
      <c r="Q61" s="16">
        <v>1.3096103086870799E-3</v>
      </c>
      <c r="R61" s="16">
        <v>15.3824259743756</v>
      </c>
      <c r="S61" s="16">
        <v>0.105954702458912</v>
      </c>
      <c r="T61" s="16">
        <v>2290.81904553398</v>
      </c>
      <c r="U61" s="16">
        <v>0.235555998599567</v>
      </c>
      <c r="V61" s="101">
        <v>43809.920659722222</v>
      </c>
      <c r="W61" s="100">
        <v>2.2999999999999998</v>
      </c>
      <c r="X61" s="16">
        <v>1.3394946448767599E-3</v>
      </c>
      <c r="Y61" s="16">
        <v>3.5307460244173401E-3</v>
      </c>
      <c r="Z61" s="17">
        <f>((((N61/1000)+1)/((SMOW!$Z$4/1000)+1))-1)*1000</f>
        <v>16.931797104323685</v>
      </c>
      <c r="AA61" s="17">
        <f>((((P61/1000)+1)/((SMOW!$AA$4/1000)+1))-1)*1000</f>
        <v>32.75776151358167</v>
      </c>
      <c r="AB61" s="17">
        <f>Z61*SMOW!$AN$6</f>
        <v>18.290977253032203</v>
      </c>
      <c r="AC61" s="17">
        <f>AA61*SMOW!$AN$12</f>
        <v>35.3576859001532</v>
      </c>
      <c r="AD61" s="17">
        <f t="shared" si="141"/>
        <v>18.125709558203393</v>
      </c>
      <c r="AE61" s="17">
        <f t="shared" si="142"/>
        <v>34.746957256473422</v>
      </c>
      <c r="AF61" s="16">
        <f>(AD61-SMOW!AN$14*AE61)</f>
        <v>-0.2206838732145755</v>
      </c>
      <c r="AG61" s="2">
        <f t="shared" si="143"/>
        <v>-220.6838732145755</v>
      </c>
      <c r="AH61" s="90">
        <f>AVERAGE(AG61:AG62)</f>
        <v>-231.35512856368834</v>
      </c>
      <c r="AI61" s="90">
        <f>STDEV(AG61:AG62)</f>
        <v>15.091434042261817</v>
      </c>
      <c r="AK61" s="132" t="str">
        <f t="shared" si="3"/>
        <v>13</v>
      </c>
      <c r="AN61" s="59"/>
    </row>
    <row r="62" spans="1:40" s="100" customFormat="1" x14ac:dyDescent="0.25">
      <c r="A62" s="85">
        <v>1986</v>
      </c>
      <c r="B62" s="109" t="s">
        <v>80</v>
      </c>
      <c r="C62" s="57" t="s">
        <v>48</v>
      </c>
      <c r="D62" s="48" t="s">
        <v>90</v>
      </c>
      <c r="E62" s="100" t="s">
        <v>179</v>
      </c>
      <c r="F62" s="16">
        <v>16.461390299291399</v>
      </c>
      <c r="G62" s="16">
        <v>16.327369890212001</v>
      </c>
      <c r="H62" s="16">
        <v>5.1117062877353804E-3</v>
      </c>
      <c r="I62" s="16">
        <v>31.953756189476199</v>
      </c>
      <c r="J62" s="16">
        <v>31.453856130683999</v>
      </c>
      <c r="K62" s="16">
        <v>1.2964155545099E-3</v>
      </c>
      <c r="L62" s="16">
        <v>-0.28026614678914502</v>
      </c>
      <c r="M62" s="16">
        <v>5.06705972713835E-3</v>
      </c>
      <c r="N62" s="16">
        <v>6.0985749770280604</v>
      </c>
      <c r="O62" s="16">
        <v>5.0595924851423403E-3</v>
      </c>
      <c r="P62" s="16">
        <v>11.421891786215999</v>
      </c>
      <c r="Q62" s="16">
        <v>1.2706219293446199E-3</v>
      </c>
      <c r="R62" s="16">
        <v>13.505822006910501</v>
      </c>
      <c r="S62" s="16">
        <v>0.120448581735185</v>
      </c>
      <c r="T62" s="16">
        <v>2266.9014367985301</v>
      </c>
      <c r="U62" s="16">
        <v>0.41303421597884798</v>
      </c>
      <c r="V62" s="101">
        <v>43810.408379629633</v>
      </c>
      <c r="W62" s="100">
        <v>2.2999999999999998</v>
      </c>
      <c r="X62" s="16">
        <v>3.9285583324870303E-2</v>
      </c>
      <c r="Y62" s="16">
        <v>4.4701954865925403E-2</v>
      </c>
      <c r="Z62" s="17">
        <f>((((N62/1000)+1)/((SMOW!$Z$4/1000)+1))-1)*1000</f>
        <v>16.51131766315239</v>
      </c>
      <c r="AA62" s="17">
        <f>((((P62/1000)+1)/((SMOW!$AA$4/1000)+1))-1)*1000</f>
        <v>31.98627527891351</v>
      </c>
      <c r="AB62" s="17">
        <f>Z62*SMOW!$AN$6</f>
        <v>17.836744318013867</v>
      </c>
      <c r="AC62" s="17">
        <f>AA62*SMOW!$AN$12</f>
        <v>34.524968195972498</v>
      </c>
      <c r="AD62" s="17">
        <f t="shared" ref="AD62" si="144">LN((AB62/1000)+1)*1000</f>
        <v>17.679536228562529</v>
      </c>
      <c r="AE62" s="17">
        <f t="shared" ref="AE62" si="145">LN((AC62/1000)+1)*1000</f>
        <v>33.942353432718427</v>
      </c>
      <c r="AF62" s="16">
        <f>(AD62-SMOW!AN$14*AE62)</f>
        <v>-0.24202638391280118</v>
      </c>
      <c r="AG62" s="2">
        <f t="shared" ref="AG62" si="146">AF62*1000</f>
        <v>-242.02638391280118</v>
      </c>
      <c r="AK62" s="132" t="str">
        <f t="shared" si="3"/>
        <v>13</v>
      </c>
      <c r="AN62" s="59"/>
    </row>
    <row r="63" spans="1:40" s="85" customFormat="1" x14ac:dyDescent="0.25">
      <c r="A63" s="85">
        <v>1987</v>
      </c>
      <c r="B63" s="109" t="s">
        <v>80</v>
      </c>
      <c r="C63" s="57" t="s">
        <v>48</v>
      </c>
      <c r="D63" s="48" t="s">
        <v>90</v>
      </c>
      <c r="E63" s="100" t="s">
        <v>180</v>
      </c>
      <c r="F63" s="16">
        <v>15.1875171639358</v>
      </c>
      <c r="G63" s="16">
        <v>15.0733409432451</v>
      </c>
      <c r="H63" s="16">
        <v>4.9381195347744803E-3</v>
      </c>
      <c r="I63" s="16">
        <v>29.492185069159799</v>
      </c>
      <c r="J63" s="16">
        <v>29.065656428075599</v>
      </c>
      <c r="K63" s="16">
        <v>1.32650045817118E-3</v>
      </c>
      <c r="L63" s="16">
        <v>-0.27332565077881898</v>
      </c>
      <c r="M63" s="16">
        <v>5.0090545643776104E-3</v>
      </c>
      <c r="N63" s="16">
        <v>4.8376889675698704</v>
      </c>
      <c r="O63" s="16">
        <v>4.8877754476661997E-3</v>
      </c>
      <c r="P63" s="16">
        <v>9.0092963531900203</v>
      </c>
      <c r="Q63" s="16">
        <v>1.3001082604807701E-3</v>
      </c>
      <c r="R63" s="16">
        <v>10.236429358740301</v>
      </c>
      <c r="S63" s="16">
        <v>0.12902962399722501</v>
      </c>
      <c r="T63" s="16">
        <v>1976.5342844745401</v>
      </c>
      <c r="U63" s="16">
        <v>0.27427986697731899</v>
      </c>
      <c r="V63" s="101">
        <v>43810.51054398148</v>
      </c>
      <c r="W63" s="100">
        <v>2.2999999999999998</v>
      </c>
      <c r="X63" s="16">
        <v>9.2439837326927995E-4</v>
      </c>
      <c r="Y63" s="16">
        <v>1.36076236830223E-4</v>
      </c>
      <c r="Z63" s="17">
        <f>((((N63/1000)+1)/((SMOW!$Z$4/1000)+1))-1)*1000</f>
        <v>15.237381956676677</v>
      </c>
      <c r="AA63" s="17">
        <f>((((P63/1000)+1)/((SMOW!$AA$4/1000)+1))-1)*1000</f>
        <v>29.524626589179981</v>
      </c>
      <c r="AB63" s="17">
        <f>Z63*SMOW!$AN$6</f>
        <v>16.460544917241311</v>
      </c>
      <c r="AC63" s="17">
        <f>AA63*SMOW!$AN$12</f>
        <v>31.867942894288348</v>
      </c>
      <c r="AD63" s="17">
        <f t="shared" ref="AD63" si="147">LN((AB63/1000)+1)*1000</f>
        <v>16.326538691777301</v>
      </c>
      <c r="AE63" s="17">
        <f t="shared" ref="AE63" si="148">LN((AC63/1000)+1)*1000</f>
        <v>31.370696559759729</v>
      </c>
      <c r="AF63" s="16">
        <f>(AD63-SMOW!AN$14*AE63)</f>
        <v>-0.23718909177583569</v>
      </c>
      <c r="AG63" s="2">
        <f t="shared" ref="AG63" si="149">AF63*1000</f>
        <v>-237.18909177583569</v>
      </c>
      <c r="AH63" s="90">
        <f>AVERAGE(AG63:AG64)</f>
        <v>-232.7775496952782</v>
      </c>
      <c r="AI63" s="90">
        <f>STDEV(AG63:AG64)</f>
        <v>6.2388626413040313</v>
      </c>
      <c r="AJ63" s="90"/>
      <c r="AK63" s="132" t="str">
        <f t="shared" si="3"/>
        <v>13</v>
      </c>
      <c r="AN63" s="133"/>
    </row>
    <row r="64" spans="1:40" s="85" customFormat="1" x14ac:dyDescent="0.25">
      <c r="A64" s="85">
        <v>1988</v>
      </c>
      <c r="B64" s="109" t="s">
        <v>112</v>
      </c>
      <c r="C64" s="57" t="s">
        <v>48</v>
      </c>
      <c r="D64" s="48" t="s">
        <v>90</v>
      </c>
      <c r="E64" s="100" t="s">
        <v>181</v>
      </c>
      <c r="F64" s="16">
        <v>15.053059691770301</v>
      </c>
      <c r="G64" s="16">
        <v>14.9408861472123</v>
      </c>
      <c r="H64" s="16">
        <v>5.40440468460574E-3</v>
      </c>
      <c r="I64" s="16">
        <v>29.217495766577301</v>
      </c>
      <c r="J64" s="16">
        <v>28.7988006368026</v>
      </c>
      <c r="K64" s="16">
        <v>1.2651652734840999E-3</v>
      </c>
      <c r="L64" s="16">
        <v>-0.26488058901948602</v>
      </c>
      <c r="M64" s="16">
        <v>5.2889499950531304E-3</v>
      </c>
      <c r="N64" s="16">
        <v>4.7046022882018503</v>
      </c>
      <c r="O64" s="16">
        <v>5.3493068243173E-3</v>
      </c>
      <c r="P64" s="16">
        <v>8.7400722989094408</v>
      </c>
      <c r="Q64" s="16">
        <v>1.2399934073164399E-3</v>
      </c>
      <c r="R64" s="16">
        <v>9.6170622537020201</v>
      </c>
      <c r="S64" s="16">
        <v>0.145140499761123</v>
      </c>
      <c r="T64" s="16">
        <v>2857.6617680362001</v>
      </c>
      <c r="U64" s="16">
        <v>0.25064044936820101</v>
      </c>
      <c r="V64" s="101">
        <v>43810.713738425926</v>
      </c>
      <c r="W64" s="100">
        <v>2.2999999999999998</v>
      </c>
      <c r="X64" s="16">
        <v>1.40331534571543E-2</v>
      </c>
      <c r="Y64" s="16">
        <v>5.8449777971422798E-2</v>
      </c>
      <c r="Z64" s="17">
        <f>((((N64/1000)+1)/((SMOW!$Z$4/1000)+1))-1)*1000</f>
        <v>15.102917880121414</v>
      </c>
      <c r="AA64" s="17">
        <f>((((P64/1000)+1)/((SMOW!$AA$4/1000)+1))-1)*1000</f>
        <v>29.249928630544986</v>
      </c>
      <c r="AB64" s="17">
        <f>Z64*SMOW!$AN$6</f>
        <v>16.315286894689514</v>
      </c>
      <c r="AC64" s="17">
        <f>AA64*SMOW!$AN$12</f>
        <v>31.57144265464888</v>
      </c>
      <c r="AD64" s="17">
        <f t="shared" ref="AD64" si="150">LN((AB64/1000)+1)*1000</f>
        <v>16.18362276319742</v>
      </c>
      <c r="AE64" s="17">
        <f t="shared" ref="AE64" si="151">LN((AC64/1000)+1)*1000</f>
        <v>31.083312065932084</v>
      </c>
      <c r="AF64" s="16">
        <f>(AD64-SMOW!AN$14*AE64)</f>
        <v>-0.2283660076147207</v>
      </c>
      <c r="AG64" s="2">
        <f t="shared" ref="AG64" si="152">AF64*1000</f>
        <v>-228.3660076147207</v>
      </c>
      <c r="AH64" s="87"/>
      <c r="AI64" s="90"/>
      <c r="AJ64" s="90"/>
      <c r="AK64" s="132" t="str">
        <f t="shared" si="3"/>
        <v>13</v>
      </c>
      <c r="AN64" s="133"/>
    </row>
    <row r="65" spans="1:40" s="85" customFormat="1" x14ac:dyDescent="0.25">
      <c r="A65" s="85">
        <v>1989</v>
      </c>
      <c r="B65" s="109" t="s">
        <v>112</v>
      </c>
      <c r="C65" s="57" t="s">
        <v>48</v>
      </c>
      <c r="D65" s="48" t="s">
        <v>90</v>
      </c>
      <c r="E65" s="100" t="s">
        <v>182</v>
      </c>
      <c r="F65" s="16">
        <v>12.9140723463778</v>
      </c>
      <c r="G65" s="16">
        <v>12.831395645464299</v>
      </c>
      <c r="H65" s="16">
        <v>7.58587910026675E-3</v>
      </c>
      <c r="I65" s="16">
        <v>25.0787711011345</v>
      </c>
      <c r="J65" s="16">
        <v>24.769459462449799</v>
      </c>
      <c r="K65" s="16">
        <v>1.2690846660747899E-3</v>
      </c>
      <c r="L65" s="16">
        <v>-0.24687895070922999</v>
      </c>
      <c r="M65" s="16">
        <v>7.2010320040321102E-3</v>
      </c>
      <c r="N65" s="16">
        <v>2.5874219007996202</v>
      </c>
      <c r="O65" s="16">
        <v>7.5085411266607701E-3</v>
      </c>
      <c r="P65" s="16">
        <v>4.68369215047976</v>
      </c>
      <c r="Q65" s="16">
        <v>1.24383481924683E-3</v>
      </c>
      <c r="R65" s="16">
        <v>3.46913018592765</v>
      </c>
      <c r="S65" s="16">
        <v>0.14221104732553899</v>
      </c>
      <c r="T65" s="16">
        <v>3947.0464046297602</v>
      </c>
      <c r="U65" s="16">
        <v>0.372902365014458</v>
      </c>
      <c r="V65" s="101">
        <v>43810.802986111114</v>
      </c>
      <c r="W65" s="100">
        <v>2.2999999999999998</v>
      </c>
      <c r="X65" s="16">
        <v>7.2421064552396497E-2</v>
      </c>
      <c r="Y65" s="16">
        <v>8.4730038051248596E-2</v>
      </c>
      <c r="Z65" s="17">
        <f>((((N65/1000)+1)/((SMOW!$Z$4/1000)+1))-1)*1000</f>
        <v>12.963825470237111</v>
      </c>
      <c r="AA65" s="17">
        <f>((((P65/1000)+1)/((SMOW!$AA$4/1000)+1))-1)*1000</f>
        <v>25.111073544958007</v>
      </c>
      <c r="AB65" s="17">
        <f>Z65*SMOW!$AN$6</f>
        <v>14.004481351116327</v>
      </c>
      <c r="AC65" s="17">
        <f>AA65*SMOW!$AN$12</f>
        <v>27.104094113700441</v>
      </c>
      <c r="AD65" s="17">
        <f t="shared" ref="AD65" si="153">LN((AB65/1000)+1)*1000</f>
        <v>13.907324637644122</v>
      </c>
      <c r="AE65" s="17">
        <f t="shared" ref="AE65" si="154">LN((AC65/1000)+1)*1000</f>
        <v>26.743283272321122</v>
      </c>
      <c r="AF65" s="16">
        <f>(AD65-SMOW!AN$14*AE65)</f>
        <v>-0.21312893014143164</v>
      </c>
      <c r="AG65" s="2">
        <f t="shared" ref="AG65" si="155">AF65*1000</f>
        <v>-213.12893014143162</v>
      </c>
      <c r="AH65" s="90">
        <f>AVERAGE(AG65:AG66)</f>
        <v>-206.11248940118364</v>
      </c>
      <c r="AI65" s="90">
        <f>STDEV(AG65:AG66)</f>
        <v>9.922745654445821</v>
      </c>
      <c r="AK65" s="132" t="str">
        <f t="shared" si="3"/>
        <v>13</v>
      </c>
      <c r="AN65" s="133"/>
    </row>
    <row r="66" spans="1:40" s="100" customFormat="1" x14ac:dyDescent="0.25">
      <c r="A66" s="85">
        <v>1990</v>
      </c>
      <c r="B66" s="109" t="s">
        <v>112</v>
      </c>
      <c r="C66" s="57" t="s">
        <v>48</v>
      </c>
      <c r="D66" s="48" t="s">
        <v>90</v>
      </c>
      <c r="E66" s="100" t="s">
        <v>183</v>
      </c>
      <c r="F66" s="16">
        <v>12.681045289179901</v>
      </c>
      <c r="G66" s="16">
        <v>12.6013134783115</v>
      </c>
      <c r="H66" s="16">
        <v>6.0577585591501002E-3</v>
      </c>
      <c r="I66" s="16">
        <v>24.606119643139699</v>
      </c>
      <c r="J66" s="16">
        <v>24.308265184644501</v>
      </c>
      <c r="K66" s="16">
        <v>1.36974909307685E-3</v>
      </c>
      <c r="L66" s="16">
        <v>-0.23345053918075301</v>
      </c>
      <c r="M66" s="16">
        <v>6.0518759987712202E-3</v>
      </c>
      <c r="N66" s="16">
        <v>2.3567705524892499</v>
      </c>
      <c r="O66" s="16">
        <v>5.9959997616071403E-3</v>
      </c>
      <c r="P66" s="16">
        <v>4.2204446174063204</v>
      </c>
      <c r="Q66" s="16">
        <v>1.3424964158341201E-3</v>
      </c>
      <c r="R66" s="16">
        <v>4.6335383898081801</v>
      </c>
      <c r="S66" s="16">
        <v>0.151886719012746</v>
      </c>
      <c r="T66" s="16">
        <v>4419.8284321021802</v>
      </c>
      <c r="U66" s="16">
        <v>0.52046424592869101</v>
      </c>
      <c r="V66" s="101">
        <v>43810.901250000003</v>
      </c>
      <c r="W66" s="100">
        <v>2.2999999999999998</v>
      </c>
      <c r="X66" s="16">
        <v>4.8143056871029696E-3</v>
      </c>
      <c r="Y66" s="16">
        <v>2.8498423217785799E-3</v>
      </c>
      <c r="Z66" s="17">
        <f>((((N66/1000)+1)/((SMOW!$Z$4/1000)+1))-1)*1000</f>
        <v>12.730786967029672</v>
      </c>
      <c r="AA66" s="17">
        <f>((((P66/1000)+1)/((SMOW!$AA$4/1000)+1))-1)*1000</f>
        <v>24.638407192695944</v>
      </c>
      <c r="AB66" s="17">
        <f>Z66*SMOW!$AN$6</f>
        <v>13.752735955457206</v>
      </c>
      <c r="AC66" s="17">
        <f>AA66*SMOW!$AN$12</f>
        <v>26.593913086467424</v>
      </c>
      <c r="AD66" s="17">
        <f t="shared" ref="AD66" si="156">LN((AB66/1000)+1)*1000</f>
        <v>13.65902529016407</v>
      </c>
      <c r="AE66" s="17">
        <f t="shared" ref="AE66" si="157">LN((AC66/1000)+1)*1000</f>
        <v>26.246441929592812</v>
      </c>
      <c r="AF66" s="16">
        <f>(AD66-SMOW!AN$14*AE66)</f>
        <v>-0.19909604866093566</v>
      </c>
      <c r="AG66" s="2">
        <f t="shared" ref="AG66" si="158">AF66*1000</f>
        <v>-199.09604866093565</v>
      </c>
      <c r="AK66" s="132" t="str">
        <f t="shared" si="3"/>
        <v>13</v>
      </c>
      <c r="AN66" s="59"/>
    </row>
    <row r="67" spans="1:40" s="100" customFormat="1" x14ac:dyDescent="0.25">
      <c r="A67" s="85">
        <v>1991</v>
      </c>
      <c r="B67" s="109" t="s">
        <v>80</v>
      </c>
      <c r="C67" s="57" t="s">
        <v>48</v>
      </c>
      <c r="D67" s="48" t="s">
        <v>90</v>
      </c>
      <c r="E67" s="100" t="s">
        <v>184</v>
      </c>
      <c r="F67" s="16">
        <v>14.661855763188401</v>
      </c>
      <c r="G67" s="16">
        <v>14.5554094394929</v>
      </c>
      <c r="H67" s="16">
        <v>5.2251367033803002E-3</v>
      </c>
      <c r="I67" s="16">
        <v>28.456600726266</v>
      </c>
      <c r="J67" s="16">
        <v>28.0592325134817</v>
      </c>
      <c r="K67" s="16">
        <v>1.44345041460963E-3</v>
      </c>
      <c r="L67" s="16">
        <v>-0.25986532762548997</v>
      </c>
      <c r="M67" s="16">
        <v>5.2577313719886004E-3</v>
      </c>
      <c r="N67" s="16">
        <v>4.3173866803805296</v>
      </c>
      <c r="O67" s="16">
        <v>5.1718664786513796E-3</v>
      </c>
      <c r="P67" s="16">
        <v>7.9943161092482997</v>
      </c>
      <c r="Q67" s="16">
        <v>1.41473136784401E-3</v>
      </c>
      <c r="R67" s="16">
        <v>9.8603670639247198</v>
      </c>
      <c r="S67" s="16">
        <v>0.145444513240721</v>
      </c>
      <c r="T67" s="16">
        <v>2677.3770745107599</v>
      </c>
      <c r="U67" s="16">
        <v>0.315539459399862</v>
      </c>
      <c r="V67" s="101">
        <v>43811.407164351855</v>
      </c>
      <c r="W67" s="100">
        <v>2.2999999999999998</v>
      </c>
      <c r="X67" s="16">
        <v>1.1582269345955999E-2</v>
      </c>
      <c r="Y67" s="16">
        <v>1.5435450928713099E-2</v>
      </c>
      <c r="Z67" s="17">
        <f>((((N67/1000)+1)/((SMOW!$Z$4/1000)+1))-1)*1000</f>
        <v>14.711694736072145</v>
      </c>
      <c r="AA67" s="17">
        <f>((((P67/1000)+1)/((SMOW!$AA$4/1000)+1))-1)*1000</f>
        <v>28.489009612789218</v>
      </c>
      <c r="AB67" s="17">
        <f>Z67*SMOW!$AN$6</f>
        <v>15.892658771722131</v>
      </c>
      <c r="AC67" s="17">
        <f>AA67*SMOW!$AN$12</f>
        <v>30.750130868307597</v>
      </c>
      <c r="AD67" s="17">
        <f t="shared" ref="AD67" si="159">LN((AB67/1000)+1)*1000</f>
        <v>15.767692759615471</v>
      </c>
      <c r="AE67" s="17">
        <f t="shared" ref="AE67" si="160">LN((AC67/1000)+1)*1000</f>
        <v>30.286819569023947</v>
      </c>
      <c r="AF67" s="16">
        <f>(AD67-SMOW!AN$14*AE67)</f>
        <v>-0.22374797282917314</v>
      </c>
      <c r="AG67" s="2">
        <f t="shared" ref="AG67" si="161">AF67*1000</f>
        <v>-223.74797282917314</v>
      </c>
      <c r="AH67" s="90">
        <f>AVERAGE(AG67:AG68)</f>
        <v>-216.06551474420854</v>
      </c>
      <c r="AI67" s="90">
        <f>STDEV(AG67:AG68)</f>
        <v>10.864636416119763</v>
      </c>
      <c r="AK67" s="132" t="str">
        <f t="shared" ref="AK67:AK130" si="162">"13"</f>
        <v>13</v>
      </c>
      <c r="AN67" s="59"/>
    </row>
    <row r="68" spans="1:40" s="100" customFormat="1" x14ac:dyDescent="0.25">
      <c r="A68" s="85">
        <v>1992</v>
      </c>
      <c r="B68" s="109" t="s">
        <v>80</v>
      </c>
      <c r="C68" s="57" t="s">
        <v>48</v>
      </c>
      <c r="D68" s="48" t="s">
        <v>90</v>
      </c>
      <c r="E68" s="100" t="s">
        <v>185</v>
      </c>
      <c r="F68" s="16">
        <v>15.055911905636099</v>
      </c>
      <c r="G68" s="16">
        <v>14.9436952921741</v>
      </c>
      <c r="H68" s="16">
        <v>8.3060922273055192E-3</v>
      </c>
      <c r="I68" s="16">
        <v>29.186814523897201</v>
      </c>
      <c r="J68" s="16">
        <v>28.768989920809901</v>
      </c>
      <c r="K68" s="16">
        <v>1.45319143727114E-3</v>
      </c>
      <c r="L68" s="16">
        <v>-0.24255699629677799</v>
      </c>
      <c r="M68" s="16">
        <v>7.2408914750868303E-3</v>
      </c>
      <c r="N68" s="16">
        <v>4.70742542377128</v>
      </c>
      <c r="O68" s="16">
        <v>8.2214116869314697E-3</v>
      </c>
      <c r="P68" s="16">
        <v>8.7100014935775505</v>
      </c>
      <c r="Q68" s="16">
        <v>1.42427858205947E-3</v>
      </c>
      <c r="R68" s="16">
        <v>11.190972206177401</v>
      </c>
      <c r="S68" s="16">
        <v>0.121178793593606</v>
      </c>
      <c r="T68" s="16">
        <v>3157.9055794331098</v>
      </c>
      <c r="U68" s="16">
        <v>0.35243319017173302</v>
      </c>
      <c r="V68" s="101">
        <v>43811.512129629627</v>
      </c>
      <c r="W68" s="100">
        <v>2.2999999999999998</v>
      </c>
      <c r="X68" s="16">
        <v>5.2496255083695703E-3</v>
      </c>
      <c r="Y68" s="16">
        <v>1.40612353693984E-3</v>
      </c>
      <c r="Z68" s="17">
        <f>((((N68/1000)+1)/((SMOW!$Z$4/1000)+1))-1)*1000</f>
        <v>15.105770234084659</v>
      </c>
      <c r="AA68" s="17">
        <f>((((P68/1000)+1)/((SMOW!$AA$4/1000)+1))-1)*1000</f>
        <v>29.219246421032572</v>
      </c>
      <c r="AB68" s="17">
        <f>Z68*SMOW!$AN$6</f>
        <v>16.318368218020868</v>
      </c>
      <c r="AC68" s="17">
        <f>AA68*SMOW!$AN$12</f>
        <v>31.538325253564778</v>
      </c>
      <c r="AD68" s="17">
        <f t="shared" ref="AD68" si="163">LN((AB68/1000)+1)*1000</f>
        <v>16.186654616304473</v>
      </c>
      <c r="AE68" s="17">
        <f t="shared" ref="AE68" si="164">LN((AC68/1000)+1)*1000</f>
        <v>31.051207713946432</v>
      </c>
      <c r="AF68" s="16">
        <f>(AD68-SMOW!AN$14*AE68)</f>
        <v>-0.20838305665924395</v>
      </c>
      <c r="AG68" s="2">
        <f t="shared" ref="AG68" si="165">AF68*1000</f>
        <v>-208.38305665924395</v>
      </c>
      <c r="AK68" s="132" t="str">
        <f t="shared" si="162"/>
        <v>13</v>
      </c>
      <c r="AN68" s="59"/>
    </row>
    <row r="69" spans="1:40" s="85" customFormat="1" x14ac:dyDescent="0.25">
      <c r="A69" s="85">
        <v>1993</v>
      </c>
      <c r="B69" s="109" t="s">
        <v>80</v>
      </c>
      <c r="C69" s="57" t="s">
        <v>48</v>
      </c>
      <c r="D69" s="48" t="s">
        <v>90</v>
      </c>
      <c r="E69" s="100" t="s">
        <v>186</v>
      </c>
      <c r="F69" s="16">
        <v>14.125988369166</v>
      </c>
      <c r="G69" s="16">
        <v>14.0271455880321</v>
      </c>
      <c r="H69" s="16">
        <v>6.2787891923680502E-3</v>
      </c>
      <c r="I69" s="16">
        <v>27.374259247913201</v>
      </c>
      <c r="J69" s="16">
        <v>27.0062844456425</v>
      </c>
      <c r="K69" s="16">
        <v>1.1932445016346899E-3</v>
      </c>
      <c r="L69" s="16">
        <v>-0.23217259926713801</v>
      </c>
      <c r="M69" s="16">
        <v>6.1281240109221802E-3</v>
      </c>
      <c r="N69" s="16">
        <v>3.7869824499316902</v>
      </c>
      <c r="O69" s="16">
        <v>6.2147769893774003E-3</v>
      </c>
      <c r="P69" s="16">
        <v>6.9335090149105598</v>
      </c>
      <c r="Q69" s="16">
        <v>1.1695035789788099E-3</v>
      </c>
      <c r="R69" s="16">
        <v>8.4796416339876508</v>
      </c>
      <c r="S69" s="16">
        <v>0.120024610985036</v>
      </c>
      <c r="T69" s="16">
        <v>3625.0782723352399</v>
      </c>
      <c r="U69" s="16">
        <v>0.26700790786634498</v>
      </c>
      <c r="V69" s="101">
        <v>43811.60533564815</v>
      </c>
      <c r="W69" s="100">
        <v>2.2999999999999998</v>
      </c>
      <c r="X69" s="16">
        <v>3.9429064630660399E-2</v>
      </c>
      <c r="Y69" s="16">
        <v>4.7362307271371203E-2</v>
      </c>
      <c r="Z69" s="17">
        <f>((((N69/1000)+1)/((SMOW!$Z$4/1000)+1))-1)*1000</f>
        <v>14.175801020886336</v>
      </c>
      <c r="AA69" s="17">
        <f>((((P69/1000)+1)/((SMOW!$AA$4/1000)+1))-1)*1000</f>
        <v>27.406634027520973</v>
      </c>
      <c r="AB69" s="17">
        <f>Z69*SMOW!$AN$6</f>
        <v>15.313746817243091</v>
      </c>
      <c r="AC69" s="17">
        <f>AA69*SMOW!$AN$12</f>
        <v>29.581849087086315</v>
      </c>
      <c r="AD69" s="17">
        <f t="shared" ref="AD69" si="166">LN((AB69/1000)+1)*1000</f>
        <v>15.197674893817952</v>
      </c>
      <c r="AE69" s="17">
        <f t="shared" ref="AE69" si="167">LN((AC69/1000)+1)*1000</f>
        <v>29.152748052589043</v>
      </c>
      <c r="AF69" s="16">
        <f>(AD69-SMOW!AN$14*AE69)</f>
        <v>-0.1949760779490628</v>
      </c>
      <c r="AG69" s="2">
        <f t="shared" ref="AG69" si="168">AF69*1000</f>
        <v>-194.97607794906281</v>
      </c>
      <c r="AH69" s="90">
        <f>AVERAGE(AG69:AG70)</f>
        <v>-191.10800358792801</v>
      </c>
      <c r="AI69" s="90">
        <f>STDEV(AG69:AG70)</f>
        <v>5.4702832217844817</v>
      </c>
      <c r="AK69" s="132" t="str">
        <f t="shared" si="162"/>
        <v>13</v>
      </c>
      <c r="AN69" s="133"/>
    </row>
    <row r="70" spans="1:40" s="85" customFormat="1" x14ac:dyDescent="0.25">
      <c r="A70" s="85">
        <v>1994</v>
      </c>
      <c r="B70" s="109" t="s">
        <v>112</v>
      </c>
      <c r="C70" s="57" t="s">
        <v>48</v>
      </c>
      <c r="D70" s="48" t="s">
        <v>90</v>
      </c>
      <c r="E70" s="100" t="s">
        <v>187</v>
      </c>
      <c r="F70" s="16">
        <v>14.280676058934</v>
      </c>
      <c r="G70" s="16">
        <v>14.1796664084379</v>
      </c>
      <c r="H70" s="16">
        <v>8.4069756510955999E-3</v>
      </c>
      <c r="I70" s="16">
        <v>27.657642009195399</v>
      </c>
      <c r="J70" s="16">
        <v>27.282078473967601</v>
      </c>
      <c r="K70" s="16">
        <v>1.20663093414911E-3</v>
      </c>
      <c r="L70" s="16">
        <v>-0.22097794886727101</v>
      </c>
      <c r="M70" s="16">
        <v>7.1365257656112197E-3</v>
      </c>
      <c r="N70" s="16">
        <v>3.9400931000039301</v>
      </c>
      <c r="O70" s="16">
        <v>8.3212666050624801E-3</v>
      </c>
      <c r="P70" s="16">
        <v>7.2112535618890998</v>
      </c>
      <c r="Q70" s="16">
        <v>1.18262367357186E-3</v>
      </c>
      <c r="R70" s="16">
        <v>9.21195552865046</v>
      </c>
      <c r="S70" s="16">
        <v>0.135787538165936</v>
      </c>
      <c r="T70" s="16">
        <v>2083.40393668461</v>
      </c>
      <c r="U70" s="16">
        <v>0.227833341357251</v>
      </c>
      <c r="V70" s="101">
        <v>43811.74790509259</v>
      </c>
      <c r="W70" s="100">
        <v>2.2999999999999998</v>
      </c>
      <c r="X70" s="16">
        <v>6.2191202536258E-7</v>
      </c>
      <c r="Y70" s="16">
        <v>2.4501461878231601E-3</v>
      </c>
      <c r="Z70" s="17">
        <f>((((N70/1000)+1)/((SMOW!$Z$4/1000)+1))-1)*1000</f>
        <v>14.330496308728069</v>
      </c>
      <c r="AA70" s="17">
        <f>((((P70/1000)+1)/((SMOW!$AA$4/1000)+1))-1)*1000</f>
        <v>27.690025718805522</v>
      </c>
      <c r="AB70" s="17">
        <f>Z70*SMOW!$AN$6</f>
        <v>15.480860087832772</v>
      </c>
      <c r="AC70" s="17">
        <f>AA70*SMOW!$AN$12</f>
        <v>29.887733065239033</v>
      </c>
      <c r="AD70" s="17">
        <f t="shared" ref="AD70" si="169">LN((AB70/1000)+1)*1000</f>
        <v>15.362254088974955</v>
      </c>
      <c r="AE70" s="17">
        <f t="shared" ref="AE70" si="170">LN((AC70/1000)+1)*1000</f>
        <v>29.449799276897249</v>
      </c>
      <c r="AF70" s="16">
        <f>(AD70-SMOW!AN$14*AE70)</f>
        <v>-0.18723992922679322</v>
      </c>
      <c r="AG70" s="2">
        <f t="shared" ref="AG70" si="171">AF70*1000</f>
        <v>-187.23992922679321</v>
      </c>
      <c r="AH70" s="87"/>
      <c r="AI70" s="90"/>
      <c r="AJ70" s="90"/>
      <c r="AK70" s="132" t="str">
        <f t="shared" si="162"/>
        <v>13</v>
      </c>
      <c r="AN70" s="133"/>
    </row>
    <row r="71" spans="1:40" s="100" customFormat="1" x14ac:dyDescent="0.25">
      <c r="A71" s="85">
        <v>1995</v>
      </c>
      <c r="B71" s="109" t="s">
        <v>112</v>
      </c>
      <c r="C71" s="57" t="s">
        <v>48</v>
      </c>
      <c r="D71" s="48" t="s">
        <v>90</v>
      </c>
      <c r="E71" s="100" t="s">
        <v>188</v>
      </c>
      <c r="F71" s="16">
        <v>12.901385368366</v>
      </c>
      <c r="G71" s="16">
        <v>12.818871094662301</v>
      </c>
      <c r="H71" s="16">
        <v>4.2278488880185998E-3</v>
      </c>
      <c r="I71" s="16">
        <v>25.007883266569301</v>
      </c>
      <c r="J71" s="16">
        <v>24.700303509135701</v>
      </c>
      <c r="K71" s="16">
        <v>1.5297826087148901E-3</v>
      </c>
      <c r="L71" s="16">
        <v>-0.22288915816135901</v>
      </c>
      <c r="M71" s="16">
        <v>4.0554288510813701E-3</v>
      </c>
      <c r="N71" s="16">
        <v>2.5748642664218799</v>
      </c>
      <c r="O71" s="16">
        <v>4.1847460041749803E-3</v>
      </c>
      <c r="P71" s="16">
        <v>4.6142147079969904</v>
      </c>
      <c r="Q71" s="16">
        <v>1.4993458872041799E-3</v>
      </c>
      <c r="R71" s="16">
        <v>5.0658483553910303</v>
      </c>
      <c r="S71" s="16">
        <v>0.14544186262813799</v>
      </c>
      <c r="T71" s="16">
        <v>3107.7743319807</v>
      </c>
      <c r="U71" s="16">
        <v>0.43673061843890199</v>
      </c>
      <c r="V71" s="101">
        <v>43811.88380787037</v>
      </c>
      <c r="W71" s="100">
        <v>2.2999999999999998</v>
      </c>
      <c r="X71" s="16">
        <v>9.8868211708290805E-3</v>
      </c>
      <c r="Y71" s="16">
        <v>1.23086498571189E-2</v>
      </c>
      <c r="Z71" s="17">
        <f>((((N71/1000)+1)/((SMOW!$Z$4/1000)+1))-1)*1000</f>
        <v>12.951137869056106</v>
      </c>
      <c r="AA71" s="17">
        <f>((((P71/1000)+1)/((SMOW!$AA$4/1000)+1))-1)*1000</f>
        <v>25.040183476564337</v>
      </c>
      <c r="AB71" s="17">
        <f>Z71*SMOW!$AN$6</f>
        <v>13.990775267635204</v>
      </c>
      <c r="AC71" s="17">
        <f>AA71*SMOW!$AN$12</f>
        <v>27.027577628571731</v>
      </c>
      <c r="AD71" s="17">
        <f t="shared" ref="AD71" si="172">LN((AB71/1000)+1)*1000</f>
        <v>13.893807758413999</v>
      </c>
      <c r="AE71" s="17">
        <f t="shared" ref="AE71" si="173">LN((AC71/1000)+1)*1000</f>
        <v>26.668783194048029</v>
      </c>
      <c r="AF71" s="16">
        <f>(AD71-SMOW!AN$14*AE71)</f>
        <v>-0.1873097680433613</v>
      </c>
      <c r="AG71" s="2">
        <f t="shared" ref="AG71" si="174">AF71*1000</f>
        <v>-187.30976804336132</v>
      </c>
      <c r="AH71" s="90">
        <f>AVERAGE(AG71:AG72)</f>
        <v>-172.87303566070733</v>
      </c>
      <c r="AI71" s="90">
        <f>STDEV(AG71:AG72)</f>
        <v>20.416622731900112</v>
      </c>
      <c r="AJ71" s="100" t="s">
        <v>190</v>
      </c>
      <c r="AK71" s="132" t="str">
        <f t="shared" si="162"/>
        <v>13</v>
      </c>
      <c r="AN71" s="59"/>
    </row>
    <row r="72" spans="1:40" s="85" customFormat="1" x14ac:dyDescent="0.25">
      <c r="A72" s="85">
        <v>1996</v>
      </c>
      <c r="B72" s="109" t="s">
        <v>80</v>
      </c>
      <c r="C72" s="57" t="s">
        <v>48</v>
      </c>
      <c r="D72" s="48" t="s">
        <v>90</v>
      </c>
      <c r="E72" s="100" t="s">
        <v>189</v>
      </c>
      <c r="F72" s="16">
        <v>12.1333853243266</v>
      </c>
      <c r="G72" s="16">
        <v>12.0603651708324</v>
      </c>
      <c r="H72" s="16">
        <v>6.0174821601190302E-3</v>
      </c>
      <c r="I72" s="16">
        <v>23.481964794043201</v>
      </c>
      <c r="J72" s="16">
        <v>23.210504825244499</v>
      </c>
      <c r="K72" s="16">
        <v>1.2445665225208401E-3</v>
      </c>
      <c r="L72" s="16">
        <v>-0.19478137689667999</v>
      </c>
      <c r="M72" s="16">
        <v>6.0830659707807704E-3</v>
      </c>
      <c r="N72" s="16">
        <v>1.81469397637004</v>
      </c>
      <c r="O72" s="16">
        <v>5.9561339801243703E-3</v>
      </c>
      <c r="P72" s="16">
        <v>3.1186560757064199</v>
      </c>
      <c r="Q72" s="16">
        <v>1.21980449134747E-3</v>
      </c>
      <c r="R72" s="16">
        <v>2.17024268440416</v>
      </c>
      <c r="S72" s="16">
        <v>0.12819181704524801</v>
      </c>
      <c r="T72" s="16">
        <v>7067.0076064062996</v>
      </c>
      <c r="U72" s="16">
        <v>0.68800640976343796</v>
      </c>
      <c r="V72" s="101">
        <v>43812.431284722225</v>
      </c>
      <c r="W72" s="100">
        <v>2.2999999999999998</v>
      </c>
      <c r="X72" s="16">
        <v>1.14643339799292E-3</v>
      </c>
      <c r="Y72" s="16">
        <v>2.9754030522744401E-3</v>
      </c>
      <c r="Z72" s="17">
        <f>((((N72/1000)+1)/((SMOW!$Z$4/1000)+1))-1)*1000</f>
        <v>12.183100101776256</v>
      </c>
      <c r="AA72" s="17">
        <f>((((P72/1000)+1)/((SMOW!$AA$4/1000)+1))-1)*1000</f>
        <v>23.514216919054533</v>
      </c>
      <c r="AB72" s="17">
        <f>Z72*SMOW!$AN$6</f>
        <v>13.161084169624228</v>
      </c>
      <c r="AC72" s="17">
        <f>AA72*SMOW!$AN$12</f>
        <v>25.380497860554016</v>
      </c>
      <c r="AD72" s="17">
        <f t="shared" ref="AD72" si="175">LN((AB72/1000)+1)*1000</f>
        <v>13.075229573974863</v>
      </c>
      <c r="AE72" s="17">
        <f t="shared" ref="AE72" si="176">LN((AC72/1000)+1)*1000</f>
        <v>25.063761131160824</v>
      </c>
      <c r="AF72" s="16">
        <f>(AD72-SMOW!AN$14*AE72)</f>
        <v>-0.15843630327805336</v>
      </c>
      <c r="AG72" s="2">
        <f t="shared" ref="AG72" si="177">AF72*1000</f>
        <v>-158.43630327805334</v>
      </c>
      <c r="AH72" s="87"/>
      <c r="AI72" s="90"/>
      <c r="AJ72" s="90"/>
      <c r="AK72" s="132" t="str">
        <f t="shared" si="162"/>
        <v>13</v>
      </c>
      <c r="AN72" s="133"/>
    </row>
    <row r="73" spans="1:40" s="100" customFormat="1" x14ac:dyDescent="0.25">
      <c r="A73" s="85">
        <v>1997</v>
      </c>
      <c r="B73" s="109" t="s">
        <v>80</v>
      </c>
      <c r="C73" s="112" t="s">
        <v>62</v>
      </c>
      <c r="D73" s="72" t="s">
        <v>22</v>
      </c>
      <c r="E73" s="100" t="s">
        <v>194</v>
      </c>
      <c r="F73" s="16">
        <v>4.0698626214391603E-2</v>
      </c>
      <c r="G73" s="16">
        <v>4.0697471109192099E-2</v>
      </c>
      <c r="H73" s="16">
        <v>4.0947929644669602E-3</v>
      </c>
      <c r="I73" s="16">
        <v>0.14435018799837701</v>
      </c>
      <c r="J73" s="16">
        <v>0.144339703280461</v>
      </c>
      <c r="K73" s="16">
        <v>1.8570873241333401E-3</v>
      </c>
      <c r="L73" s="16">
        <v>-3.5513892222891398E-2</v>
      </c>
      <c r="M73" s="16">
        <v>4.1048910709981798E-3</v>
      </c>
      <c r="N73" s="16">
        <v>-10.1547078825949</v>
      </c>
      <c r="O73" s="16">
        <v>4.0530465846461902E-3</v>
      </c>
      <c r="P73" s="16">
        <v>-19.754630806627102</v>
      </c>
      <c r="Q73" s="16">
        <v>1.8201385123338E-3</v>
      </c>
      <c r="R73" s="16">
        <v>-29.460759950498101</v>
      </c>
      <c r="S73" s="16">
        <v>0.132703520026108</v>
      </c>
      <c r="T73" s="16">
        <v>2403.7021534994401</v>
      </c>
      <c r="U73" s="16">
        <v>0.42898386291462498</v>
      </c>
      <c r="V73" s="101">
        <v>43815.392372685186</v>
      </c>
      <c r="W73" s="100">
        <v>2.2999999999999998</v>
      </c>
      <c r="X73" s="16">
        <v>1.8480059544104002E-2</v>
      </c>
      <c r="Y73" s="16">
        <v>1.5956491047055699E-2</v>
      </c>
      <c r="Z73" s="17">
        <f>((((N73/1000)+1)/((SMOW!$Z$4/1000)+1))-1)*1000</f>
        <v>8.9819425403092623E-2</v>
      </c>
      <c r="AA73" s="17">
        <f>((((P73/1000)+1)/((SMOW!$AA$4/1000)+1))-1)*1000</f>
        <v>0.1758668944193964</v>
      </c>
      <c r="AB73" s="17">
        <f>Z73*SMOW!$AN$6</f>
        <v>9.7029574404058058E-2</v>
      </c>
      <c r="AC73" s="17">
        <f>AA73*SMOW!$AN$12</f>
        <v>0.18982513229844111</v>
      </c>
      <c r="AD73" s="17">
        <f t="shared" ref="AD73" si="178">LN((AB73/1000)+1)*1000</f>
        <v>9.7024867339376583E-2</v>
      </c>
      <c r="AE73" s="17">
        <f t="shared" ref="AE73" si="179">LN((AC73/1000)+1)*1000</f>
        <v>0.18980711778775811</v>
      </c>
      <c r="AF73" s="16">
        <f>(AD73-SMOW!AN$14*AE73)</f>
        <v>-3.1932908525597048E-3</v>
      </c>
      <c r="AG73" s="2">
        <f t="shared" ref="AG73" si="180">AF73*1000</f>
        <v>-3.1932908525597048</v>
      </c>
      <c r="AH73" s="2">
        <f>AVERAGE(AG73:AG76)</f>
        <v>5.3245752772714852</v>
      </c>
      <c r="AI73" s="2">
        <f>STDEV(AG73:AG76)</f>
        <v>6.1489304886664629</v>
      </c>
      <c r="AK73" s="132" t="str">
        <f t="shared" si="162"/>
        <v>13</v>
      </c>
      <c r="AL73" s="100">
        <v>2</v>
      </c>
      <c r="AN73" s="59"/>
    </row>
    <row r="74" spans="1:40" s="100" customFormat="1" x14ac:dyDescent="0.25">
      <c r="A74" s="85">
        <v>1998</v>
      </c>
      <c r="B74" s="109" t="s">
        <v>80</v>
      </c>
      <c r="C74" s="112" t="s">
        <v>62</v>
      </c>
      <c r="D74" s="72" t="s">
        <v>22</v>
      </c>
      <c r="E74" s="100" t="s">
        <v>195</v>
      </c>
      <c r="F74" s="16">
        <v>4.7577697570971897E-2</v>
      </c>
      <c r="G74" s="16">
        <v>4.7576131167216498E-2</v>
      </c>
      <c r="H74" s="16">
        <v>4.7212679901860299E-3</v>
      </c>
      <c r="I74" s="16">
        <v>0.13818996768094599</v>
      </c>
      <c r="J74" s="16">
        <v>0.13818038063792601</v>
      </c>
      <c r="K74" s="16">
        <v>1.4268465207016099E-3</v>
      </c>
      <c r="L74" s="16">
        <v>-2.5383109809608499E-2</v>
      </c>
      <c r="M74" s="16">
        <v>4.8140306162266196E-3</v>
      </c>
      <c r="N74" s="16">
        <v>-10.147898943312899</v>
      </c>
      <c r="O74" s="16">
        <v>4.6731347027497696E-3</v>
      </c>
      <c r="P74" s="16">
        <v>-19.760668462529701</v>
      </c>
      <c r="Q74" s="16">
        <v>1.39845782681442E-3</v>
      </c>
      <c r="R74" s="16">
        <v>-29.980860484978901</v>
      </c>
      <c r="S74" s="16">
        <v>0.12747456203544899</v>
      </c>
      <c r="T74" s="16">
        <v>2428.5710902075002</v>
      </c>
      <c r="U74" s="16">
        <v>0.31823630701882</v>
      </c>
      <c r="V74" s="101">
        <v>43815.476030092592</v>
      </c>
      <c r="W74" s="100">
        <v>2.2999999999999998</v>
      </c>
      <c r="X74" s="16">
        <v>4.6966883513544404E-3</v>
      </c>
      <c r="Y74" s="16">
        <v>2.9498896739534198E-3</v>
      </c>
      <c r="Z74" s="17">
        <f>((((N74/1000)+1)/((SMOW!$Z$4/1000)+1))-1)*1000</f>
        <v>9.6698834651354204E-2</v>
      </c>
      <c r="AA74" s="17">
        <f>((((P74/1000)+1)/((SMOW!$AA$4/1000)+1))-1)*1000</f>
        <v>0.16970647998015842</v>
      </c>
      <c r="AB74" s="17">
        <f>Z74*SMOW!$AN$6</f>
        <v>0.10446122015902165</v>
      </c>
      <c r="AC74" s="17">
        <f>AA74*SMOW!$AN$12</f>
        <v>0.18317577688790626</v>
      </c>
      <c r="AD74" s="17">
        <f t="shared" ref="AD74" si="181">LN((AB74/1000)+1)*1000</f>
        <v>0.10445576446573485</v>
      </c>
      <c r="AE74" s="17">
        <f t="shared" ref="AE74" si="182">LN((AC74/1000)+1)*1000</f>
        <v>0.18315900225379883</v>
      </c>
      <c r="AF74" s="16">
        <f>(AD74-SMOW!AN$14*AE74)</f>
        <v>7.7478112757290579E-3</v>
      </c>
      <c r="AG74" s="2">
        <f t="shared" ref="AG74" si="183">AF74*1000</f>
        <v>7.7478112757290578</v>
      </c>
      <c r="AK74" s="132" t="str">
        <f t="shared" si="162"/>
        <v>13</v>
      </c>
      <c r="AN74" s="59"/>
    </row>
    <row r="75" spans="1:40" s="100" customFormat="1" x14ac:dyDescent="0.25">
      <c r="A75" s="85">
        <v>1999</v>
      </c>
      <c r="B75" s="109" t="s">
        <v>80</v>
      </c>
      <c r="C75" s="112" t="s">
        <v>62</v>
      </c>
      <c r="D75" s="72" t="s">
        <v>22</v>
      </c>
      <c r="E75" s="100" t="s">
        <v>196</v>
      </c>
      <c r="F75" s="16">
        <v>4.0020611412533401E-2</v>
      </c>
      <c r="G75" s="16">
        <v>4.0019577781306499E-2</v>
      </c>
      <c r="H75" s="16">
        <v>3.45553984623627E-3</v>
      </c>
      <c r="I75" s="16">
        <v>0.117738934923484</v>
      </c>
      <c r="J75" s="16">
        <v>0.117731949453156</v>
      </c>
      <c r="K75" s="16">
        <v>1.6763716287852E-3</v>
      </c>
      <c r="L75" s="16">
        <v>-2.2142891529960101E-2</v>
      </c>
      <c r="M75" s="16">
        <v>3.5392827646428698E-3</v>
      </c>
      <c r="N75" s="16">
        <v>-10.1553789850415</v>
      </c>
      <c r="O75" s="16">
        <v>3.4203106465766301E-3</v>
      </c>
      <c r="P75" s="16">
        <v>-19.780712599310501</v>
      </c>
      <c r="Q75" s="16">
        <v>1.6430183561546999E-3</v>
      </c>
      <c r="R75" s="16">
        <v>-30.5137314044952</v>
      </c>
      <c r="S75" s="16">
        <v>0.13861076100133801</v>
      </c>
      <c r="T75" s="16">
        <v>2284.29006226913</v>
      </c>
      <c r="U75" s="16">
        <v>0.242252518494699</v>
      </c>
      <c r="V75" s="101">
        <v>43815.55673611111</v>
      </c>
      <c r="W75" s="100">
        <v>2.2999999999999998</v>
      </c>
      <c r="X75" s="16">
        <v>5.0276290989549902E-2</v>
      </c>
      <c r="Y75" s="16">
        <v>4.6059932404797603E-2</v>
      </c>
      <c r="Z75" s="17">
        <f>((((N75/1000)+1)/((SMOW!$Z$4/1000)+1))-1)*1000</f>
        <v>8.9141377298096458E-2</v>
      </c>
      <c r="AA75" s="17">
        <f>((((P75/1000)+1)/((SMOW!$AA$4/1000)+1))-1)*1000</f>
        <v>0.14925480276661851</v>
      </c>
      <c r="AB75" s="17">
        <f>Z75*SMOW!$AN$6</f>
        <v>9.6297096782897607E-2</v>
      </c>
      <c r="AC75" s="17">
        <f>AA75*SMOW!$AN$12</f>
        <v>0.16110088697981989</v>
      </c>
      <c r="AD75" s="17">
        <f t="shared" ref="AD75" si="184">LN((AB75/1000)+1)*1000</f>
        <v>9.6292460515039577E-2</v>
      </c>
      <c r="AE75" s="17">
        <f t="shared" ref="AE75" si="185">LN((AC75/1000)+1)*1000</f>
        <v>0.16108791162538622</v>
      </c>
      <c r="AF75" s="16">
        <f>(AD75-SMOW!AN$14*AE75)</f>
        <v>1.1238043176835646E-2</v>
      </c>
      <c r="AG75" s="2">
        <f t="shared" ref="AG75" si="186">AF75*1000</f>
        <v>11.238043176835646</v>
      </c>
      <c r="AK75" s="132" t="str">
        <f t="shared" si="162"/>
        <v>13</v>
      </c>
      <c r="AN75" s="59"/>
    </row>
    <row r="76" spans="1:40" s="100" customFormat="1" x14ac:dyDescent="0.25">
      <c r="A76" s="85">
        <v>2000</v>
      </c>
      <c r="B76" s="109" t="s">
        <v>80</v>
      </c>
      <c r="C76" s="112" t="s">
        <v>62</v>
      </c>
      <c r="D76" s="72" t="s">
        <v>22</v>
      </c>
      <c r="E76" s="100" t="s">
        <v>197</v>
      </c>
      <c r="F76" s="16">
        <v>2.1988207773357402E-2</v>
      </c>
      <c r="G76" s="16">
        <v>2.1987701821829499E-2</v>
      </c>
      <c r="H76" s="16">
        <v>3.6810247218588199E-3</v>
      </c>
      <c r="I76" s="16">
        <v>9.36147962160572E-2</v>
      </c>
      <c r="J76" s="16">
        <v>9.3610375311119001E-2</v>
      </c>
      <c r="K76" s="16">
        <v>1.4200174650891701E-3</v>
      </c>
      <c r="L76" s="16">
        <v>-2.7438576342441401E-2</v>
      </c>
      <c r="M76" s="16">
        <v>3.8731375920153899E-3</v>
      </c>
      <c r="N76" s="16">
        <v>-10.1732275484773</v>
      </c>
      <c r="O76" s="16">
        <v>3.6434967057915098E-3</v>
      </c>
      <c r="P76" s="16">
        <v>-19.804356761525</v>
      </c>
      <c r="Q76" s="16">
        <v>1.39176464283897E-3</v>
      </c>
      <c r="R76" s="16">
        <v>-30.908922354515401</v>
      </c>
      <c r="S76" s="16">
        <v>0.103304636881142</v>
      </c>
      <c r="T76" s="16">
        <v>2439.5636421447998</v>
      </c>
      <c r="U76" s="16">
        <v>0.235162438893147</v>
      </c>
      <c r="V76" s="101">
        <v>43815.636145833334</v>
      </c>
      <c r="W76" s="100">
        <v>2.2999999999999998</v>
      </c>
      <c r="X76" s="16">
        <v>1.03518353953484E-2</v>
      </c>
      <c r="Y76" s="16">
        <v>9.0364366204644803E-3</v>
      </c>
      <c r="Z76" s="17">
        <f>((((N76/1000)+1)/((SMOW!$Z$4/1000)+1))-1)*1000</f>
        <v>7.1108087928761776E-2</v>
      </c>
      <c r="AA76" s="17">
        <f>((((P76/1000)+1)/((SMOW!$AA$4/1000)+1))-1)*1000</f>
        <v>0.12512990385538103</v>
      </c>
      <c r="AB76" s="17">
        <f>Z76*SMOW!$AN$6</f>
        <v>7.6816206265516038E-2</v>
      </c>
      <c r="AC76" s="17">
        <f>AA76*SMOW!$AN$12</f>
        <v>0.13506123839996131</v>
      </c>
      <c r="AD76" s="17">
        <f t="shared" ref="AD76" si="187">LN((AB76/1000)+1)*1000</f>
        <v>7.6813256051738082E-2</v>
      </c>
      <c r="AE76" s="17">
        <f t="shared" ref="AE76" si="188">LN((AC76/1000)+1)*1000</f>
        <v>0.13505211845200216</v>
      </c>
      <c r="AF76" s="16">
        <f>(AD76-SMOW!AN$14*AE76)</f>
        <v>5.5057375090809407E-3</v>
      </c>
      <c r="AG76" s="2">
        <f t="shared" ref="AG76" si="189">AF76*1000</f>
        <v>5.5057375090809408</v>
      </c>
      <c r="AK76" s="132" t="str">
        <f t="shared" si="162"/>
        <v>13</v>
      </c>
      <c r="AN76" s="59"/>
    </row>
    <row r="77" spans="1:40" s="100" customFormat="1" x14ac:dyDescent="0.25">
      <c r="A77" s="85">
        <v>2001</v>
      </c>
      <c r="B77" s="109" t="s">
        <v>80</v>
      </c>
      <c r="C77" s="112" t="s">
        <v>62</v>
      </c>
      <c r="D77" s="72" t="s">
        <v>24</v>
      </c>
      <c r="E77" s="100" t="s">
        <v>198</v>
      </c>
      <c r="F77" s="16">
        <v>-27.774612460036099</v>
      </c>
      <c r="G77" s="16">
        <v>-28.167622023293401</v>
      </c>
      <c r="H77" s="16">
        <v>6.2532698946703401E-3</v>
      </c>
      <c r="I77" s="16">
        <v>-51.892086734559797</v>
      </c>
      <c r="J77" s="16">
        <v>-53.286951047019699</v>
      </c>
      <c r="K77" s="16">
        <v>4.2937729634282499E-3</v>
      </c>
      <c r="L77" s="16">
        <v>-3.21118704669607E-2</v>
      </c>
      <c r="M77" s="16">
        <v>6.0821995101185697E-3</v>
      </c>
      <c r="N77" s="16">
        <v>-37.686442106340799</v>
      </c>
      <c r="O77" s="16">
        <v>6.1895178607059799E-3</v>
      </c>
      <c r="P77" s="16">
        <v>-70.755745108850107</v>
      </c>
      <c r="Q77" s="16">
        <v>4.2083435885791401E-3</v>
      </c>
      <c r="R77" s="16">
        <v>-103.96243249867599</v>
      </c>
      <c r="S77" s="16">
        <v>0.13292846753366599</v>
      </c>
      <c r="T77" s="16">
        <v>2409.4821124888099</v>
      </c>
      <c r="U77" s="16">
        <v>0.43209213832002102</v>
      </c>
      <c r="V77" s="101">
        <v>43816.359120370369</v>
      </c>
      <c r="W77" s="100">
        <v>2.2999999999999998</v>
      </c>
      <c r="X77" s="16">
        <v>4.1191322725970102E-3</v>
      </c>
      <c r="Y77" s="16">
        <v>1.9232811293844799E-3</v>
      </c>
      <c r="Z77" s="17">
        <f>((((N77/1000)+1)/((SMOW!$Z$4/1000)+1))-1)*1000</f>
        <v>-27.726857915552849</v>
      </c>
      <c r="AA77" s="17">
        <f>((((P77/1000)+1)/((SMOW!$AA$4/1000)+1))-1)*1000</f>
        <v>-51.862209808541728</v>
      </c>
      <c r="AB77" s="17">
        <f>Z77*SMOW!$AN$6</f>
        <v>-29.952598906463827</v>
      </c>
      <c r="AC77" s="17">
        <f>AA77*SMOW!$AN$12</f>
        <v>-55.978419762839486</v>
      </c>
      <c r="AD77" s="17">
        <f t="shared" ref="AD77" si="190">LN((AB77/1000)+1)*1000</f>
        <v>-30.410341571928406</v>
      </c>
      <c r="AE77" s="17">
        <f t="shared" ref="AE77" si="191">LN((AC77/1000)+1)*1000</f>
        <v>-57.60625267721089</v>
      </c>
      <c r="AF77" s="16">
        <f>(AD77-SMOW!AN$14*AE77)</f>
        <v>5.7598416389446072E-3</v>
      </c>
      <c r="AG77" s="2">
        <f t="shared" ref="AG77" si="192">AF77*1000</f>
        <v>5.7598416389446072</v>
      </c>
      <c r="AH77" s="2">
        <f>AVERAGE(AG77:AG80)</f>
        <v>6.4411321616395512</v>
      </c>
      <c r="AI77" s="2">
        <f>STDEV(AG77:AG80)</f>
        <v>8.8184190293809888</v>
      </c>
      <c r="AK77" s="132" t="str">
        <f t="shared" si="162"/>
        <v>13</v>
      </c>
      <c r="AL77" s="100">
        <v>2</v>
      </c>
      <c r="AN77" s="59"/>
    </row>
    <row r="78" spans="1:40" s="100" customFormat="1" x14ac:dyDescent="0.25">
      <c r="A78" s="85">
        <v>2002</v>
      </c>
      <c r="B78" s="109" t="s">
        <v>80</v>
      </c>
      <c r="C78" s="112" t="s">
        <v>62</v>
      </c>
      <c r="D78" s="72" t="s">
        <v>24</v>
      </c>
      <c r="E78" s="100" t="s">
        <v>199</v>
      </c>
      <c r="F78" s="16">
        <v>-27.430164695582299</v>
      </c>
      <c r="G78" s="16">
        <v>-27.813396413029899</v>
      </c>
      <c r="H78" s="16">
        <v>4.5507825670700296E-3</v>
      </c>
      <c r="I78" s="16">
        <v>-51.243689849942797</v>
      </c>
      <c r="J78" s="16">
        <v>-52.603299381817102</v>
      </c>
      <c r="K78" s="16">
        <v>2.16939176014724E-3</v>
      </c>
      <c r="L78" s="16">
        <v>-3.8854339430464901E-2</v>
      </c>
      <c r="M78" s="16">
        <v>4.53518632616775E-3</v>
      </c>
      <c r="N78" s="16">
        <v>-37.345505983947703</v>
      </c>
      <c r="O78" s="16">
        <v>4.5043873770867198E-3</v>
      </c>
      <c r="P78" s="16">
        <v>-70.120248799316599</v>
      </c>
      <c r="Q78" s="16">
        <v>2.1262293052502798E-3</v>
      </c>
      <c r="R78" s="16">
        <v>-103.10369502857399</v>
      </c>
      <c r="S78" s="16">
        <v>0.15860458855656501</v>
      </c>
      <c r="T78" s="16">
        <v>2714.20568409814</v>
      </c>
      <c r="U78" s="16">
        <v>0.33070923006330599</v>
      </c>
      <c r="V78" s="101">
        <v>43816.447893518518</v>
      </c>
      <c r="W78" s="100">
        <v>2.2999999999999998</v>
      </c>
      <c r="X78" s="16">
        <v>9.7713964693290408E-3</v>
      </c>
      <c r="Y78" s="16">
        <v>1.12692623495222E-2</v>
      </c>
      <c r="Z78" s="17">
        <f>((((N78/1000)+1)/((SMOW!$Z$4/1000)+1))-1)*1000</f>
        <v>-27.382393232238343</v>
      </c>
      <c r="AA78" s="17">
        <f>((((P78/1000)+1)/((SMOW!$AA$4/1000)+1))-1)*1000</f>
        <v>-51.213792491539792</v>
      </c>
      <c r="AB78" s="17">
        <f>Z78*SMOW!$AN$6</f>
        <v>-29.580482724811162</v>
      </c>
      <c r="AC78" s="17">
        <f>AA78*SMOW!$AN$12</f>
        <v>-55.2785387341169</v>
      </c>
      <c r="AD78" s="17">
        <f t="shared" ref="AD78" si="193">LN((AB78/1000)+1)*1000</f>
        <v>-30.026808946155086</v>
      </c>
      <c r="AE78" s="17">
        <f t="shared" ref="AE78" si="194">LN((AC78/1000)+1)*1000</f>
        <v>-56.865144918900711</v>
      </c>
      <c r="AF78" s="16">
        <f>(AD78-SMOW!AN$14*AE78)</f>
        <v>-2.0124289755081293E-3</v>
      </c>
      <c r="AG78" s="2">
        <f t="shared" ref="AG78" si="195">AF78*1000</f>
        <v>-2.0124289755081293</v>
      </c>
      <c r="AK78" s="132" t="str">
        <f t="shared" si="162"/>
        <v>13</v>
      </c>
      <c r="AN78" s="59"/>
    </row>
    <row r="79" spans="1:40" s="100" customFormat="1" x14ac:dyDescent="0.25">
      <c r="A79" s="85">
        <v>2003</v>
      </c>
      <c r="B79" s="109" t="s">
        <v>80</v>
      </c>
      <c r="C79" s="112" t="s">
        <v>62</v>
      </c>
      <c r="D79" s="72" t="s">
        <v>24</v>
      </c>
      <c r="E79" s="100" t="s">
        <v>200</v>
      </c>
      <c r="F79" s="16">
        <v>-27.9721901276809</v>
      </c>
      <c r="G79" s="16">
        <v>-28.3708642921201</v>
      </c>
      <c r="H79" s="16">
        <v>4.0641358489632001E-3</v>
      </c>
      <c r="I79" s="16">
        <v>-52.252407716208999</v>
      </c>
      <c r="J79" s="16">
        <v>-53.6670651720599</v>
      </c>
      <c r="K79" s="16">
        <v>2.42968769177754E-3</v>
      </c>
      <c r="L79" s="16">
        <v>-3.4653881272424802E-2</v>
      </c>
      <c r="M79" s="16">
        <v>3.7753934622899799E-3</v>
      </c>
      <c r="N79" s="16">
        <v>-37.882005471326202</v>
      </c>
      <c r="O79" s="16">
        <v>4.02270201817708E-3</v>
      </c>
      <c r="P79" s="16">
        <v>-71.108897104977899</v>
      </c>
      <c r="Q79" s="16">
        <v>2.3813463606552699E-3</v>
      </c>
      <c r="R79" s="16">
        <v>-105.189706325415</v>
      </c>
      <c r="S79" s="16">
        <v>0.15694832475855899</v>
      </c>
      <c r="T79" s="16">
        <v>2102.5519205523201</v>
      </c>
      <c r="U79" s="16">
        <v>0.192644887575458</v>
      </c>
      <c r="V79" s="101">
        <v>43816.526886574073</v>
      </c>
      <c r="W79" s="100">
        <v>2.2999999999999998</v>
      </c>
      <c r="X79" s="16">
        <v>5.5298171947078201E-2</v>
      </c>
      <c r="Y79" s="16">
        <v>4.9865673939590197E-2</v>
      </c>
      <c r="Z79" s="17">
        <f>((((N79/1000)+1)/((SMOW!$Z$4/1000)+1))-1)*1000</f>
        <v>-27.924445287975665</v>
      </c>
      <c r="AA79" s="17">
        <f>((((P79/1000)+1)/((SMOW!$AA$4/1000)+1))-1)*1000</f>
        <v>-52.222542144682471</v>
      </c>
      <c r="AB79" s="17">
        <f>Z79*SMOW!$AN$6</f>
        <v>-30.166047373404719</v>
      </c>
      <c r="AC79" s="17">
        <f>AA79*SMOW!$AN$12</f>
        <v>-56.367351025912832</v>
      </c>
      <c r="AD79" s="17">
        <f t="shared" ref="AD79" si="196">LN((AB79/1000)+1)*1000</f>
        <v>-30.63040499734656</v>
      </c>
      <c r="AE79" s="17">
        <f t="shared" ref="AE79" si="197">LN((AC79/1000)+1)*1000</f>
        <v>-58.01833160836086</v>
      </c>
      <c r="AF79" s="16">
        <f>(AD79-SMOW!AN$14*AE79)</f>
        <v>3.2740918679756703E-3</v>
      </c>
      <c r="AG79" s="2">
        <f t="shared" ref="AG79" si="198">AF79*1000</f>
        <v>3.2740918679756703</v>
      </c>
      <c r="AK79" s="132" t="str">
        <f t="shared" si="162"/>
        <v>13</v>
      </c>
      <c r="AN79" s="59"/>
    </row>
    <row r="80" spans="1:40" s="100" customFormat="1" x14ac:dyDescent="0.25">
      <c r="A80" s="85">
        <v>2004</v>
      </c>
      <c r="B80" s="109" t="s">
        <v>80</v>
      </c>
      <c r="C80" s="57" t="s">
        <v>62</v>
      </c>
      <c r="D80" s="72" t="s">
        <v>24</v>
      </c>
      <c r="E80" s="100" t="s">
        <v>201</v>
      </c>
      <c r="F80" s="16">
        <v>-28.064764848368601</v>
      </c>
      <c r="G80" s="16">
        <v>-28.466107834980001</v>
      </c>
      <c r="H80" s="16">
        <v>5.4932090003180396E-3</v>
      </c>
      <c r="I80" s="16">
        <v>-52.448746884306303</v>
      </c>
      <c r="J80" s="16">
        <v>-53.874250563444697</v>
      </c>
      <c r="K80" s="16">
        <v>1.88236446336769E-3</v>
      </c>
      <c r="L80" s="16">
        <v>-2.0503537481146999E-2</v>
      </c>
      <c r="M80" s="16">
        <v>5.4657495797173702E-3</v>
      </c>
      <c r="N80" s="16">
        <v>-37.973636393515299</v>
      </c>
      <c r="O80" s="16">
        <v>5.4372057807762098E-3</v>
      </c>
      <c r="P80" s="16">
        <v>-71.301329887588196</v>
      </c>
      <c r="Q80" s="16">
        <v>1.8449127348507601E-3</v>
      </c>
      <c r="R80" s="16">
        <v>-105.407160692302</v>
      </c>
      <c r="S80" s="16">
        <v>0.14878157069672299</v>
      </c>
      <c r="T80" s="16">
        <v>2056.8663209121801</v>
      </c>
      <c r="U80" s="16">
        <v>0.19626103312008999</v>
      </c>
      <c r="V80" s="101">
        <v>43816.608449074076</v>
      </c>
      <c r="W80" s="100">
        <v>2.2999999999999998</v>
      </c>
      <c r="X80" s="16">
        <v>4.4382369296336099E-2</v>
      </c>
      <c r="Y80" s="16">
        <v>0.118366045608093</v>
      </c>
      <c r="Z80" s="17">
        <f>((((N80/1000)+1)/((SMOW!$Z$4/1000)+1))-1)*1000</f>
        <v>-28.017024555822445</v>
      </c>
      <c r="AA80" s="17">
        <f>((((P80/1000)+1)/((SMOW!$AA$4/1000)+1))-1)*1000</f>
        <v>-52.418887499850577</v>
      </c>
      <c r="AB80" s="17">
        <f>Z80*SMOW!$AN$6</f>
        <v>-30.266058333366875</v>
      </c>
      <c r="AC80" s="17">
        <f>AA80*SMOW!$AN$12</f>
        <v>-56.579279957415359</v>
      </c>
      <c r="AD80" s="17">
        <f t="shared" ref="AD80" si="199">LN((AB80/1000)+1)*1000</f>
        <v>-30.733532049867026</v>
      </c>
      <c r="AE80" s="17">
        <f t="shared" ref="AE80" si="200">LN((AC80/1000)+1)*1000</f>
        <v>-58.242945215875324</v>
      </c>
      <c r="AF80" s="16">
        <f>(AD80-SMOW!AN$14*AE80)</f>
        <v>1.8743024115146056E-2</v>
      </c>
      <c r="AG80" s="2">
        <f t="shared" ref="AG80" si="201">AF80*1000</f>
        <v>18.743024115146056</v>
      </c>
      <c r="AK80" s="132" t="str">
        <f t="shared" si="162"/>
        <v>13</v>
      </c>
      <c r="AN80" s="59"/>
    </row>
    <row r="81" spans="1:40" s="100" customFormat="1" x14ac:dyDescent="0.25">
      <c r="A81" s="85">
        <v>2005</v>
      </c>
      <c r="B81" s="109" t="s">
        <v>203</v>
      </c>
      <c r="C81" s="57" t="s">
        <v>64</v>
      </c>
      <c r="D81" s="72" t="s">
        <v>101</v>
      </c>
      <c r="E81" s="100" t="s">
        <v>202</v>
      </c>
      <c r="F81" s="16">
        <v>14.7577085230948</v>
      </c>
      <c r="G81" s="16">
        <v>14.6498728623441</v>
      </c>
      <c r="H81" s="16">
        <v>4.1156353753184997E-3</v>
      </c>
      <c r="I81" s="16">
        <v>32.096542280073997</v>
      </c>
      <c r="J81" s="16">
        <v>31.5922113322566</v>
      </c>
      <c r="K81" s="16">
        <v>1.9929359685780402E-3</v>
      </c>
      <c r="L81" s="16">
        <v>-2.0308147210874199</v>
      </c>
      <c r="M81" s="16">
        <v>4.2350410100197603E-3</v>
      </c>
      <c r="N81" s="16">
        <v>4.4122622222061301</v>
      </c>
      <c r="O81" s="16">
        <v>4.07367650729206E-3</v>
      </c>
      <c r="P81" s="16">
        <v>11.561836989193401</v>
      </c>
      <c r="Q81" s="16">
        <v>1.9532842973449E-3</v>
      </c>
      <c r="R81" s="16">
        <v>13.1112823839456</v>
      </c>
      <c r="S81" s="16">
        <v>0.130974722154479</v>
      </c>
      <c r="T81" s="16">
        <v>2675.8319805944202</v>
      </c>
      <c r="U81" s="16">
        <v>0.34493540819375201</v>
      </c>
      <c r="V81" s="101">
        <v>43816.738020833334</v>
      </c>
      <c r="W81" s="100">
        <v>2.2999999999999998</v>
      </c>
      <c r="X81" s="16">
        <v>2.5094816007969801E-2</v>
      </c>
      <c r="Y81" s="16">
        <v>2.1211396366258701E-2</v>
      </c>
      <c r="Z81" s="17">
        <f>((((N81/1000)+1)/((SMOW!$Z$4/1000)+1))-1)*1000</f>
        <v>14.807552204151087</v>
      </c>
      <c r="AA81" s="17">
        <f>((((P81/1000)+1)/((SMOW!$AA$4/1000)+1))-1)*1000</f>
        <v>32.12906586900921</v>
      </c>
      <c r="AB81" s="17">
        <f>Z81*SMOW!$AN$6</f>
        <v>15.996211085594203</v>
      </c>
      <c r="AC81" s="17">
        <f>AA81*SMOW!$AN$12</f>
        <v>34.679091817392965</v>
      </c>
      <c r="AD81" s="17">
        <f t="shared" ref="AD81:AD84" si="202">LN((AB81/1000)+1)*1000</f>
        <v>15.869619902874128</v>
      </c>
      <c r="AE81" s="17">
        <f t="shared" ref="AE81:AE84" si="203">LN((AC81/1000)+1)*1000</f>
        <v>34.091322424886791</v>
      </c>
      <c r="AF81" s="16">
        <f>(AD81-SMOW!AN$14*AE81)</f>
        <v>-2.1305983374661004</v>
      </c>
      <c r="AG81" s="2">
        <f>AF81*1000</f>
        <v>-2130.5983374661005</v>
      </c>
      <c r="AJ81" s="100" t="s">
        <v>204</v>
      </c>
      <c r="AK81" s="132" t="str">
        <f t="shared" si="162"/>
        <v>13</v>
      </c>
      <c r="AN81" s="59">
        <v>1</v>
      </c>
    </row>
    <row r="82" spans="1:40" s="100" customFormat="1" x14ac:dyDescent="0.25">
      <c r="A82" s="85">
        <v>2006</v>
      </c>
      <c r="B82" s="109" t="s">
        <v>203</v>
      </c>
      <c r="C82" s="57" t="s">
        <v>64</v>
      </c>
      <c r="D82" s="72" t="s">
        <v>101</v>
      </c>
      <c r="E82" s="100" t="s">
        <v>205</v>
      </c>
      <c r="F82" s="16">
        <v>16.504082357343002</v>
      </c>
      <c r="G82" s="16">
        <v>16.369369433562099</v>
      </c>
      <c r="H82" s="16">
        <v>6.2469334749313803E-3</v>
      </c>
      <c r="I82" s="16">
        <v>32.625258926350902</v>
      </c>
      <c r="J82" s="16">
        <v>32.104354598376297</v>
      </c>
      <c r="K82" s="16">
        <v>1.6183431685418601E-3</v>
      </c>
      <c r="L82" s="16">
        <v>-0.58172979438061401</v>
      </c>
      <c r="M82" s="16">
        <v>6.2522699004487203E-3</v>
      </c>
      <c r="N82" s="16">
        <v>6.14083178990699</v>
      </c>
      <c r="O82" s="16">
        <v>6.1832460407103803E-3</v>
      </c>
      <c r="P82" s="16">
        <v>12.080034231452499</v>
      </c>
      <c r="Q82" s="16">
        <v>1.58614443648109E-3</v>
      </c>
      <c r="R82" s="16">
        <v>15.0626694417663</v>
      </c>
      <c r="S82" s="16">
        <v>0.15202848085727799</v>
      </c>
      <c r="T82" s="16">
        <v>2208.4428846946098</v>
      </c>
      <c r="U82" s="16">
        <v>0.24560664759099299</v>
      </c>
      <c r="V82" s="101">
        <v>43816.842499999999</v>
      </c>
      <c r="W82" s="100">
        <v>2.2999999999999998</v>
      </c>
      <c r="X82" s="16">
        <v>8.3559390980556106E-2</v>
      </c>
      <c r="Y82" s="16">
        <v>9.4682365224307702E-2</v>
      </c>
      <c r="Z82" s="17">
        <f>((((N82/1000)+1)/((SMOW!$Z$4/1000)+1))-1)*1000</f>
        <v>16.554011818186609</v>
      </c>
      <c r="AA82" s="17">
        <f>((((P82/1000)+1)/((SMOW!$AA$4/1000)+1))-1)*1000</f>
        <v>32.657799176288414</v>
      </c>
      <c r="AB82" s="17">
        <f>Z82*SMOW!$AN$6</f>
        <v>17.882865696256047</v>
      </c>
      <c r="AC82" s="17">
        <f>AA82*SMOW!$AN$12</f>
        <v>35.249789732632877</v>
      </c>
      <c r="AD82" s="17">
        <f t="shared" si="202"/>
        <v>17.724848341314324</v>
      </c>
      <c r="AE82" s="17">
        <f t="shared" si="203"/>
        <v>34.64274033570242</v>
      </c>
      <c r="AF82" s="16">
        <f>(AD82-SMOW!AN$14*AE82)</f>
        <v>-0.56651855593655398</v>
      </c>
      <c r="AG82" s="2">
        <f t="shared" ref="AG82:AG84" si="204">AF82*1000</f>
        <v>-566.51855593655398</v>
      </c>
      <c r="AJ82" s="100" t="s">
        <v>207</v>
      </c>
      <c r="AK82" s="132" t="str">
        <f t="shared" si="162"/>
        <v>13</v>
      </c>
      <c r="AN82" s="59">
        <v>1</v>
      </c>
    </row>
    <row r="83" spans="1:40" s="100" customFormat="1" x14ac:dyDescent="0.25">
      <c r="A83" s="85">
        <v>2007</v>
      </c>
      <c r="B83" s="109" t="s">
        <v>206</v>
      </c>
      <c r="C83" s="57" t="s">
        <v>64</v>
      </c>
      <c r="D83" s="115" t="s">
        <v>50</v>
      </c>
      <c r="E83" s="100" t="s">
        <v>208</v>
      </c>
      <c r="F83" s="16">
        <v>12.1710679152556</v>
      </c>
      <c r="G83" s="16">
        <v>12.097595627503299</v>
      </c>
      <c r="H83" s="16">
        <v>4.5507026939854804E-3</v>
      </c>
      <c r="I83" s="16">
        <v>23.801411876914699</v>
      </c>
      <c r="J83" s="16">
        <v>23.522574072218401</v>
      </c>
      <c r="K83" s="16">
        <v>1.12565146569276E-3</v>
      </c>
      <c r="L83" s="16">
        <v>-0.32232348262798799</v>
      </c>
      <c r="M83" s="16">
        <v>4.5388827909804601E-3</v>
      </c>
      <c r="N83" s="16">
        <v>1.8519923936014899</v>
      </c>
      <c r="O83" s="16">
        <v>4.5043083183063399E-3</v>
      </c>
      <c r="P83" s="16">
        <v>3.4317474046013201</v>
      </c>
      <c r="Q83" s="16">
        <v>1.10325538144865E-3</v>
      </c>
      <c r="R83" s="16">
        <v>2.3006904210918702</v>
      </c>
      <c r="S83" s="16">
        <v>0.14941033139663201</v>
      </c>
      <c r="T83" s="16">
        <v>2240.9785364835402</v>
      </c>
      <c r="U83" s="16">
        <v>0.34087067300304003</v>
      </c>
      <c r="V83" s="101">
        <v>43816.944710648146</v>
      </c>
      <c r="W83" s="100">
        <v>2.2999999999999998</v>
      </c>
      <c r="X83" s="16">
        <v>7.78895059693991E-2</v>
      </c>
      <c r="Y83" s="16">
        <v>8.6081218041480195E-2</v>
      </c>
      <c r="Z83" s="17">
        <f>((((N83/1000)+1)/((SMOW!$Z$4/1000)+1))-1)*1000</f>
        <v>12.220784543628849</v>
      </c>
      <c r="AA83" s="17">
        <f>((((P83/1000)+1)/((SMOW!$AA$4/1000)+1))-1)*1000</f>
        <v>23.833674068392874</v>
      </c>
      <c r="AB83" s="17">
        <f>Z83*SMOW!$AN$6</f>
        <v>13.20179368583636</v>
      </c>
      <c r="AC83" s="17">
        <f>AA83*SMOW!$AN$12</f>
        <v>25.725309747049383</v>
      </c>
      <c r="AD83" s="17">
        <f t="shared" si="202"/>
        <v>13.115409461459604</v>
      </c>
      <c r="AE83" s="17">
        <f t="shared" si="203"/>
        <v>25.399981611318012</v>
      </c>
      <c r="AF83" s="16">
        <f>(AD83-SMOW!AN$14*AE83)</f>
        <v>-0.29578082931630689</v>
      </c>
      <c r="AG83" s="2">
        <f t="shared" si="204"/>
        <v>-295.78082931630689</v>
      </c>
      <c r="AK83" s="132" t="str">
        <f t="shared" si="162"/>
        <v>13</v>
      </c>
      <c r="AN83" s="59">
        <v>1</v>
      </c>
    </row>
    <row r="84" spans="1:40" s="100" customFormat="1" x14ac:dyDescent="0.25">
      <c r="A84" s="85">
        <v>2008</v>
      </c>
      <c r="B84" s="109" t="s">
        <v>206</v>
      </c>
      <c r="C84" s="57" t="s">
        <v>64</v>
      </c>
      <c r="D84" s="115" t="s">
        <v>50</v>
      </c>
      <c r="E84" s="100" t="s">
        <v>209</v>
      </c>
      <c r="F84" s="16">
        <v>11.9846807744724</v>
      </c>
      <c r="G84" s="16">
        <v>11.913432787391899</v>
      </c>
      <c r="H84" s="16">
        <v>4.5180296160498403E-3</v>
      </c>
      <c r="I84" s="16">
        <v>23.299803564661701</v>
      </c>
      <c r="J84" s="16">
        <v>23.0325071046482</v>
      </c>
      <c r="K84" s="16">
        <v>1.52479951802401E-3</v>
      </c>
      <c r="L84" s="16">
        <v>-0.24773096386236601</v>
      </c>
      <c r="M84" s="16">
        <v>4.5150278449912302E-3</v>
      </c>
      <c r="N84" s="16">
        <v>1.66750546815048</v>
      </c>
      <c r="O84" s="16">
        <v>4.4719683421267798E-3</v>
      </c>
      <c r="P84" s="16">
        <v>2.9401191459979401</v>
      </c>
      <c r="Q84" s="16">
        <v>1.4944619406273101E-3</v>
      </c>
      <c r="R84" s="16">
        <v>1.46988177564441</v>
      </c>
      <c r="S84" s="16">
        <v>0.130178517886748</v>
      </c>
      <c r="T84" s="16">
        <v>2453.1064414477501</v>
      </c>
      <c r="U84" s="16">
        <v>0.251183500707714</v>
      </c>
      <c r="V84" s="101">
        <v>43817.042187500003</v>
      </c>
      <c r="W84" s="100">
        <v>2.2999999999999998</v>
      </c>
      <c r="X84" s="16">
        <v>4.1060819977131197E-3</v>
      </c>
      <c r="Y84" s="16">
        <v>6.1838385851593599E-3</v>
      </c>
      <c r="Z84" s="17">
        <f>((((N84/1000)+1)/((SMOW!$Z$4/1000)+1))-1)*1000</f>
        <v>12.034388247732952</v>
      </c>
      <c r="AA84" s="17">
        <f>((((P84/1000)+1)/((SMOW!$AA$4/1000)+1))-1)*1000</f>
        <v>23.332049949379652</v>
      </c>
      <c r="AB84" s="17">
        <f>Z84*SMOW!$AN$6</f>
        <v>13.000434645961574</v>
      </c>
      <c r="AC84" s="17">
        <f>AA84*SMOW!$AN$12</f>
        <v>25.183872627401968</v>
      </c>
      <c r="AD84" s="17">
        <f t="shared" si="202"/>
        <v>12.91665433453085</v>
      </c>
      <c r="AE84" s="17">
        <f t="shared" si="203"/>
        <v>24.871984431453665</v>
      </c>
      <c r="AF84" s="16">
        <f>(AD84-SMOW!AN$14*AE84)</f>
        <v>-0.21575344527668605</v>
      </c>
      <c r="AG84" s="2">
        <f t="shared" si="204"/>
        <v>-215.75344527668605</v>
      </c>
      <c r="AK84" s="132" t="str">
        <f t="shared" si="162"/>
        <v>13</v>
      </c>
      <c r="AN84" s="59">
        <v>1</v>
      </c>
    </row>
    <row r="85" spans="1:40" s="18" customFormat="1" x14ac:dyDescent="0.25">
      <c r="A85" s="116">
        <v>2009</v>
      </c>
      <c r="B85" s="117" t="s">
        <v>206</v>
      </c>
      <c r="C85" s="118" t="s">
        <v>64</v>
      </c>
      <c r="D85" s="119" t="s">
        <v>50</v>
      </c>
      <c r="E85" s="18" t="s">
        <v>210</v>
      </c>
      <c r="F85" s="35">
        <v>11.987726617932401</v>
      </c>
      <c r="G85" s="35">
        <v>11.916442610407</v>
      </c>
      <c r="H85" s="35">
        <v>4.1846602961468204E-3</v>
      </c>
      <c r="I85" s="35">
        <v>23.3027721123992</v>
      </c>
      <c r="J85" s="35">
        <v>23.0354080670025</v>
      </c>
      <c r="K85" s="35">
        <v>1.3264796447677099E-3</v>
      </c>
      <c r="L85" s="35">
        <v>-0.24625284897024799</v>
      </c>
      <c r="M85" s="35">
        <v>4.13299651331798E-3</v>
      </c>
      <c r="N85" s="35">
        <v>1.6705202592620501</v>
      </c>
      <c r="O85" s="35">
        <v>4.1419977196351897E-3</v>
      </c>
      <c r="P85" s="35">
        <v>2.9430286311860798</v>
      </c>
      <c r="Q85" s="35">
        <v>1.30008786118567E-3</v>
      </c>
      <c r="R85" s="35">
        <v>1.84416959252289</v>
      </c>
      <c r="S85" s="35">
        <v>0.15002050785662699</v>
      </c>
      <c r="T85" s="35">
        <v>2460.0133889338899</v>
      </c>
      <c r="U85" s="35">
        <v>0.30257932211940503</v>
      </c>
      <c r="V85" s="12">
        <v>43817.315497685187</v>
      </c>
      <c r="W85" s="18">
        <v>2.2999999999999998</v>
      </c>
      <c r="X85" s="35">
        <v>9.7642402171328104E-3</v>
      </c>
      <c r="Y85" s="35">
        <v>1.1339754684166901E-2</v>
      </c>
      <c r="Z85" s="37">
        <f>((((N85/1000)+1)/((SMOW!$Z$4/1000)+1))-1)*1000</f>
        <v>12.037434240800948</v>
      </c>
      <c r="AA85" s="37">
        <f>((((P85/1000)+1)/((SMOW!$AA$4/1000)+1))-1)*1000</f>
        <v>23.33501859066245</v>
      </c>
      <c r="AB85" s="37">
        <f>Z85*SMOW!$AN$6</f>
        <v>13.003725152549642</v>
      </c>
      <c r="AC85" s="37">
        <f>AA85*SMOW!$AN$12</f>
        <v>25.187076884383444</v>
      </c>
      <c r="AD85" s="37">
        <f t="shared" ref="AD85" si="205">LN((AB85/1000)+1)*1000</f>
        <v>12.91990260682307</v>
      </c>
      <c r="AE85" s="37">
        <f t="shared" ref="AE85" si="206">LN((AC85/1000)+1)*1000</f>
        <v>24.875109970256357</v>
      </c>
      <c r="AF85" s="35">
        <f>(AD85-SMOW!AN$14*AE85)</f>
        <v>-0.21415545747228748</v>
      </c>
      <c r="AG85" s="36">
        <f t="shared" ref="AG85" si="207">AF85*1000</f>
        <v>-214.15545747228748</v>
      </c>
      <c r="AJ85" s="18" t="s">
        <v>211</v>
      </c>
      <c r="AK85" s="132" t="str">
        <f t="shared" si="162"/>
        <v>13</v>
      </c>
      <c r="AN85" s="134">
        <v>1</v>
      </c>
    </row>
    <row r="86" spans="1:40" s="123" customFormat="1" x14ac:dyDescent="0.25">
      <c r="A86" s="120">
        <v>2010</v>
      </c>
      <c r="B86" s="109" t="s">
        <v>80</v>
      </c>
      <c r="C86" s="121" t="s">
        <v>64</v>
      </c>
      <c r="D86" s="122" t="s">
        <v>50</v>
      </c>
      <c r="E86" s="123" t="s">
        <v>212</v>
      </c>
      <c r="F86" s="126">
        <v>10.773391824837301</v>
      </c>
      <c r="G86" s="126">
        <v>10.715771846148</v>
      </c>
      <c r="H86" s="126">
        <v>4.9198656631427098E-3</v>
      </c>
      <c r="I86" s="126">
        <v>20.849216364149999</v>
      </c>
      <c r="J86" s="126">
        <v>20.634845833029601</v>
      </c>
      <c r="K86" s="126">
        <v>2.6959631328999402E-3</v>
      </c>
      <c r="L86" s="126">
        <v>-0.17942675369163</v>
      </c>
      <c r="M86" s="126">
        <v>4.7747645594620001E-3</v>
      </c>
      <c r="N86" s="126">
        <v>0.46856559916594898</v>
      </c>
      <c r="O86" s="126">
        <v>4.8697076740994404E-3</v>
      </c>
      <c r="P86" s="126">
        <v>0.53828909551111903</v>
      </c>
      <c r="Q86" s="126">
        <v>2.64232395658323E-3</v>
      </c>
      <c r="R86" s="126">
        <v>-2.71736859049388</v>
      </c>
      <c r="S86" s="126">
        <v>0.162924244468034</v>
      </c>
      <c r="T86" s="126">
        <v>3937.7008475163998</v>
      </c>
      <c r="U86" s="126">
        <v>0.55425416535691896</v>
      </c>
      <c r="V86" s="124">
        <v>43817.429386574076</v>
      </c>
      <c r="W86" s="123">
        <v>2.2999999999999998</v>
      </c>
      <c r="X86" s="126">
        <v>0.15115169723083699</v>
      </c>
      <c r="Y86" s="126">
        <v>0.14701278364216</v>
      </c>
      <c r="Z86" s="125">
        <f>((((N86/1000)+1)/((SMOW!$Z$4/1000)+1))-1)*1000</f>
        <v>10.823039801038048</v>
      </c>
      <c r="AA86" s="125">
        <f>((((P86/1000)+1)/((SMOW!$AA$4/1000)+1))-1)*1000</f>
        <v>20.881385525577834</v>
      </c>
      <c r="AB86" s="125">
        <f>Z86*SMOW!$AN$6</f>
        <v>11.691846623823364</v>
      </c>
      <c r="AC86" s="125">
        <f>AA86*SMOW!$AN$12</f>
        <v>22.538703393004226</v>
      </c>
      <c r="AD86" s="125">
        <f t="shared" ref="AD86" si="208">LN((AB86/1000)+1)*1000</f>
        <v>11.624025112349576</v>
      </c>
      <c r="AE86" s="125">
        <f t="shared" ref="AE86" si="209">LN((AC86/1000)+1)*1000</f>
        <v>22.288459947560636</v>
      </c>
      <c r="AF86" s="126">
        <f>(AD86-SMOW!AN$14*AE86)</f>
        <v>-0.1442817399624392</v>
      </c>
      <c r="AG86" s="93">
        <f t="shared" ref="AG86" si="210">AF86*1000</f>
        <v>-144.28173996243919</v>
      </c>
      <c r="AJ86" s="123" t="s">
        <v>252</v>
      </c>
      <c r="AK86" s="132" t="str">
        <f t="shared" si="162"/>
        <v>13</v>
      </c>
      <c r="AN86" s="135">
        <v>1</v>
      </c>
    </row>
    <row r="87" spans="1:40" s="123" customFormat="1" x14ac:dyDescent="0.25">
      <c r="A87" s="120">
        <v>2011</v>
      </c>
      <c r="B87" s="109" t="s">
        <v>80</v>
      </c>
      <c r="C87" s="121" t="s">
        <v>64</v>
      </c>
      <c r="D87" s="122" t="s">
        <v>50</v>
      </c>
      <c r="E87" s="123" t="s">
        <v>213</v>
      </c>
      <c r="F87" s="126">
        <v>11.2644691506953</v>
      </c>
      <c r="G87" s="126">
        <v>11.2014972289094</v>
      </c>
      <c r="H87" s="126">
        <v>3.56926613986892E-3</v>
      </c>
      <c r="I87" s="126">
        <v>21.765667386413501</v>
      </c>
      <c r="J87" s="126">
        <v>21.5321771840899</v>
      </c>
      <c r="K87" s="126">
        <v>1.37351868442808E-3</v>
      </c>
      <c r="L87" s="126">
        <v>-0.16749232429008601</v>
      </c>
      <c r="M87" s="126">
        <v>3.4392297308210099E-3</v>
      </c>
      <c r="N87" s="126">
        <v>0.95463639581834803</v>
      </c>
      <c r="O87" s="126">
        <v>3.5328775016051799E-3</v>
      </c>
      <c r="P87" s="126">
        <v>1.4365063083539</v>
      </c>
      <c r="Q87" s="126">
        <v>1.3461910069859501E-3</v>
      </c>
      <c r="R87" s="126">
        <v>-0.93969223611919905</v>
      </c>
      <c r="S87" s="126">
        <v>0.13481415146720299</v>
      </c>
      <c r="T87" s="126">
        <v>2512.5732872748499</v>
      </c>
      <c r="U87" s="126">
        <v>0.375428541972957</v>
      </c>
      <c r="V87" s="124">
        <v>43817.524409722224</v>
      </c>
      <c r="W87" s="123">
        <v>2.2999999999999998</v>
      </c>
      <c r="X87" s="126">
        <v>1.2622579034964901E-2</v>
      </c>
      <c r="Y87" s="126">
        <v>1.5558493719299101E-2</v>
      </c>
      <c r="Z87" s="125">
        <f>((((N87/1000)+1)/((SMOW!$Z$4/1000)+1))-1)*1000</f>
        <v>11.3141412480251</v>
      </c>
      <c r="AA87" s="125">
        <f>((((P87/1000)+1)/((SMOW!$AA$4/1000)+1))-1)*1000</f>
        <v>21.797865427190423</v>
      </c>
      <c r="AB87" s="125">
        <f>Z87*SMOW!$AN$6</f>
        <v>12.222370663322843</v>
      </c>
      <c r="AC87" s="125">
        <f>AA87*SMOW!$AN$12</f>
        <v>23.527922649685916</v>
      </c>
      <c r="AD87" s="125">
        <f t="shared" ref="AD87" si="211">LN((AB87/1000)+1)*1000</f>
        <v>12.148280584364139</v>
      </c>
      <c r="AE87" s="125">
        <f t="shared" ref="AE87" si="212">LN((AC87/1000)+1)*1000</f>
        <v>23.255407280718075</v>
      </c>
      <c r="AF87" s="126">
        <f>(AD87-SMOW!AN$14*AE87)</f>
        <v>-0.13057445985500493</v>
      </c>
      <c r="AG87" s="93">
        <f t="shared" ref="AG87" si="213">AF87*1000</f>
        <v>-130.57445985500493</v>
      </c>
      <c r="AK87" s="132" t="str">
        <f t="shared" si="162"/>
        <v>13</v>
      </c>
      <c r="AN87" s="135"/>
    </row>
    <row r="88" spans="1:40" s="100" customFormat="1" x14ac:dyDescent="0.25">
      <c r="A88" s="120">
        <v>2012</v>
      </c>
      <c r="B88" s="109" t="s">
        <v>80</v>
      </c>
      <c r="C88" s="121" t="s">
        <v>64</v>
      </c>
      <c r="D88" s="122" t="s">
        <v>50</v>
      </c>
      <c r="E88" s="100" t="s">
        <v>214</v>
      </c>
      <c r="F88" s="16">
        <v>11.276434682756401</v>
      </c>
      <c r="G88" s="16">
        <v>11.213329305781899</v>
      </c>
      <c r="H88" s="16">
        <v>4.2482321127369502E-3</v>
      </c>
      <c r="I88" s="16">
        <v>21.754601062860502</v>
      </c>
      <c r="J88" s="16">
        <v>21.521346542042501</v>
      </c>
      <c r="K88" s="16">
        <v>1.26877852338798E-3</v>
      </c>
      <c r="L88" s="16">
        <v>-0.14994166841650899</v>
      </c>
      <c r="M88" s="16">
        <v>4.1083697065438102E-3</v>
      </c>
      <c r="N88" s="16">
        <v>0.96647993938077703</v>
      </c>
      <c r="O88" s="16">
        <v>4.2049214220911896E-3</v>
      </c>
      <c r="P88" s="16">
        <v>1.42566016158047</v>
      </c>
      <c r="Q88" s="16">
        <v>1.2435347676076299E-3</v>
      </c>
      <c r="R88" s="16">
        <v>-1.1818186021577901</v>
      </c>
      <c r="S88" s="16">
        <v>0.13203585642049601</v>
      </c>
      <c r="T88" s="16">
        <v>2578.5874269881601</v>
      </c>
      <c r="U88" s="16">
        <v>0.36038584477206598</v>
      </c>
      <c r="V88" s="101">
        <v>43817.631874999999</v>
      </c>
      <c r="W88" s="100">
        <v>2.2999999999999998</v>
      </c>
      <c r="X88" s="16">
        <v>8.4932093760103894E-5</v>
      </c>
      <c r="Y88" s="16">
        <v>4.7210188504047E-4</v>
      </c>
      <c r="Z88" s="125">
        <f>((((N88/1000)+1)/((SMOW!$Z$4/1000)+1))-1)*1000</f>
        <v>11.326107367818583</v>
      </c>
      <c r="AA88" s="125">
        <f>((((P88/1000)+1)/((SMOW!$AA$4/1000)+1))-1)*1000</f>
        <v>21.78679875491385</v>
      </c>
      <c r="AB88" s="125">
        <f>Z88*SMOW!$AN$6</f>
        <v>12.23529734934448</v>
      </c>
      <c r="AC88" s="125">
        <f>AA88*SMOW!$AN$12</f>
        <v>23.515977635611836</v>
      </c>
      <c r="AD88" s="125">
        <f t="shared" ref="AD88:AD89" si="214">LN((AB88/1000)+1)*1000</f>
        <v>12.161051101847434</v>
      </c>
      <c r="AE88" s="125">
        <f t="shared" ref="AE88:AE89" si="215">LN((AC88/1000)+1)*1000</f>
        <v>23.243736779589536</v>
      </c>
      <c r="AF88" s="126">
        <f>(AD88-SMOW!AN$14*AE88)</f>
        <v>-0.11164191777584165</v>
      </c>
      <c r="AG88" s="93">
        <f t="shared" ref="AG88:AG89" si="216">AF88*1000</f>
        <v>-111.64191777584165</v>
      </c>
      <c r="AH88" s="90">
        <f>AVERAGE(AG88:AG90)</f>
        <v>-109.42951576854357</v>
      </c>
      <c r="AI88" s="90">
        <f>STDEV(AG88:AG90)</f>
        <v>3.2066617194994125</v>
      </c>
      <c r="AJ88" s="100" t="s">
        <v>216</v>
      </c>
      <c r="AK88" s="132" t="str">
        <f t="shared" si="162"/>
        <v>13</v>
      </c>
      <c r="AN88" s="59"/>
    </row>
    <row r="89" spans="1:40" s="100" customFormat="1" x14ac:dyDescent="0.25">
      <c r="A89" s="120">
        <v>2013</v>
      </c>
      <c r="B89" s="109" t="s">
        <v>203</v>
      </c>
      <c r="C89" s="121" t="s">
        <v>64</v>
      </c>
      <c r="D89" s="122" t="s">
        <v>50</v>
      </c>
      <c r="E89" s="100" t="s">
        <v>215</v>
      </c>
      <c r="F89" s="16">
        <v>11.368565830897101</v>
      </c>
      <c r="G89" s="16">
        <v>11.3044289540537</v>
      </c>
      <c r="H89" s="16">
        <v>4.3935106691892298E-3</v>
      </c>
      <c r="I89" s="16">
        <v>21.9206158715043</v>
      </c>
      <c r="J89" s="16">
        <v>21.683813454155999</v>
      </c>
      <c r="K89" s="16">
        <v>1.4261096150429201E-3</v>
      </c>
      <c r="L89" s="16">
        <v>-0.14462454974066499</v>
      </c>
      <c r="M89" s="16">
        <v>4.2059478991116703E-3</v>
      </c>
      <c r="N89" s="16">
        <v>1.0576718112413199</v>
      </c>
      <c r="O89" s="16">
        <v>4.3487188648822298E-3</v>
      </c>
      <c r="P89" s="16">
        <v>1.5883719214979399</v>
      </c>
      <c r="Q89" s="16">
        <v>1.3977355827142601E-3</v>
      </c>
      <c r="R89" s="16">
        <v>-0.86113979062768897</v>
      </c>
      <c r="S89" s="16">
        <v>0.16504521754957699</v>
      </c>
      <c r="T89" s="16">
        <v>3330.6539398066102</v>
      </c>
      <c r="U89" s="16">
        <v>0.48865606532766498</v>
      </c>
      <c r="V89" s="101">
        <v>43817.743263888886</v>
      </c>
      <c r="W89" s="100">
        <v>2.2999999999999998</v>
      </c>
      <c r="X89" s="16">
        <v>1.5005476205459301E-2</v>
      </c>
      <c r="Y89" s="16">
        <v>1.85951944855559E-2</v>
      </c>
      <c r="Z89" s="125">
        <f>((((N89/1000)+1)/((SMOW!$Z$4/1000)+1))-1)*1000</f>
        <v>11.418243041330989</v>
      </c>
      <c r="AA89" s="125">
        <f>((((P89/1000)+1)/((SMOW!$AA$4/1000)+1))-1)*1000</f>
        <v>21.952818795042404</v>
      </c>
      <c r="AB89" s="125">
        <f>Z89*SMOW!$AN$6</f>
        <v>12.334829105957478</v>
      </c>
      <c r="AC89" s="125">
        <f>AA89*SMOW!$AN$12</f>
        <v>23.695174386573054</v>
      </c>
      <c r="AD89" s="125">
        <f t="shared" si="214"/>
        <v>12.259374943923962</v>
      </c>
      <c r="AE89" s="125">
        <f t="shared" si="215"/>
        <v>23.418801038341627</v>
      </c>
      <c r="AF89" s="126">
        <f>(AD89-SMOW!AN$14*AE89)</f>
        <v>-0.10575200432041676</v>
      </c>
      <c r="AG89" s="93">
        <f t="shared" si="216"/>
        <v>-105.75200432041676</v>
      </c>
      <c r="AK89" s="132" t="str">
        <f t="shared" si="162"/>
        <v>13</v>
      </c>
      <c r="AN89" s="59"/>
    </row>
    <row r="90" spans="1:40" s="100" customFormat="1" x14ac:dyDescent="0.25">
      <c r="A90" s="120">
        <v>2014</v>
      </c>
      <c r="B90" s="109" t="s">
        <v>203</v>
      </c>
      <c r="C90" s="121" t="s">
        <v>64</v>
      </c>
      <c r="D90" s="122" t="s">
        <v>50</v>
      </c>
      <c r="E90" s="100" t="s">
        <v>218</v>
      </c>
      <c r="F90" s="16">
        <v>11.303559221233501</v>
      </c>
      <c r="G90" s="16">
        <v>11.2401508950151</v>
      </c>
      <c r="H90" s="16">
        <v>6.8106365003511599E-3</v>
      </c>
      <c r="I90" s="16">
        <v>21.788007902089401</v>
      </c>
      <c r="J90" s="16">
        <v>21.5540414207555</v>
      </c>
      <c r="K90" s="16">
        <v>4.1979371973561103E-3</v>
      </c>
      <c r="L90" s="16">
        <v>-0.14038297514385001</v>
      </c>
      <c r="M90" s="16">
        <v>6.9233229676477397E-3</v>
      </c>
      <c r="N90" s="16">
        <v>0.984424642838158</v>
      </c>
      <c r="O90" s="16">
        <v>1.0989127894613201E-2</v>
      </c>
      <c r="P90" s="16">
        <v>1.4584023346950601</v>
      </c>
      <c r="Q90" s="16">
        <v>4.1144145813531499E-3</v>
      </c>
      <c r="R90" s="16">
        <v>-1.4427463059493</v>
      </c>
      <c r="S90" s="16">
        <v>0.22633514994550799</v>
      </c>
      <c r="T90" s="16">
        <v>3603.7455927998599</v>
      </c>
      <c r="U90" s="16">
        <v>0.34292041159690101</v>
      </c>
      <c r="V90" s="101">
        <v>43817.847094907411</v>
      </c>
      <c r="W90" s="100">
        <v>2.2999999999999998</v>
      </c>
      <c r="X90" s="16">
        <v>1.6432333314485401E-3</v>
      </c>
      <c r="Y90" s="16">
        <v>1.97287623579823E-3</v>
      </c>
      <c r="Z90" s="125">
        <f>((((N90/1000)+1)/((SMOW!$Z$4/1000)+1))-1)*1000</f>
        <v>11.3442377922226</v>
      </c>
      <c r="AA90" s="125">
        <f>((((P90/1000)+1)/((SMOW!$AA$4/1000)+1))-1)*1000</f>
        <v>21.820206646864236</v>
      </c>
      <c r="AB90" s="125">
        <f>Z90*SMOW!$AN$6</f>
        <v>12.254883172297497</v>
      </c>
      <c r="AC90" s="125">
        <f>AA90*SMOW!$AN$12</f>
        <v>23.552037051627739</v>
      </c>
      <c r="AD90" s="125">
        <f t="shared" ref="AD90" si="217">LN((AB90/1000)+1)*1000</f>
        <v>12.180399995847596</v>
      </c>
      <c r="AE90" s="125">
        <f t="shared" ref="AE90" si="218">LN((AC90/1000)+1)*1000</f>
        <v>23.278967085335164</v>
      </c>
      <c r="AF90" s="126">
        <f>(AD90-SMOW!AN$14*AE90)</f>
        <v>-0.11089462520937232</v>
      </c>
      <c r="AG90" s="93">
        <f t="shared" ref="AG90" si="219">AF90*1000</f>
        <v>-110.89462520937232</v>
      </c>
      <c r="AJ90" s="100" t="s">
        <v>217</v>
      </c>
      <c r="AK90" s="132" t="str">
        <f t="shared" si="162"/>
        <v>13</v>
      </c>
      <c r="AN90" s="59"/>
    </row>
    <row r="91" spans="1:40" s="100" customFormat="1" x14ac:dyDescent="0.25">
      <c r="A91" s="120" t="s">
        <v>221</v>
      </c>
      <c r="B91" s="109"/>
      <c r="C91" s="121"/>
      <c r="D91" s="122"/>
      <c r="F91" s="16"/>
      <c r="G91" s="16"/>
      <c r="H91" s="16"/>
      <c r="I91" s="16"/>
      <c r="J91" s="16"/>
      <c r="K91" s="16"/>
      <c r="L91" s="16"/>
      <c r="M91" s="16"/>
      <c r="N91" s="16"/>
      <c r="O91" s="16"/>
      <c r="P91" s="16"/>
      <c r="Q91" s="16"/>
      <c r="R91" s="16"/>
      <c r="S91" s="16"/>
      <c r="T91" s="16"/>
      <c r="U91" s="16"/>
      <c r="V91" s="101"/>
      <c r="X91" s="16"/>
      <c r="Y91" s="16"/>
      <c r="Z91" s="125"/>
      <c r="AA91" s="125"/>
      <c r="AB91" s="125"/>
      <c r="AC91" s="125"/>
      <c r="AD91" s="125"/>
      <c r="AE91" s="125"/>
      <c r="AF91" s="126"/>
      <c r="AG91" s="93"/>
      <c r="AK91" s="132" t="str">
        <f t="shared" si="162"/>
        <v>13</v>
      </c>
      <c r="AM91" s="100">
        <v>1</v>
      </c>
      <c r="AN91" s="59"/>
    </row>
    <row r="92" spans="1:40" s="100" customFormat="1" x14ac:dyDescent="0.25">
      <c r="A92" s="120">
        <v>2015</v>
      </c>
      <c r="B92" s="109" t="s">
        <v>80</v>
      </c>
      <c r="C92" s="57" t="s">
        <v>62</v>
      </c>
      <c r="D92" s="72" t="s">
        <v>22</v>
      </c>
      <c r="E92" s="100" t="s">
        <v>219</v>
      </c>
      <c r="F92" s="16">
        <v>4.8163874579113003E-2</v>
      </c>
      <c r="G92" s="16">
        <v>4.8162342424947997E-2</v>
      </c>
      <c r="H92" s="16">
        <v>4.3697674455630397E-3</v>
      </c>
      <c r="I92" s="16">
        <v>0.119118028022247</v>
      </c>
      <c r="J92" s="16">
        <v>0.11911082339176</v>
      </c>
      <c r="K92" s="16">
        <v>2.38228364730849E-3</v>
      </c>
      <c r="L92" s="16">
        <v>-1.4728172325901E-2</v>
      </c>
      <c r="M92" s="16">
        <v>4.2266051109530597E-3</v>
      </c>
      <c r="N92" s="16">
        <v>-10.1473187423744</v>
      </c>
      <c r="O92" s="16">
        <v>4.3252177032180403E-3</v>
      </c>
      <c r="P92" s="16">
        <v>-19.779360944798299</v>
      </c>
      <c r="Q92" s="16">
        <v>2.3348854722213801E-3</v>
      </c>
      <c r="R92" s="16">
        <v>-8.4339591731119299</v>
      </c>
      <c r="S92" s="16">
        <v>0.18084413415793499</v>
      </c>
      <c r="T92" s="16" t="s">
        <v>220</v>
      </c>
      <c r="U92" s="16" t="s">
        <v>220</v>
      </c>
      <c r="V92" s="101">
        <v>43819.285543981481</v>
      </c>
      <c r="W92" s="100">
        <v>2.2999999999999998</v>
      </c>
      <c r="X92" s="16">
        <v>3.67252628210692E-2</v>
      </c>
      <c r="Y92" s="16">
        <v>4.1459188992972497E-2</v>
      </c>
      <c r="Z92" s="125">
        <f>((((N92/1000)+1)/((SMOW!$Z$4/1000)+1))-1)*1000</f>
        <v>9.72850404519221E-2</v>
      </c>
      <c r="AA92" s="125">
        <f>((((P92/1000)+1)/((SMOW!$AA$4/1000)+1))-1)*1000</f>
        <v>0.1506339393235745</v>
      </c>
      <c r="AB92" s="125">
        <f>Z92*SMOW!$AN$6</f>
        <v>0.10509448294251231</v>
      </c>
      <c r="AC92" s="125">
        <f>AA92*SMOW!$AN$12</f>
        <v>0.16258948311524418</v>
      </c>
      <c r="AD92" s="125">
        <f t="shared" ref="AD92" si="220">LN((AB92/1000)+1)*1000</f>
        <v>0.10508896090431723</v>
      </c>
      <c r="AE92" s="125">
        <f t="shared" ref="AE92" si="221">LN((AC92/1000)+1)*1000</f>
        <v>0.1625762668777235</v>
      </c>
      <c r="AF92" s="126">
        <f>(AD92-SMOW!AN$14*AE92)</f>
        <v>1.9248691992879208E-2</v>
      </c>
      <c r="AG92" s="93">
        <f t="shared" ref="AG92" si="222">AF92*1000</f>
        <v>19.248691992879209</v>
      </c>
      <c r="AH92" s="90">
        <f>AVERAGE(AG92:AG95)</f>
        <v>14.905812954584949</v>
      </c>
      <c r="AI92" s="90">
        <f>STDEV(AG92:AG95)</f>
        <v>6.1485754986318648</v>
      </c>
      <c r="AK92" s="132" t="str">
        <f t="shared" si="162"/>
        <v>13</v>
      </c>
      <c r="AL92" s="100">
        <v>2</v>
      </c>
      <c r="AN92" s="59"/>
    </row>
    <row r="93" spans="1:40" s="100" customFormat="1" x14ac:dyDescent="0.25">
      <c r="A93" s="120">
        <v>2016</v>
      </c>
      <c r="B93" s="109" t="s">
        <v>80</v>
      </c>
      <c r="C93" s="57" t="s">
        <v>62</v>
      </c>
      <c r="D93" s="72" t="s">
        <v>22</v>
      </c>
      <c r="E93" s="100" t="s">
        <v>222</v>
      </c>
      <c r="F93" s="16">
        <v>9.5235887668937397E-2</v>
      </c>
      <c r="G93" s="16">
        <v>9.5231077981762099E-2</v>
      </c>
      <c r="H93" s="16">
        <v>3.75595688220518E-3</v>
      </c>
      <c r="I93" s="16">
        <v>0.20623992161462601</v>
      </c>
      <c r="J93" s="16">
        <v>0.20621860328967401</v>
      </c>
      <c r="K93" s="16">
        <v>1.66129544089667E-3</v>
      </c>
      <c r="L93" s="16">
        <v>-1.36523445551857E-2</v>
      </c>
      <c r="M93" s="16">
        <v>3.8933340524186801E-3</v>
      </c>
      <c r="N93" s="16">
        <v>-10.100726628062001</v>
      </c>
      <c r="O93" s="16">
        <v>3.7176649333899099E-3</v>
      </c>
      <c r="P93" s="16">
        <v>-19.6939724378961</v>
      </c>
      <c r="Q93" s="16">
        <v>1.62824212574523E-3</v>
      </c>
      <c r="R93" s="16">
        <v>-11.650734954636899</v>
      </c>
      <c r="S93" s="16">
        <v>0.124583615419242</v>
      </c>
      <c r="T93" s="16" t="s">
        <v>220</v>
      </c>
      <c r="U93" s="16" t="s">
        <v>220</v>
      </c>
      <c r="V93" s="101">
        <v>43819.364537037036</v>
      </c>
      <c r="W93" s="100">
        <v>2.2999999999999998</v>
      </c>
      <c r="X93" s="16">
        <v>2.7166679005248698E-3</v>
      </c>
      <c r="Y93" s="16">
        <v>1.6229701683638899E-3</v>
      </c>
      <c r="Z93" s="125">
        <f>((((N93/1000)+1)/((SMOW!$Z$4/1000)+1))-1)*1000</f>
        <v>0.14435936566248309</v>
      </c>
      <c r="AA93" s="125">
        <f>((((P93/1000)+1)/((SMOW!$AA$4/1000)+1))-1)*1000</f>
        <v>0.23775857831487279</v>
      </c>
      <c r="AB93" s="125">
        <f>Z93*SMOW!$AN$6</f>
        <v>0.15594764438326322</v>
      </c>
      <c r="AC93" s="125">
        <f>AA93*SMOW!$AN$12</f>
        <v>0.25662904739808906</v>
      </c>
      <c r="AD93" s="125">
        <f t="shared" ref="AD93" si="223">LN((AB93/1000)+1)*1000</f>
        <v>0.15593548581347022</v>
      </c>
      <c r="AE93" s="125">
        <f t="shared" ref="AE93" si="224">LN((AC93/1000)+1)*1000</f>
        <v>0.25659612379664631</v>
      </c>
      <c r="AF93" s="126">
        <f>(AD93-SMOW!AN$14*AE93)</f>
        <v>2.0452732448840966E-2</v>
      </c>
      <c r="AG93" s="93">
        <f t="shared" ref="AG93" si="225">AF93*1000</f>
        <v>20.452732448840965</v>
      </c>
      <c r="AK93" s="132" t="str">
        <f t="shared" si="162"/>
        <v>13</v>
      </c>
      <c r="AN93" s="59"/>
    </row>
    <row r="94" spans="1:40" s="100" customFormat="1" x14ac:dyDescent="0.25">
      <c r="A94" s="120">
        <v>2017</v>
      </c>
      <c r="B94" s="109" t="s">
        <v>80</v>
      </c>
      <c r="C94" s="57" t="s">
        <v>62</v>
      </c>
      <c r="D94" s="72" t="s">
        <v>22</v>
      </c>
      <c r="E94" s="100" t="s">
        <v>223</v>
      </c>
      <c r="F94" s="16">
        <v>2.74101020840384E-2</v>
      </c>
      <c r="G94" s="16">
        <v>2.7409278875183699E-2</v>
      </c>
      <c r="H94" s="16">
        <v>4.7909154840830104E-3</v>
      </c>
      <c r="I94" s="16">
        <v>9.1287786776478294E-2</v>
      </c>
      <c r="J94" s="16">
        <v>9.1283588888897704E-2</v>
      </c>
      <c r="K94" s="16">
        <v>1.26929923567565E-3</v>
      </c>
      <c r="L94" s="16">
        <v>-2.0788456058154201E-2</v>
      </c>
      <c r="M94" s="16">
        <v>4.8237907976884497E-3</v>
      </c>
      <c r="N94" s="16">
        <v>-10.1678609303335</v>
      </c>
      <c r="O94" s="16">
        <v>4.7420721410302196E-3</v>
      </c>
      <c r="P94" s="16">
        <v>-19.806637472531101</v>
      </c>
      <c r="Q94" s="16">
        <v>1.2440451197452799E-3</v>
      </c>
      <c r="R94" s="16">
        <v>-14.081884280006101</v>
      </c>
      <c r="S94" s="16">
        <v>0.118026055380146</v>
      </c>
      <c r="T94" s="16">
        <v>2063.8076502798599</v>
      </c>
      <c r="U94" s="16">
        <v>2.9981904321964499</v>
      </c>
      <c r="V94" s="101">
        <v>43819.443460648145</v>
      </c>
      <c r="W94" s="100">
        <v>2.2999999999999998</v>
      </c>
      <c r="X94" s="16">
        <v>1.05718651777768E-2</v>
      </c>
      <c r="Y94" s="16">
        <v>1.43574345079327E-2</v>
      </c>
      <c r="Z94" s="125">
        <f>((((N94/1000)+1)/((SMOW!$Z$4/1000)+1))-1)*1000</f>
        <v>7.6530248556361258E-2</v>
      </c>
      <c r="AA94" s="125">
        <f>((((P94/1000)+1)/((SMOW!$AA$4/1000)+1))-1)*1000</f>
        <v>0.12280282108689811</v>
      </c>
      <c r="AB94" s="125">
        <f>Z94*SMOW!$AN$6</f>
        <v>8.2673624476391205E-2</v>
      </c>
      <c r="AC94" s="125">
        <f>AA94*SMOW!$AN$12</f>
        <v>0.1325494592737361</v>
      </c>
      <c r="AD94" s="125">
        <f t="shared" ref="AD94" si="226">LN((AB94/1000)+1)*1000</f>
        <v>8.2670207200589471E-2</v>
      </c>
      <c r="AE94" s="125">
        <f t="shared" ref="AE94" si="227">LN((AC94/1000)+1)*1000</f>
        <v>0.13254067537027214</v>
      </c>
      <c r="AF94" s="126">
        <f>(AD94-SMOW!AN$14*AE94)</f>
        <v>1.2688730605085782E-2</v>
      </c>
      <c r="AG94" s="93">
        <f t="shared" ref="AG94" si="228">AF94*1000</f>
        <v>12.688730605085782</v>
      </c>
      <c r="AK94" s="132" t="str">
        <f t="shared" si="162"/>
        <v>13</v>
      </c>
      <c r="AN94" s="59"/>
    </row>
    <row r="95" spans="1:40" s="100" customFormat="1" x14ac:dyDescent="0.25">
      <c r="A95" s="120">
        <v>2018</v>
      </c>
      <c r="B95" s="109" t="s">
        <v>80</v>
      </c>
      <c r="C95" s="57" t="s">
        <v>62</v>
      </c>
      <c r="D95" s="72" t="s">
        <v>22</v>
      </c>
      <c r="E95" s="100" t="s">
        <v>224</v>
      </c>
      <c r="F95" s="16">
        <v>-4.2230216892211202E-2</v>
      </c>
      <c r="G95" s="16">
        <v>-4.2231490972396403E-2</v>
      </c>
      <c r="H95" s="16">
        <v>4.4279041415253096E-3</v>
      </c>
      <c r="I95" s="16">
        <v>-3.11493781286004E-2</v>
      </c>
      <c r="J95" s="16">
        <v>-3.1149926246957799E-2</v>
      </c>
      <c r="K95" s="16">
        <v>1.7968970835935099E-3</v>
      </c>
      <c r="L95" s="16">
        <v>-2.5784329914002702E-2</v>
      </c>
      <c r="M95" s="16">
        <v>4.4959989277338396E-3</v>
      </c>
      <c r="N95" s="16">
        <v>-10.236791266843699</v>
      </c>
      <c r="O95" s="16">
        <v>4.3827616960557397E-3</v>
      </c>
      <c r="P95" s="16">
        <v>-19.926638614259101</v>
      </c>
      <c r="Q95" s="16">
        <v>1.76114582337906E-3</v>
      </c>
      <c r="R95" s="16">
        <v>-15.6111480987626</v>
      </c>
      <c r="S95" s="16">
        <v>0.10015959906077899</v>
      </c>
      <c r="T95" s="16">
        <v>2065.5263940160198</v>
      </c>
      <c r="U95" s="16">
        <v>2.05608698413721</v>
      </c>
      <c r="V95" s="101">
        <v>43819.523043981484</v>
      </c>
      <c r="W95" s="100">
        <v>2.2999999999999998</v>
      </c>
      <c r="X95" s="16">
        <v>4.5832587472335396E-3</v>
      </c>
      <c r="Y95" s="16">
        <v>6.5975058443619502E-3</v>
      </c>
      <c r="Z95" s="125">
        <f>((((N95/1000)+1)/((SMOW!$Z$4/1000)+1))-1)*1000</f>
        <v>6.8865089313252525E-3</v>
      </c>
      <c r="AA95" s="125">
        <f>((((P95/1000)+1)/((SMOW!$AA$4/1000)+1))-1)*1000</f>
        <v>3.6179792251012088E-4</v>
      </c>
      <c r="AB95" s="125">
        <f>Z95*SMOW!$AN$6</f>
        <v>7.439315356756078E-3</v>
      </c>
      <c r="AC95" s="125">
        <f>AA95*SMOW!$AN$12</f>
        <v>3.9051317038671889E-4</v>
      </c>
      <c r="AD95" s="125">
        <f t="shared" ref="AD95" si="229">LN((AB95/1000)+1)*1000</f>
        <v>7.4392876852804671E-3</v>
      </c>
      <c r="AE95" s="125">
        <f t="shared" ref="AE95" si="230">LN((AC95/1000)+1)*1000</f>
        <v>3.9051309421709538E-4</v>
      </c>
      <c r="AF95" s="126">
        <f>(AD95-SMOW!AN$14*AE95)</f>
        <v>7.2330967715338408E-3</v>
      </c>
      <c r="AG95" s="93">
        <f t="shared" ref="AG95" si="231">AF95*1000</f>
        <v>7.233096771533841</v>
      </c>
      <c r="AK95" s="132" t="str">
        <f t="shared" si="162"/>
        <v>13</v>
      </c>
      <c r="AN95" s="59"/>
    </row>
    <row r="96" spans="1:40" s="100" customFormat="1" x14ac:dyDescent="0.25">
      <c r="A96" s="120">
        <v>2019</v>
      </c>
      <c r="B96" s="109" t="s">
        <v>206</v>
      </c>
      <c r="C96" s="57" t="s">
        <v>62</v>
      </c>
      <c r="D96" s="72" t="s">
        <v>24</v>
      </c>
      <c r="E96" s="100" t="s">
        <v>225</v>
      </c>
      <c r="F96" s="16">
        <v>-27.066299788807498</v>
      </c>
      <c r="G96" s="16">
        <v>-27.439338975374401</v>
      </c>
      <c r="H96" s="16">
        <v>3.8212150640759401E-3</v>
      </c>
      <c r="I96" s="16">
        <v>-50.619802915787197</v>
      </c>
      <c r="J96" s="16">
        <v>-51.945931545224603</v>
      </c>
      <c r="K96" s="16">
        <v>2.30110994438853E-3</v>
      </c>
      <c r="L96" s="16">
        <v>-1.18871194958727E-2</v>
      </c>
      <c r="M96" s="16">
        <v>3.9579410499320502E-3</v>
      </c>
      <c r="N96" s="16">
        <v>-36.985350676835999</v>
      </c>
      <c r="O96" s="16">
        <v>3.7822578086471699E-3</v>
      </c>
      <c r="P96" s="16">
        <v>-69.508774787598995</v>
      </c>
      <c r="Q96" s="16">
        <v>2.2553268101433901E-3</v>
      </c>
      <c r="R96" s="16">
        <v>-57.256050791867096</v>
      </c>
      <c r="S96" s="16">
        <v>0.17974854175287999</v>
      </c>
      <c r="T96" s="16">
        <v>2832.7295229830302</v>
      </c>
      <c r="U96" s="16">
        <v>1.0648616004835001</v>
      </c>
      <c r="V96" s="101">
        <v>43819.648564814815</v>
      </c>
      <c r="W96" s="100">
        <v>2.2999999999999998</v>
      </c>
      <c r="X96" s="16">
        <v>4.0831705434861101E-2</v>
      </c>
      <c r="Y96" s="16">
        <v>3.5303394573129802E-2</v>
      </c>
      <c r="Z96" s="125">
        <f>((((N96/1000)+1)/((SMOW!$Z$4/1000)+1))-1)*1000</f>
        <v>-27.018510452855637</v>
      </c>
      <c r="AA96" s="125">
        <f>((((P96/1000)+1)/((SMOW!$AA$4/1000)+1))-1)*1000</f>
        <v>-50.589885897360908</v>
      </c>
      <c r="AB96" s="125">
        <f>Z96*SMOW!$AN$6</f>
        <v>-29.187389682209108</v>
      </c>
      <c r="AC96" s="125">
        <f>AA96*SMOW!$AN$12</f>
        <v>-54.605113800033266</v>
      </c>
      <c r="AD96" s="125">
        <f t="shared" ref="AD96" si="232">LN((AB96/1000)+1)*1000</f>
        <v>-29.621815599519749</v>
      </c>
      <c r="AE96" s="125">
        <f t="shared" ref="AE96" si="233">LN((AC96/1000)+1)*1000</f>
        <v>-56.152569776654524</v>
      </c>
      <c r="AF96" s="126">
        <f>(AD96-SMOW!AN$14*AE96)</f>
        <v>2.6741242553839584E-2</v>
      </c>
      <c r="AG96" s="93">
        <f t="shared" ref="AG96" si="234">AF96*1000</f>
        <v>26.741242553839584</v>
      </c>
      <c r="AH96" s="90">
        <f>AVERAGE(AG96:AG99)</f>
        <v>13.821891813248222</v>
      </c>
      <c r="AI96" s="90">
        <f>STDEV(AG96:AG99)</f>
        <v>11.954779234088312</v>
      </c>
      <c r="AK96" s="132" t="str">
        <f t="shared" si="162"/>
        <v>13</v>
      </c>
      <c r="AL96" s="100">
        <v>2</v>
      </c>
      <c r="AN96" s="59"/>
    </row>
    <row r="97" spans="1:40" s="100" customFormat="1" x14ac:dyDescent="0.25">
      <c r="A97" s="120">
        <v>2020</v>
      </c>
      <c r="B97" s="109" t="s">
        <v>206</v>
      </c>
      <c r="C97" s="57" t="s">
        <v>62</v>
      </c>
      <c r="D97" s="72" t="s">
        <v>24</v>
      </c>
      <c r="E97" s="100" t="s">
        <v>226</v>
      </c>
      <c r="F97" s="16">
        <v>-26.589796168783</v>
      </c>
      <c r="G97" s="16">
        <v>-26.9496991996951</v>
      </c>
      <c r="H97" s="16">
        <v>3.3591199100793901E-3</v>
      </c>
      <c r="I97" s="16">
        <v>-49.703710464314597</v>
      </c>
      <c r="J97" s="16">
        <v>-50.981459378676</v>
      </c>
      <c r="K97" s="16">
        <v>2.0104851785417198E-3</v>
      </c>
      <c r="L97" s="16">
        <v>-3.1488647754129101E-2</v>
      </c>
      <c r="M97" s="16">
        <v>3.5859220543919502E-3</v>
      </c>
      <c r="N97" s="16">
        <v>-36.513705007208699</v>
      </c>
      <c r="O97" s="16">
        <v>3.3248737108573499E-3</v>
      </c>
      <c r="P97" s="16">
        <v>-68.610909011383498</v>
      </c>
      <c r="Q97" s="16">
        <v>1.9704843463115699E-3</v>
      </c>
      <c r="R97" s="16">
        <v>-67.195668344747602</v>
      </c>
      <c r="S97" s="16">
        <v>0.212154457364262</v>
      </c>
      <c r="T97" s="16">
        <v>3056.6699605456001</v>
      </c>
      <c r="U97" s="16">
        <v>1.34937933457009</v>
      </c>
      <c r="V97" s="101">
        <v>43819.870740740742</v>
      </c>
      <c r="W97" s="100">
        <v>2.2999999999999998</v>
      </c>
      <c r="X97" s="16">
        <v>3.81268018312728E-3</v>
      </c>
      <c r="Y97" s="16">
        <v>5.03524521756418E-3</v>
      </c>
      <c r="Z97" s="125">
        <f>((((N97/1000)+1)/((SMOW!$Z$4/1000)+1))-1)*1000</f>
        <v>-26.541983427545212</v>
      </c>
      <c r="AA97" s="125">
        <f>((((P97/1000)+1)/((SMOW!$AA$4/1000)+1))-1)*1000</f>
        <v>-49.673764577838675</v>
      </c>
      <c r="AB97" s="125">
        <f>Z97*SMOW!$AN$6</f>
        <v>-28.672610008988105</v>
      </c>
      <c r="AC97" s="125">
        <f>AA97*SMOW!$AN$12</f>
        <v>-53.61628158545502</v>
      </c>
      <c r="AD97" s="125">
        <f t="shared" ref="AD97" si="235">LN((AB97/1000)+1)*1000</f>
        <v>-29.091699660200693</v>
      </c>
      <c r="AE97" s="125">
        <f t="shared" ref="AE97" si="236">LN((AC97/1000)+1)*1000</f>
        <v>-55.107170169934307</v>
      </c>
      <c r="AF97" s="126">
        <f>(AD97-SMOW!AN$14*AE97)</f>
        <v>4.8861895246226084E-3</v>
      </c>
      <c r="AG97" s="93">
        <f t="shared" ref="AG97" si="237">AF97*1000</f>
        <v>4.8861895246226084</v>
      </c>
      <c r="AK97" s="132" t="str">
        <f t="shared" si="162"/>
        <v>13</v>
      </c>
      <c r="AN97" s="59"/>
    </row>
    <row r="98" spans="1:40" s="100" customFormat="1" x14ac:dyDescent="0.25">
      <c r="A98" s="120">
        <v>2021</v>
      </c>
      <c r="B98" s="109" t="s">
        <v>80</v>
      </c>
      <c r="C98" s="57" t="s">
        <v>62</v>
      </c>
      <c r="D98" s="72" t="s">
        <v>24</v>
      </c>
      <c r="E98" s="100" t="s">
        <v>227</v>
      </c>
      <c r="F98" s="16">
        <v>-27.8484254974924</v>
      </c>
      <c r="G98" s="16">
        <v>-28.243546332720801</v>
      </c>
      <c r="H98" s="16">
        <v>4.9212685779391604E-3</v>
      </c>
      <c r="I98" s="16">
        <v>-52.0537478547378</v>
      </c>
      <c r="J98" s="16">
        <v>-53.457474788945298</v>
      </c>
      <c r="K98" s="16">
        <v>4.3213534665820204E-3</v>
      </c>
      <c r="L98" s="16">
        <v>-1.7999644157629599E-2</v>
      </c>
      <c r="M98" s="16">
        <v>4.1628516226812299E-3</v>
      </c>
      <c r="N98" s="16">
        <v>-37.759502620501202</v>
      </c>
      <c r="O98" s="16">
        <v>4.8710962861924102E-3</v>
      </c>
      <c r="P98" s="16">
        <v>-70.914189801762006</v>
      </c>
      <c r="Q98" s="16">
        <v>4.2353753470363098E-3</v>
      </c>
      <c r="R98" s="16">
        <v>-71.0384896353832</v>
      </c>
      <c r="S98" s="16">
        <v>0.37564027526073202</v>
      </c>
      <c r="T98" s="16">
        <v>2521.42846887931</v>
      </c>
      <c r="U98" s="16">
        <v>2.7169314665541102</v>
      </c>
      <c r="V98" s="101">
        <v>43820.336342592593</v>
      </c>
      <c r="W98" s="100">
        <v>2.2999999999999998</v>
      </c>
      <c r="X98" s="16">
        <v>1.3870168746949001E-3</v>
      </c>
      <c r="Y98" s="16">
        <v>7.3147925159659105E-4</v>
      </c>
      <c r="Z98" s="125">
        <f>((((N98/1000)+1)/((SMOW!$Z$4/1000)+1))-1)*1000</f>
        <v>-27.800674578617013</v>
      </c>
      <c r="AA98" s="125">
        <f>((((P98/1000)+1)/((SMOW!$AA$4/1000)+1))-1)*1000</f>
        <v>-52.023876023010395</v>
      </c>
      <c r="AB98" s="125">
        <f>Z98*SMOW!$AN$6</f>
        <v>-30.032341115556125</v>
      </c>
      <c r="AC98" s="125">
        <f>AA98*SMOW!$AN$12</f>
        <v>-56.152917132859102</v>
      </c>
      <c r="AD98" s="125">
        <f t="shared" ref="AD98" si="238">LN((AB98/1000)+1)*1000</f>
        <v>-30.4925493967873</v>
      </c>
      <c r="AE98" s="125">
        <f t="shared" ref="AE98" si="239">LN((AC98/1000)+1)*1000</f>
        <v>-57.791114446386743</v>
      </c>
      <c r="AF98" s="126">
        <f>(AD98-SMOW!AN$14*AE98)</f>
        <v>2.1159030904900789E-2</v>
      </c>
      <c r="AG98" s="93">
        <f t="shared" ref="AG98" si="240">AF98*1000</f>
        <v>21.159030904900789</v>
      </c>
      <c r="AK98" s="132" t="str">
        <f t="shared" si="162"/>
        <v>13</v>
      </c>
      <c r="AL98" s="100">
        <v>2</v>
      </c>
      <c r="AN98" s="59"/>
    </row>
    <row r="99" spans="1:40" s="100" customFormat="1" x14ac:dyDescent="0.25">
      <c r="A99" s="120">
        <v>2022</v>
      </c>
      <c r="B99" s="109" t="s">
        <v>80</v>
      </c>
      <c r="C99" s="57" t="s">
        <v>62</v>
      </c>
      <c r="D99" s="72" t="s">
        <v>24</v>
      </c>
      <c r="E99" s="100" t="s">
        <v>228</v>
      </c>
      <c r="F99" s="16">
        <v>-27.592508537820901</v>
      </c>
      <c r="G99" s="16">
        <v>-27.980334514154801</v>
      </c>
      <c r="H99" s="16">
        <v>9.9446700937688096E-3</v>
      </c>
      <c r="I99" s="16">
        <v>-51.550728409917603</v>
      </c>
      <c r="J99" s="16">
        <v>-52.926973887628897</v>
      </c>
      <c r="K99" s="16">
        <v>1.8919488035519E-3</v>
      </c>
      <c r="L99" s="16">
        <v>-2.9826215998526799E-2</v>
      </c>
      <c r="M99" s="16">
        <v>7.2780451258427697E-3</v>
      </c>
      <c r="N99" s="16">
        <v>-37.506194732080502</v>
      </c>
      <c r="O99" s="16">
        <v>9.8432842658300098E-3</v>
      </c>
      <c r="P99" s="16">
        <v>-70.421178486638794</v>
      </c>
      <c r="Q99" s="16">
        <v>1.85430638395721E-3</v>
      </c>
      <c r="R99" s="16">
        <v>-77.750536722289993</v>
      </c>
      <c r="S99" s="16">
        <v>0.195956536768575</v>
      </c>
      <c r="T99" s="16">
        <v>2780.8559251606198</v>
      </c>
      <c r="U99" s="16">
        <v>0.95393363854158297</v>
      </c>
      <c r="V99" s="101">
        <v>43820.414629629631</v>
      </c>
      <c r="W99" s="100">
        <v>2.2999999999999998</v>
      </c>
      <c r="X99" s="16">
        <v>2.08809062197059E-3</v>
      </c>
      <c r="Y99" s="16">
        <v>2.4149711982484999E-4</v>
      </c>
      <c r="Z99" s="125">
        <f>((((N99/1000)+1)/((SMOW!$Z$4/1000)+1))-1)*1000</f>
        <v>-27.544745048611595</v>
      </c>
      <c r="AA99" s="125">
        <f>((((P99/1000)+1)/((SMOW!$AA$4/1000)+1))-1)*1000</f>
        <v>-51.52084072696217</v>
      </c>
      <c r="AB99" s="125">
        <f>Z99*SMOW!$AN$6</f>
        <v>-29.755867142777838</v>
      </c>
      <c r="AC99" s="125">
        <f>AA99*SMOW!$AN$12</f>
        <v>-55.609956833603327</v>
      </c>
      <c r="AD99" s="125">
        <f t="shared" ref="AD99" si="241">LN((AB99/1000)+1)*1000</f>
        <v>-30.207555793690581</v>
      </c>
      <c r="AE99" s="125">
        <f t="shared" ref="AE99" si="242">LN((AC99/1000)+1)*1000</f>
        <v>-57.216016852197363</v>
      </c>
      <c r="AF99" s="126">
        <f>(AD99-SMOW!AN$14*AE99)</f>
        <v>2.5011042696299057E-3</v>
      </c>
      <c r="AG99" s="93">
        <f t="shared" ref="AG99" si="243">AF99*1000</f>
        <v>2.5011042696299057</v>
      </c>
      <c r="AK99" s="132" t="str">
        <f t="shared" si="162"/>
        <v>13</v>
      </c>
      <c r="AN99" s="59"/>
    </row>
    <row r="100" spans="1:40" s="100" customFormat="1" x14ac:dyDescent="0.25">
      <c r="A100" s="100">
        <v>2023</v>
      </c>
      <c r="B100" s="109" t="s">
        <v>80</v>
      </c>
      <c r="C100" s="121" t="s">
        <v>64</v>
      </c>
      <c r="D100" s="122" t="s">
        <v>50</v>
      </c>
      <c r="E100" s="100" t="s">
        <v>229</v>
      </c>
      <c r="F100" s="16">
        <v>7.7125526308006798</v>
      </c>
      <c r="G100" s="16">
        <v>7.6829627194810897</v>
      </c>
      <c r="H100" s="16">
        <v>3.3944187233442601E-3</v>
      </c>
      <c r="I100" s="16">
        <v>15.022249198440401</v>
      </c>
      <c r="J100" s="16">
        <v>14.9105326050769</v>
      </c>
      <c r="K100" s="16">
        <v>1.47140127472952E-3</v>
      </c>
      <c r="L100" s="16">
        <v>-0.18979849599950699</v>
      </c>
      <c r="M100" s="16">
        <v>3.40371898326699E-3</v>
      </c>
      <c r="N100" s="16">
        <v>-2.5610683650393802</v>
      </c>
      <c r="O100" s="16">
        <v>3.3598126530180301E-3</v>
      </c>
      <c r="P100" s="16">
        <v>-5.1727440964026403</v>
      </c>
      <c r="Q100" s="16">
        <v>1.4421261146035801E-3</v>
      </c>
      <c r="R100" s="16">
        <v>-7.93365009138713</v>
      </c>
      <c r="S100" s="16">
        <v>0.124146022591876</v>
      </c>
      <c r="T100" s="16">
        <v>1650.9695024615801</v>
      </c>
      <c r="U100" s="16">
        <v>0.373729276252944</v>
      </c>
      <c r="V100" s="101">
        <v>43820.510358796295</v>
      </c>
      <c r="W100" s="100">
        <v>2.2999999999999998</v>
      </c>
      <c r="X100" s="16">
        <v>2.1023884226750501E-3</v>
      </c>
      <c r="Y100" s="16">
        <v>1.07667573337418E-3</v>
      </c>
      <c r="Z100" s="125">
        <f>((((N100/1000)+1)/((SMOW!$Z$4/1000)+1))-1)*1000</f>
        <v>7.7620502622528509</v>
      </c>
      <c r="AA100" s="125">
        <f>((((P100/1000)+1)/((SMOW!$AA$4/1000)+1))-1)*1000</f>
        <v>15.054234739560357</v>
      </c>
      <c r="AB100" s="125">
        <f>Z100*SMOW!$AN$6</f>
        <v>8.3851397408668937</v>
      </c>
      <c r="AC100" s="125">
        <f>AA100*SMOW!$AN$12</f>
        <v>16.249062170132117</v>
      </c>
      <c r="AD100" s="125">
        <f t="shared" ref="AD100" si="244">LN((AB100/1000)+1)*1000</f>
        <v>8.350179750282992</v>
      </c>
      <c r="AE100" s="125">
        <f t="shared" ref="AE100" si="245">LN((AC100/1000)+1)*1000</f>
        <v>16.118459045639142</v>
      </c>
      <c r="AF100" s="126">
        <f>(AD100-SMOW!AN$14*AE100)</f>
        <v>-0.16036662581447558</v>
      </c>
      <c r="AG100" s="93">
        <f t="shared" ref="AG100" si="246">AF100*1000</f>
        <v>-160.36662581447558</v>
      </c>
      <c r="AH100" s="90"/>
      <c r="AI100" s="90"/>
      <c r="AJ100" s="100" t="s">
        <v>230</v>
      </c>
      <c r="AK100" s="132" t="str">
        <f t="shared" si="162"/>
        <v>13</v>
      </c>
      <c r="AN100" s="59">
        <v>1</v>
      </c>
    </row>
    <row r="101" spans="1:40" s="100" customFormat="1" x14ac:dyDescent="0.25">
      <c r="A101" s="100">
        <v>2024</v>
      </c>
      <c r="B101" s="109" t="s">
        <v>80</v>
      </c>
      <c r="C101" s="121" t="s">
        <v>64</v>
      </c>
      <c r="D101" s="122" t="s">
        <v>50</v>
      </c>
      <c r="E101" s="100" t="s">
        <v>233</v>
      </c>
      <c r="F101" s="16">
        <v>10.35358824763</v>
      </c>
      <c r="G101" s="16">
        <v>10.3003566853936</v>
      </c>
      <c r="H101" s="16">
        <v>3.7968477360946001E-3</v>
      </c>
      <c r="I101" s="16">
        <v>20.001963675524699</v>
      </c>
      <c r="J101" s="16">
        <v>19.8045524198591</v>
      </c>
      <c r="K101" s="16">
        <v>1.5759628631924201E-3</v>
      </c>
      <c r="L101" s="16">
        <v>-0.15644699229202799</v>
      </c>
      <c r="M101" s="16">
        <v>3.8334050217333701E-3</v>
      </c>
      <c r="N101" s="16">
        <v>5.3041915896257001E-2</v>
      </c>
      <c r="O101" s="16">
        <v>3.7581389053718901E-3</v>
      </c>
      <c r="P101" s="16">
        <v>-0.29210656128129697</v>
      </c>
      <c r="Q101" s="16">
        <v>1.5446073343057299E-3</v>
      </c>
      <c r="R101" s="16">
        <v>-2.3761870918233798</v>
      </c>
      <c r="S101" s="16">
        <v>0.103269527516454</v>
      </c>
      <c r="T101" s="16">
        <v>2164.7363438411298</v>
      </c>
      <c r="U101" s="16">
        <v>0.46861969039266199</v>
      </c>
      <c r="V101" s="101">
        <v>43820.627997685187</v>
      </c>
      <c r="W101" s="100">
        <v>2.2999999999999998</v>
      </c>
      <c r="X101" s="16">
        <v>4.3684686816725202E-2</v>
      </c>
      <c r="Y101" s="16">
        <v>4.9409733013442897E-2</v>
      </c>
      <c r="Z101" s="125">
        <f>((((N101/1000)+1)/((SMOW!$Z$4/1000)+1))-1)*1000</f>
        <v>10.403215603582705</v>
      </c>
      <c r="AA101" s="125">
        <f>((((P101/1000)+1)/((SMOW!$AA$4/1000)+1))-1)*1000</f>
        <v>20.034106138192342</v>
      </c>
      <c r="AB101" s="125">
        <f>Z101*SMOW!$AN$6</f>
        <v>11.238321531441571</v>
      </c>
      <c r="AC101" s="125">
        <f>AA101*SMOW!$AN$12</f>
        <v>21.624176970420997</v>
      </c>
      <c r="AD101" s="125">
        <f t="shared" ref="AD101" si="247">LN((AB101/1000)+1)*1000</f>
        <v>11.175640776479211</v>
      </c>
      <c r="AE101" s="125">
        <f t="shared" ref="AE101" si="248">LN((AC101/1000)+1)*1000</f>
        <v>21.393691245532775</v>
      </c>
      <c r="AF101" s="126">
        <f>(AD101-SMOW!AN$14*AE101)</f>
        <v>-0.12022820116209409</v>
      </c>
      <c r="AG101" s="93">
        <f t="shared" ref="AG101" si="249">AF101*1000</f>
        <v>-120.22820116209409</v>
      </c>
      <c r="AH101" s="90">
        <f>AVERAGE(AG101)</f>
        <v>-120.22820116209409</v>
      </c>
      <c r="AI101" s="90"/>
      <c r="AK101" s="132" t="str">
        <f t="shared" si="162"/>
        <v>13</v>
      </c>
      <c r="AN101" s="59"/>
    </row>
    <row r="102" spans="1:40" s="100" customFormat="1" x14ac:dyDescent="0.25">
      <c r="A102" s="100">
        <v>2025</v>
      </c>
      <c r="B102" s="109" t="s">
        <v>80</v>
      </c>
      <c r="C102" s="121" t="s">
        <v>64</v>
      </c>
      <c r="D102" s="122" t="s">
        <v>101</v>
      </c>
      <c r="E102" s="100" t="s">
        <v>231</v>
      </c>
      <c r="F102" s="16">
        <v>14.976477158853699</v>
      </c>
      <c r="G102" s="16">
        <v>14.8654367897004</v>
      </c>
      <c r="H102" s="16">
        <v>3.42888442495744E-3</v>
      </c>
      <c r="I102" s="16">
        <v>28.938706280748999</v>
      </c>
      <c r="J102" s="16">
        <v>28.527888718721901</v>
      </c>
      <c r="K102" s="16">
        <v>1.84062102709483E-3</v>
      </c>
      <c r="L102" s="16">
        <v>-0.19728845378476501</v>
      </c>
      <c r="M102" s="16">
        <v>3.3457944360601398E-3</v>
      </c>
      <c r="N102" s="16">
        <v>4.62880051356405</v>
      </c>
      <c r="O102" s="16">
        <v>3.3939269770909301E-3</v>
      </c>
      <c r="P102" s="16">
        <v>8.4668296390757902</v>
      </c>
      <c r="Q102" s="16">
        <v>1.80399983053348E-3</v>
      </c>
      <c r="R102" s="16">
        <v>7.1193168762920704</v>
      </c>
      <c r="S102" s="16">
        <v>0.13751715042527801</v>
      </c>
      <c r="T102" s="16">
        <v>3330.4545021846102</v>
      </c>
      <c r="U102" s="16">
        <v>1.38155895584737</v>
      </c>
      <c r="V102" s="101">
        <v>43821.485509259262</v>
      </c>
      <c r="W102" s="100">
        <v>2.2999999999999998</v>
      </c>
      <c r="X102" s="16">
        <v>2.23105516061863E-3</v>
      </c>
      <c r="Y102" s="16">
        <v>1.5538483110238701E-3</v>
      </c>
      <c r="Z102" s="125">
        <f>((((N102/1000)+1)/((SMOW!$Z$4/1000)+1))-1)*1000</f>
        <v>15.026331585562769</v>
      </c>
      <c r="AA102" s="125">
        <f>((((P102/1000)+1)/((SMOW!$AA$4/1000)+1))-1)*1000</f>
        <v>28.971130359458197</v>
      </c>
      <c r="AB102" s="125">
        <f>Z102*SMOW!$AN$6</f>
        <v>16.232552725183758</v>
      </c>
      <c r="AC102" s="125">
        <f>AA102*SMOW!$AN$12</f>
        <v>31.270516668161516</v>
      </c>
      <c r="AD102" s="125">
        <f t="shared" ref="AD102" si="250">LN((AB102/1000)+1)*1000</f>
        <v>16.10221344240454</v>
      </c>
      <c r="AE102" s="125">
        <f t="shared" ref="AE102" si="251">LN((AC102/1000)+1)*1000</f>
        <v>30.791553419796259</v>
      </c>
      <c r="AF102" s="126">
        <f>(AD102-SMOW!AN$14*AE102)</f>
        <v>-0.15572676324788404</v>
      </c>
      <c r="AG102" s="93">
        <f t="shared" ref="AG102" si="252">AF102*1000</f>
        <v>-155.72676324788404</v>
      </c>
      <c r="AH102" s="90">
        <f>AVERAGE(AG102:AG103)</f>
        <v>-153.78653837501412</v>
      </c>
      <c r="AI102" s="90">
        <f>STDEV(AG102:AG103)</f>
        <v>2.743892329266274</v>
      </c>
      <c r="AK102" s="132" t="str">
        <f t="shared" si="162"/>
        <v>13</v>
      </c>
      <c r="AN102" s="59"/>
    </row>
    <row r="103" spans="1:40" s="100" customFormat="1" x14ac:dyDescent="0.25">
      <c r="A103" s="100">
        <v>2026</v>
      </c>
      <c r="B103" s="109" t="s">
        <v>80</v>
      </c>
      <c r="C103" s="121" t="s">
        <v>64</v>
      </c>
      <c r="D103" s="122" t="s">
        <v>101</v>
      </c>
      <c r="E103" s="100" t="s">
        <v>232</v>
      </c>
      <c r="F103" s="16">
        <v>16.530973675038201</v>
      </c>
      <c r="G103" s="16">
        <v>16.3958241456106</v>
      </c>
      <c r="H103" s="16">
        <v>4.49642495301689E-3</v>
      </c>
      <c r="I103" s="16">
        <v>31.9241192980761</v>
      </c>
      <c r="J103" s="16">
        <v>31.4251364929362</v>
      </c>
      <c r="K103" s="16">
        <v>1.6719678417996999E-3</v>
      </c>
      <c r="L103" s="16">
        <v>-0.19664792265971701</v>
      </c>
      <c r="M103" s="16">
        <v>4.3351321234686296E-3</v>
      </c>
      <c r="N103" s="16">
        <v>6.1674489508445696</v>
      </c>
      <c r="O103" s="16">
        <v>4.4505839384487702E-3</v>
      </c>
      <c r="P103" s="16">
        <v>11.3928445536373</v>
      </c>
      <c r="Q103" s="16">
        <v>1.6387021873936699E-3</v>
      </c>
      <c r="R103" s="16">
        <v>11.388808751547201</v>
      </c>
      <c r="S103" s="16">
        <v>0.10655029170005501</v>
      </c>
      <c r="T103" s="16">
        <v>2239.7652093330098</v>
      </c>
      <c r="U103" s="16">
        <v>0.37089043437892</v>
      </c>
      <c r="V103" s="101">
        <v>43821.584502314814</v>
      </c>
      <c r="W103" s="100">
        <v>2.2999999999999998</v>
      </c>
      <c r="X103" s="16">
        <v>6.5997496764474599E-3</v>
      </c>
      <c r="Y103" s="16">
        <v>9.1327278327324596E-3</v>
      </c>
      <c r="Z103" s="125">
        <f>((((N103/1000)+1)/((SMOW!$Z$4/1000)+1))-1)*1000</f>
        <v>16.580904456751089</v>
      </c>
      <c r="AA103" s="125">
        <f>((((P103/1000)+1)/((SMOW!$AA$4/1000)+1))-1)*1000</f>
        <v>31.956637453591121</v>
      </c>
      <c r="AB103" s="125">
        <f>Z103*SMOW!$AN$6</f>
        <v>17.911917109831709</v>
      </c>
      <c r="AC103" s="125">
        <f>AA103*SMOW!$AN$12</f>
        <v>34.492978069965929</v>
      </c>
      <c r="AD103" s="125">
        <f t="shared" ref="AD103" si="253">LN((AB103/1000)+1)*1000</f>
        <v>17.753388952404414</v>
      </c>
      <c r="AE103" s="125">
        <f t="shared" ref="AE103" si="254">LN((AC103/1000)+1)*1000</f>
        <v>33.911430427853325</v>
      </c>
      <c r="AF103" s="126">
        <f>(AD103-SMOW!AN$14*AE103)</f>
        <v>-0.15184631350214417</v>
      </c>
      <c r="AG103" s="93">
        <f t="shared" ref="AG103" si="255">AF103*1000</f>
        <v>-151.84631350214417</v>
      </c>
      <c r="AK103" s="132" t="str">
        <f t="shared" si="162"/>
        <v>13</v>
      </c>
      <c r="AN103" s="59"/>
    </row>
    <row r="104" spans="1:40" s="100" customFormat="1" x14ac:dyDescent="0.25">
      <c r="A104" s="100" t="s">
        <v>239</v>
      </c>
      <c r="B104" s="109"/>
      <c r="C104" s="121"/>
      <c r="D104" s="121"/>
      <c r="E104" s="85"/>
      <c r="F104" s="16"/>
      <c r="G104" s="16"/>
      <c r="H104" s="16"/>
      <c r="I104" s="16"/>
      <c r="J104" s="16"/>
      <c r="K104" s="16"/>
      <c r="L104" s="16"/>
      <c r="M104" s="16"/>
      <c r="N104" s="16"/>
      <c r="O104" s="16"/>
      <c r="P104" s="16"/>
      <c r="Q104" s="16"/>
      <c r="R104" s="16"/>
      <c r="S104" s="16"/>
      <c r="T104" s="16"/>
      <c r="U104" s="16"/>
      <c r="V104" s="101"/>
      <c r="X104" s="16"/>
      <c r="Y104" s="16"/>
      <c r="Z104" s="125"/>
      <c r="AA104" s="125"/>
      <c r="AB104" s="125"/>
      <c r="AC104" s="125"/>
      <c r="AD104" s="125"/>
      <c r="AE104" s="125"/>
      <c r="AF104" s="126"/>
      <c r="AG104" s="93"/>
      <c r="AK104" s="132" t="str">
        <f t="shared" si="162"/>
        <v>13</v>
      </c>
      <c r="AN104" s="59"/>
    </row>
    <row r="105" spans="1:40" s="100" customFormat="1" x14ac:dyDescent="0.25">
      <c r="A105" s="100">
        <v>2027</v>
      </c>
      <c r="B105" s="109" t="s">
        <v>80</v>
      </c>
      <c r="C105" s="121" t="s">
        <v>64</v>
      </c>
      <c r="D105" s="122" t="s">
        <v>101</v>
      </c>
      <c r="E105" s="100" t="s">
        <v>234</v>
      </c>
      <c r="F105" s="16">
        <v>13.759734654818899</v>
      </c>
      <c r="G105" s="16">
        <v>13.665928859734899</v>
      </c>
      <c r="H105" s="16">
        <v>2.90799971414148E-3</v>
      </c>
      <c r="I105" s="16">
        <v>26.6665908536689</v>
      </c>
      <c r="J105" s="16">
        <v>26.317234423615101</v>
      </c>
      <c r="K105" s="16">
        <v>1.64277184871993E-3</v>
      </c>
      <c r="L105" s="16">
        <v>-0.22957091593388901</v>
      </c>
      <c r="M105" s="16">
        <v>2.7937657956580001E-3</v>
      </c>
      <c r="N105" s="16">
        <v>3.4244626891209902</v>
      </c>
      <c r="O105" s="16">
        <v>2.8783526815213201E-3</v>
      </c>
      <c r="P105" s="16">
        <v>6.2399204681651304</v>
      </c>
      <c r="Q105" s="16">
        <v>1.61008708097755E-3</v>
      </c>
      <c r="R105" s="16">
        <v>4.0774233286783597</v>
      </c>
      <c r="S105" s="16">
        <v>0.14027673036448801</v>
      </c>
      <c r="T105" s="16">
        <v>1653.8814657221001</v>
      </c>
      <c r="U105" s="16">
        <v>0.95722635601156802</v>
      </c>
      <c r="V105" s="101">
        <v>43832.437615740739</v>
      </c>
      <c r="W105" s="100">
        <v>2.2999999999999998</v>
      </c>
      <c r="X105" s="16">
        <v>3.3339628742609598E-3</v>
      </c>
      <c r="Y105" s="16">
        <v>5.1085080872353E-3</v>
      </c>
      <c r="Z105" s="125">
        <f>((((N105/1000)+1)/((SMOW!$Z$4/1000)+1))-1)*1000</f>
        <v>13.80952931659607</v>
      </c>
      <c r="AA105" s="125">
        <f>((((P105/1000)+1)/((SMOW!$AA$4/1000)+1))-1)*1000</f>
        <v>26.698943333118621</v>
      </c>
      <c r="AB105" s="125">
        <f>Z105*SMOW!$AN$6</f>
        <v>14.918073081589135</v>
      </c>
      <c r="AC105" s="125">
        <f>AA105*SMOW!$AN$12</f>
        <v>28.817990260018259</v>
      </c>
      <c r="AD105" s="125">
        <f t="shared" ref="AD105" si="256">LN((AB105/1000)+1)*1000</f>
        <v>14.807893060250661</v>
      </c>
      <c r="AE105" s="125">
        <f t="shared" ref="AE105" si="257">LN((AC105/1000)+1)*1000</f>
        <v>28.410560992980617</v>
      </c>
      <c r="AF105" s="126">
        <f>(AD105-SMOW!AN$14*AE105)</f>
        <v>-0.19288314404310469</v>
      </c>
      <c r="AG105" s="93">
        <f t="shared" ref="AG105" si="258">AF105*1000</f>
        <v>-192.88314404310469</v>
      </c>
      <c r="AH105" s="90">
        <f>AVERAGE(AG105:AG106)</f>
        <v>-173.0472531747651</v>
      </c>
      <c r="AI105" s="90">
        <f>STDEV(AG105:AG106)</f>
        <v>28.052185887758494</v>
      </c>
      <c r="AJ105" s="100" t="s">
        <v>236</v>
      </c>
      <c r="AK105" s="132" t="str">
        <f t="shared" si="162"/>
        <v>13</v>
      </c>
      <c r="AN105" s="59">
        <v>1</v>
      </c>
    </row>
    <row r="106" spans="1:40" s="100" customFormat="1" x14ac:dyDescent="0.25">
      <c r="A106" s="100">
        <v>2028</v>
      </c>
      <c r="B106" s="109" t="s">
        <v>80</v>
      </c>
      <c r="C106" s="121" t="s">
        <v>64</v>
      </c>
      <c r="D106" s="122" t="s">
        <v>101</v>
      </c>
      <c r="E106" s="100" t="s">
        <v>235</v>
      </c>
      <c r="F106" s="16">
        <v>16.450828925058001</v>
      </c>
      <c r="G106" s="16">
        <v>16.3169796225915</v>
      </c>
      <c r="H106" s="16">
        <v>4.4391505937131101E-3</v>
      </c>
      <c r="I106" s="16">
        <v>31.772208538948401</v>
      </c>
      <c r="J106" s="16">
        <v>31.277914490311499</v>
      </c>
      <c r="K106" s="16">
        <v>1.5687701437396E-3</v>
      </c>
      <c r="L106" s="16">
        <v>-0.197759228292998</v>
      </c>
      <c r="M106" s="16">
        <v>4.2073063739714702E-3</v>
      </c>
      <c r="N106" s="16">
        <v>6.0881212759160697</v>
      </c>
      <c r="O106" s="16">
        <v>4.3938934907546004E-3</v>
      </c>
      <c r="P106" s="16">
        <v>11.243956227529599</v>
      </c>
      <c r="Q106" s="16">
        <v>1.53755772198344E-3</v>
      </c>
      <c r="R106" s="16">
        <v>11.785261466387199</v>
      </c>
      <c r="S106" s="16">
        <v>0.128600312079726</v>
      </c>
      <c r="T106" s="16">
        <v>2023.17947452919</v>
      </c>
      <c r="U106" s="16">
        <v>0.77197562607277204</v>
      </c>
      <c r="V106" s="101">
        <v>43832.529340277775</v>
      </c>
      <c r="W106" s="100">
        <v>2.2999999999999998</v>
      </c>
      <c r="X106" s="16">
        <v>1.8475699798610402E-2</v>
      </c>
      <c r="Y106" s="16">
        <v>2.2666308666402599E-2</v>
      </c>
      <c r="Z106" s="125">
        <f>((((N106/1000)+1)/((SMOW!$Z$4/1000)+1))-1)*1000</f>
        <v>16.500755770156861</v>
      </c>
      <c r="AA106" s="125">
        <f>((((P106/1000)+1)/((SMOW!$AA$4/1000)+1))-1)*1000</f>
        <v>31.804721907427556</v>
      </c>
      <c r="AB106" s="125">
        <f>Z106*SMOW!$AN$6</f>
        <v>17.825334581448999</v>
      </c>
      <c r="AC106" s="125">
        <f>AA106*SMOW!$AN$12</f>
        <v>34.329005261189771</v>
      </c>
      <c r="AD106" s="125">
        <f t="shared" ref="AD106" si="259">LN((AB106/1000)+1)*1000</f>
        <v>17.668326375332693</v>
      </c>
      <c r="AE106" s="125">
        <f t="shared" ref="AE106" si="260">LN((AC106/1000)+1)*1000</f>
        <v>33.752912381892266</v>
      </c>
      <c r="AF106" s="126">
        <f>(AD106-SMOW!AN$14*AE106)</f>
        <v>-0.15321136230642551</v>
      </c>
      <c r="AG106" s="93">
        <f t="shared" ref="AG106" si="261">AF106*1000</f>
        <v>-153.21136230642551</v>
      </c>
      <c r="AK106" s="132" t="str">
        <f t="shared" si="162"/>
        <v>13</v>
      </c>
      <c r="AN106" s="59"/>
    </row>
    <row r="107" spans="1:40" s="100" customFormat="1" x14ac:dyDescent="0.25">
      <c r="A107" s="100">
        <v>2029</v>
      </c>
      <c r="B107" s="109" t="s">
        <v>80</v>
      </c>
      <c r="C107" s="121" t="s">
        <v>64</v>
      </c>
      <c r="D107" s="122" t="s">
        <v>50</v>
      </c>
      <c r="E107" s="100" t="s">
        <v>237</v>
      </c>
      <c r="F107" s="16">
        <v>11.763313116205801</v>
      </c>
      <c r="G107" s="16">
        <v>11.6946628339574</v>
      </c>
      <c r="H107" s="16">
        <v>4.3296505684423097E-3</v>
      </c>
      <c r="I107" s="16">
        <v>22.699475898605701</v>
      </c>
      <c r="J107" s="16">
        <v>22.445676318856599</v>
      </c>
      <c r="K107" s="16">
        <v>1.5094595436639601E-3</v>
      </c>
      <c r="L107" s="16">
        <v>-0.15665426239885999</v>
      </c>
      <c r="M107" s="16">
        <v>4.4654584849795603E-3</v>
      </c>
      <c r="N107" s="16">
        <v>1.44839465129742</v>
      </c>
      <c r="O107" s="16">
        <v>4.2855098173267504E-3</v>
      </c>
      <c r="P107" s="16">
        <v>2.3517356646140701</v>
      </c>
      <c r="Q107" s="16">
        <v>1.47942717207175E-3</v>
      </c>
      <c r="R107" s="16">
        <v>0.77068938111221297</v>
      </c>
      <c r="S107" s="16">
        <v>0.132981654655842</v>
      </c>
      <c r="T107" s="16">
        <v>1684.3410707722501</v>
      </c>
      <c r="U107" s="16">
        <v>0.295876286183548</v>
      </c>
      <c r="V107" s="101">
        <v>43832.626597222225</v>
      </c>
      <c r="W107" s="100">
        <v>2.2999999999999998</v>
      </c>
      <c r="X107" s="16">
        <v>8.8055737556103498E-4</v>
      </c>
      <c r="Y107" s="16">
        <v>1.9332115911692401E-3</v>
      </c>
      <c r="Z107" s="125">
        <f>((((N107/1000)+1)/((SMOW!$Z$4/1000)+1))-1)*1000</f>
        <v>11.813009716152401</v>
      </c>
      <c r="AA107" s="125">
        <f>((((P107/1000)+1)/((SMOW!$AA$4/1000)+1))-1)*1000</f>
        <v>22.731703365703737</v>
      </c>
      <c r="AB107" s="125">
        <f>Z107*SMOW!$AN$6</f>
        <v>12.761285212472583</v>
      </c>
      <c r="AC107" s="125">
        <f>AA107*SMOW!$AN$12</f>
        <v>24.535877619316871</v>
      </c>
      <c r="AD107" s="125">
        <f t="shared" ref="AD107" si="262">LN((AB107/1000)+1)*1000</f>
        <v>12.680546176048402</v>
      </c>
      <c r="AE107" s="125">
        <f t="shared" ref="AE107" si="263">LN((AC107/1000)+1)*1000</f>
        <v>24.239707721825702</v>
      </c>
      <c r="AF107" s="126">
        <f>(AD107-SMOW!AN$14*AE107)</f>
        <v>-0.11801950107556891</v>
      </c>
      <c r="AG107" s="93">
        <f t="shared" ref="AG107" si="264">AF107*1000</f>
        <v>-118.01950107556891</v>
      </c>
      <c r="AH107" s="90">
        <f>AVERAGE(AG107:AG108)</f>
        <v>-108.81758554689114</v>
      </c>
      <c r="AI107" s="90">
        <f>STDEV(AG107:AG108)</f>
        <v>13.013473740467695</v>
      </c>
      <c r="AK107" s="132" t="str">
        <f t="shared" si="162"/>
        <v>13</v>
      </c>
      <c r="AN107" s="59"/>
    </row>
    <row r="108" spans="1:40" s="100" customFormat="1" x14ac:dyDescent="0.25">
      <c r="A108" s="100">
        <v>2030</v>
      </c>
      <c r="B108" s="109" t="s">
        <v>206</v>
      </c>
      <c r="C108" s="121" t="s">
        <v>64</v>
      </c>
      <c r="D108" s="122" t="s">
        <v>50</v>
      </c>
      <c r="E108" s="100" t="s">
        <v>238</v>
      </c>
      <c r="F108" s="16">
        <v>11.474855958146099</v>
      </c>
      <c r="G108" s="16">
        <v>11.4095187206867</v>
      </c>
      <c r="H108" s="16">
        <v>4.7117219689313296E-3</v>
      </c>
      <c r="I108" s="16">
        <v>22.113342344219401</v>
      </c>
      <c r="J108" s="16">
        <v>21.872388074143799</v>
      </c>
      <c r="K108" s="16">
        <v>1.5968254474700799E-3</v>
      </c>
      <c r="L108" s="16">
        <v>-0.139102182461178</v>
      </c>
      <c r="M108" s="16">
        <v>4.9647604667007097E-3</v>
      </c>
      <c r="N108" s="16">
        <v>1.16287831153731</v>
      </c>
      <c r="O108" s="16">
        <v>4.6636860031004299E-3</v>
      </c>
      <c r="P108" s="16">
        <v>1.7772638873070199</v>
      </c>
      <c r="Q108" s="16">
        <v>1.5650548343358001E-3</v>
      </c>
      <c r="R108" s="16">
        <v>-0.47524949973071501</v>
      </c>
      <c r="S108" s="16">
        <v>0.151791009055087</v>
      </c>
      <c r="T108" s="16">
        <v>1829.2670836080899</v>
      </c>
      <c r="U108" s="16">
        <v>0.35977876822362798</v>
      </c>
      <c r="V108" s="101">
        <v>43832.727303240739</v>
      </c>
      <c r="W108" s="100">
        <v>2.2999999999999998</v>
      </c>
      <c r="X108" s="16">
        <v>3.6126070633924402E-2</v>
      </c>
      <c r="Y108" s="16">
        <v>3.0220567976168299E-2</v>
      </c>
      <c r="Z108" s="125">
        <f>((((N108/1000)+1)/((SMOW!$Z$4/1000)+1))-1)*1000</f>
        <v>11.524538389423578</v>
      </c>
      <c r="AA108" s="125">
        <f>((((P108/1000)+1)/((SMOW!$AA$4/1000)+1))-1)*1000</f>
        <v>22.145551340984284</v>
      </c>
      <c r="AB108" s="125">
        <f>Z108*SMOW!$AN$6</f>
        <v>12.449657188415907</v>
      </c>
      <c r="AC108" s="125">
        <f>AA108*SMOW!$AN$12</f>
        <v>23.903203766704063</v>
      </c>
      <c r="AD108" s="125">
        <f t="shared" ref="AD108" si="265">LN((AB108/1000)+1)*1000</f>
        <v>12.372797467020808</v>
      </c>
      <c r="AE108" s="125">
        <f t="shared" ref="AE108" si="266">LN((AC108/1000)+1)*1000</f>
        <v>23.621994577725417</v>
      </c>
      <c r="AF108" s="126">
        <f>(AD108-SMOW!AN$14*AE108)</f>
        <v>-9.9615670018213365E-2</v>
      </c>
      <c r="AG108" s="93">
        <f t="shared" ref="AG108" si="267">AF108*1000</f>
        <v>-99.615670018213365</v>
      </c>
      <c r="AK108" s="132" t="str">
        <f t="shared" si="162"/>
        <v>13</v>
      </c>
      <c r="AN108" s="59"/>
    </row>
    <row r="109" spans="1:40" s="100" customFormat="1" x14ac:dyDescent="0.25">
      <c r="A109" s="100">
        <v>2031</v>
      </c>
      <c r="B109" s="109" t="s">
        <v>80</v>
      </c>
      <c r="C109" s="121" t="s">
        <v>48</v>
      </c>
      <c r="D109" s="122" t="s">
        <v>148</v>
      </c>
      <c r="E109" s="100" t="s">
        <v>241</v>
      </c>
      <c r="F109" s="16">
        <v>12.284274140333499</v>
      </c>
      <c r="G109" s="16">
        <v>12.2094344251318</v>
      </c>
      <c r="H109" s="16">
        <v>3.9367418723711203E-3</v>
      </c>
      <c r="I109" s="16">
        <v>23.7250225513726</v>
      </c>
      <c r="J109" s="16">
        <v>23.447957848029201</v>
      </c>
      <c r="K109" s="16">
        <v>1.52478403833707E-3</v>
      </c>
      <c r="L109" s="16">
        <v>-0.17108731862760301</v>
      </c>
      <c r="M109" s="16">
        <v>3.8504075230653698E-3</v>
      </c>
      <c r="N109" s="16">
        <v>1.9640444821671399</v>
      </c>
      <c r="O109" s="16">
        <v>3.8966068221047601E-3</v>
      </c>
      <c r="P109" s="16">
        <v>3.3568779294056901</v>
      </c>
      <c r="Q109" s="16">
        <v>1.49444676892484E-3</v>
      </c>
      <c r="R109" s="16">
        <v>1.44955151151414</v>
      </c>
      <c r="S109" s="16">
        <v>0.126641783667296</v>
      </c>
      <c r="T109" s="16">
        <v>1514.1179330305499</v>
      </c>
      <c r="U109" s="16">
        <v>0.60627089208318796</v>
      </c>
      <c r="V109" s="101">
        <v>43833.374305555553</v>
      </c>
      <c r="W109" s="100">
        <v>2.2999999999999998</v>
      </c>
      <c r="X109" s="16">
        <v>2.9337999773754699E-2</v>
      </c>
      <c r="Y109" s="16">
        <v>2.61279871895208E-2</v>
      </c>
      <c r="Z109" s="125">
        <f>((((N109/1000)+1)/((SMOW!$Z$4/1000)+1))-1)*1000</f>
        <v>12.333996329260577</v>
      </c>
      <c r="AA109" s="125">
        <f>((((P109/1000)+1)/((SMOW!$AA$4/1000)+1))-1)*1000</f>
        <v>23.757282335658438</v>
      </c>
      <c r="AB109" s="125">
        <f>Z109*SMOW!$AN$6</f>
        <v>13.32409341474324</v>
      </c>
      <c r="AC109" s="125">
        <f>AA109*SMOW!$AN$12</f>
        <v>25.642854940414541</v>
      </c>
      <c r="AD109" s="125">
        <f t="shared" ref="AD109" si="268">LN((AB109/1000)+1)*1000</f>
        <v>13.236108367734335</v>
      </c>
      <c r="AE109" s="125">
        <f t="shared" ref="AE109" si="269">LN((AC109/1000)+1)*1000</f>
        <v>25.319591549603583</v>
      </c>
      <c r="AF109" s="126">
        <f>(AD109-SMOW!AN$14*AE109)</f>
        <v>-0.13263597045635755</v>
      </c>
      <c r="AG109" s="93">
        <f t="shared" ref="AG109" si="270">AF109*1000</f>
        <v>-132.63597045635754</v>
      </c>
      <c r="AH109" s="90">
        <f>AVERAGE(AG109:AG110)</f>
        <v>-129.01202541433497</v>
      </c>
      <c r="AI109" s="90">
        <f>STDEV(AG109:AG110)</f>
        <v>5.1250322277230431</v>
      </c>
      <c r="AJ109" s="100" t="s">
        <v>244</v>
      </c>
      <c r="AK109" s="132" t="str">
        <f t="shared" si="162"/>
        <v>13</v>
      </c>
      <c r="AN109" s="59"/>
    </row>
    <row r="110" spans="1:40" s="100" customFormat="1" x14ac:dyDescent="0.25">
      <c r="A110" s="100">
        <v>2032</v>
      </c>
      <c r="B110" s="109" t="s">
        <v>80</v>
      </c>
      <c r="C110" s="121" t="s">
        <v>48</v>
      </c>
      <c r="D110" s="122" t="s">
        <v>148</v>
      </c>
      <c r="E110" s="100" t="s">
        <v>242</v>
      </c>
      <c r="F110" s="16">
        <v>12.713979800212099</v>
      </c>
      <c r="G110" s="16">
        <v>12.633835456460201</v>
      </c>
      <c r="H110" s="16">
        <v>3.8894615863623899E-3</v>
      </c>
      <c r="I110" s="16">
        <v>24.5365725105396</v>
      </c>
      <c r="J110" s="16">
        <v>24.240385941285201</v>
      </c>
      <c r="K110" s="16">
        <v>1.27247054415291E-3</v>
      </c>
      <c r="L110" s="16">
        <v>-0.16508832053838801</v>
      </c>
      <c r="M110" s="16">
        <v>3.7498344467233398E-3</v>
      </c>
      <c r="N110" s="16">
        <v>2.38936929645857</v>
      </c>
      <c r="O110" s="16">
        <v>3.8498085582143399E-3</v>
      </c>
      <c r="P110" s="16">
        <v>4.1522812021363</v>
      </c>
      <c r="Q110" s="16">
        <v>1.24715333152368E-3</v>
      </c>
      <c r="R110" s="16">
        <v>2.9942953393920702</v>
      </c>
      <c r="S110" s="16">
        <v>0.15956462443755401</v>
      </c>
      <c r="T110" s="16">
        <v>2003.85704351555</v>
      </c>
      <c r="U110" s="16">
        <v>0.28095931452513101</v>
      </c>
      <c r="V110" s="101">
        <v>43833.476539351854</v>
      </c>
      <c r="W110" s="100">
        <v>2.2999999999999998</v>
      </c>
      <c r="X110" s="16">
        <v>9.25973443730547E-3</v>
      </c>
      <c r="Y110" s="16">
        <v>1.12944945733121E-2</v>
      </c>
      <c r="Z110" s="125">
        <f>((((N110/1000)+1)/((SMOW!$Z$4/1000)+1))-1)*1000</f>
        <v>12.763723095765567</v>
      </c>
      <c r="AA110" s="125">
        <f>((((P110/1000)+1)/((SMOW!$AA$4/1000)+1))-1)*1000</f>
        <v>24.568857868515703</v>
      </c>
      <c r="AB110" s="125">
        <f>Z110*SMOW!$AN$6</f>
        <v>13.788315993287766</v>
      </c>
      <c r="AC110" s="125">
        <f>AA110*SMOW!$AN$12</f>
        <v>26.518843757999626</v>
      </c>
      <c r="AD110" s="125">
        <f t="shared" ref="AD110" si="271">LN((AB110/1000)+1)*1000</f>
        <v>13.694122027465538</v>
      </c>
      <c r="AE110" s="125">
        <f t="shared" ref="AE110" si="272">LN((AC110/1000)+1)*1000</f>
        <v>26.173314598177743</v>
      </c>
      <c r="AF110" s="126">
        <f>(AD110-SMOW!AN$14*AE110)</f>
        <v>-0.12538808037231242</v>
      </c>
      <c r="AG110" s="93">
        <f t="shared" ref="AG110" si="273">AF110*1000</f>
        <v>-125.38808037231242</v>
      </c>
      <c r="AJ110" s="100" t="s">
        <v>244</v>
      </c>
      <c r="AK110" s="132" t="str">
        <f t="shared" si="162"/>
        <v>13</v>
      </c>
      <c r="AN110" s="59"/>
    </row>
    <row r="111" spans="1:40" s="100" customFormat="1" x14ac:dyDescent="0.25">
      <c r="A111" s="100">
        <v>2033</v>
      </c>
      <c r="B111" s="109" t="s">
        <v>206</v>
      </c>
      <c r="C111" s="121" t="s">
        <v>48</v>
      </c>
      <c r="D111" s="122" t="s">
        <v>148</v>
      </c>
      <c r="E111" s="100" t="s">
        <v>243</v>
      </c>
      <c r="F111" s="16">
        <v>12.818168714894099</v>
      </c>
      <c r="G111" s="16">
        <v>12.736711104157701</v>
      </c>
      <c r="H111" s="16">
        <v>3.5323921437783899E-3</v>
      </c>
      <c r="I111" s="16">
        <v>24.747462410257299</v>
      </c>
      <c r="J111" s="16">
        <v>24.446204043349599</v>
      </c>
      <c r="K111" s="16">
        <v>1.71486243839258E-3</v>
      </c>
      <c r="L111" s="16">
        <v>-0.170884630730881</v>
      </c>
      <c r="M111" s="16">
        <v>3.3776663321565298E-3</v>
      </c>
      <c r="N111" s="16">
        <v>2.4924960060319599</v>
      </c>
      <c r="O111" s="16">
        <v>3.49637943559333E-3</v>
      </c>
      <c r="P111" s="16">
        <v>4.3589752134248396</v>
      </c>
      <c r="Q111" s="16">
        <v>1.68074334842104E-3</v>
      </c>
      <c r="R111" s="16">
        <v>3.5648147823827498</v>
      </c>
      <c r="S111" s="16">
        <v>0.15019234702873499</v>
      </c>
      <c r="T111" s="16">
        <v>1749.0697655367401</v>
      </c>
      <c r="U111" s="16">
        <v>0.17233231713134001</v>
      </c>
      <c r="V111" s="101">
        <v>43833.575787037036</v>
      </c>
      <c r="W111" s="100">
        <v>2.2999999999999998</v>
      </c>
      <c r="X111" s="16">
        <v>5.2635617568408302E-4</v>
      </c>
      <c r="Y111" s="16">
        <v>1.23130105700427E-4</v>
      </c>
      <c r="Z111" s="125">
        <f>((((N111/1000)+1)/((SMOW!$Z$4/1000)+1))-1)*1000</f>
        <v>12.867917128082107</v>
      </c>
      <c r="AA111" s="125">
        <f>((((P111/1000)+1)/((SMOW!$AA$4/1000)+1))-1)*1000</f>
        <v>24.779754413829068</v>
      </c>
      <c r="AB111" s="125">
        <f>Z111*SMOW!$AN$6</f>
        <v>13.90087407931142</v>
      </c>
      <c r="AC111" s="125">
        <f>AA111*SMOW!$AN$12</f>
        <v>26.746478781336787</v>
      </c>
      <c r="AD111" s="125">
        <f t="shared" ref="AD111" si="274">LN((AB111/1000)+1)*1000</f>
        <v>13.805143072200023</v>
      </c>
      <c r="AE111" s="125">
        <f t="shared" ref="AE111" si="275">LN((AC111/1000)+1)*1000</f>
        <v>26.395044368578873</v>
      </c>
      <c r="AF111" s="126">
        <f>(AD111-SMOW!AN$14*AE111)</f>
        <v>-0.13144035440962298</v>
      </c>
      <c r="AG111" s="93">
        <f t="shared" ref="AG111" si="276">AF111*1000</f>
        <v>-131.44035440962298</v>
      </c>
      <c r="AH111" s="90">
        <f>AVERAGE(AG111:AG112)</f>
        <v>-126.30749309724898</v>
      </c>
      <c r="AI111" s="90">
        <f>STDEV(AG111:AG112)</f>
        <v>7.2589620817394804</v>
      </c>
      <c r="AJ111" s="100" t="s">
        <v>244</v>
      </c>
      <c r="AK111" s="132" t="str">
        <f t="shared" si="162"/>
        <v>13</v>
      </c>
      <c r="AN111" s="59"/>
    </row>
    <row r="112" spans="1:40" s="100" customFormat="1" x14ac:dyDescent="0.25">
      <c r="A112" s="100">
        <v>2034</v>
      </c>
      <c r="B112" s="109" t="s">
        <v>206</v>
      </c>
      <c r="C112" s="121" t="s">
        <v>48</v>
      </c>
      <c r="D112" s="122" t="s">
        <v>148</v>
      </c>
      <c r="E112" s="100" t="s">
        <v>240</v>
      </c>
      <c r="F112" s="16">
        <v>13.041747553547101</v>
      </c>
      <c r="G112" s="16">
        <v>12.957435956028601</v>
      </c>
      <c r="H112" s="16">
        <v>3.7096286245291601E-3</v>
      </c>
      <c r="I112" s="16">
        <v>25.158182687061601</v>
      </c>
      <c r="J112" s="16">
        <v>24.8469252041197</v>
      </c>
      <c r="K112" s="16">
        <v>1.67701986746006E-3</v>
      </c>
      <c r="L112" s="16">
        <v>-0.16174055174656499</v>
      </c>
      <c r="M112" s="16">
        <v>3.80343808918491E-3</v>
      </c>
      <c r="N112" s="16">
        <v>2.71379546030595</v>
      </c>
      <c r="O112" s="16">
        <v>3.6718089919143301E-3</v>
      </c>
      <c r="P112" s="16">
        <v>4.7615237548384099</v>
      </c>
      <c r="Q112" s="16">
        <v>1.64365369740396E-3</v>
      </c>
      <c r="R112" s="16">
        <v>3.8547724815039102</v>
      </c>
      <c r="S112" s="16">
        <v>0.138087921309031</v>
      </c>
      <c r="T112" s="16">
        <v>1623.56526319213</v>
      </c>
      <c r="U112" s="16">
        <v>0.186076106344744</v>
      </c>
      <c r="V112" s="101">
        <v>43833.685289351852</v>
      </c>
      <c r="W112" s="100">
        <v>2.2999999999999998</v>
      </c>
      <c r="X112" s="16">
        <v>1.34110560947878E-2</v>
      </c>
      <c r="Y112" s="16">
        <v>1.70622697270401E-2</v>
      </c>
      <c r="Z112" s="125">
        <f>((((N112/1000)+1)/((SMOW!$Z$4/1000)+1))-1)*1000</f>
        <v>13.091506948659459</v>
      </c>
      <c r="AA112" s="125">
        <f>((((P112/1000)+1)/((SMOW!$AA$4/1000)+1))-1)*1000</f>
        <v>25.190487633315549</v>
      </c>
      <c r="AB112" s="125">
        <f>Z112*SMOW!$AN$6</f>
        <v>14.142412310427217</v>
      </c>
      <c r="AC112" s="125">
        <f>AA112*SMOW!$AN$12</f>
        <v>27.189811154867272</v>
      </c>
      <c r="AD112" s="125">
        <f t="shared" ref="AD112" si="277">LN((AB112/1000)+1)*1000</f>
        <v>14.043341372876194</v>
      </c>
      <c r="AE112" s="125">
        <f t="shared" ref="AE112" si="278">LN((AC112/1000)+1)*1000</f>
        <v>26.82673485731263</v>
      </c>
      <c r="AF112" s="126">
        <f>(AD112-SMOW!AN$14*AE112)</f>
        <v>-0.12117463178487498</v>
      </c>
      <c r="AG112" s="93">
        <f t="shared" ref="AG112" si="279">AF112*1000</f>
        <v>-121.17463178487498</v>
      </c>
      <c r="AK112" s="132" t="str">
        <f t="shared" si="162"/>
        <v>13</v>
      </c>
      <c r="AN112" s="59"/>
    </row>
    <row r="113" spans="1:40" s="100" customFormat="1" x14ac:dyDescent="0.25">
      <c r="A113" s="100">
        <v>2035</v>
      </c>
      <c r="B113" s="109" t="s">
        <v>206</v>
      </c>
      <c r="C113" s="121" t="s">
        <v>48</v>
      </c>
      <c r="D113" s="122" t="s">
        <v>148</v>
      </c>
      <c r="E113" s="100" t="s">
        <v>245</v>
      </c>
      <c r="F113" s="16">
        <v>12.2258903630325</v>
      </c>
      <c r="G113" s="16">
        <v>12.151757519895799</v>
      </c>
      <c r="H113" s="16">
        <v>3.6854882478707099E-3</v>
      </c>
      <c r="I113" s="16">
        <v>23.618255570326099</v>
      </c>
      <c r="J113" s="16">
        <v>23.343659773536199</v>
      </c>
      <c r="K113" s="16">
        <v>1.5198608105626401E-3</v>
      </c>
      <c r="L113" s="16">
        <v>-0.17369484053131301</v>
      </c>
      <c r="M113" s="16">
        <v>3.6934703734224201E-3</v>
      </c>
      <c r="N113" s="16">
        <v>1.90625592698463</v>
      </c>
      <c r="O113" s="16">
        <v>3.64791472619135E-3</v>
      </c>
      <c r="P113" s="16">
        <v>3.2522351958503601</v>
      </c>
      <c r="Q113" s="16">
        <v>1.48962149423011E-3</v>
      </c>
      <c r="R113" s="16">
        <v>1.04737336591667</v>
      </c>
      <c r="S113" s="16">
        <v>0.145320790986602</v>
      </c>
      <c r="T113" s="16">
        <v>2556.7049831064301</v>
      </c>
      <c r="U113" s="16">
        <v>0.50538839253787304</v>
      </c>
      <c r="V113" s="101">
        <v>43836.451377314814</v>
      </c>
      <c r="W113" s="100">
        <v>2.2999999999999998</v>
      </c>
      <c r="X113" s="16">
        <v>7.2514101922338106E-2</v>
      </c>
      <c r="Y113" s="16">
        <v>7.0107552952884997E-2</v>
      </c>
      <c r="Z113" s="125">
        <f>((((N113/1000)+1)/((SMOW!$Z$4/1000)+1))-1)*1000</f>
        <v>12.275609684218702</v>
      </c>
      <c r="AA113" s="125">
        <f>((((P113/1000)+1)/((SMOW!$AA$4/1000)+1))-1)*1000</f>
        <v>23.650511990154001</v>
      </c>
      <c r="AB113" s="125">
        <f>Z113*SMOW!$AN$6</f>
        <v>13.261019850267967</v>
      </c>
      <c r="AC113" s="125">
        <f>AA113*SMOW!$AN$12</f>
        <v>25.527610425363306</v>
      </c>
      <c r="AD113" s="125">
        <f t="shared" ref="AD113" si="280">LN((AB113/1000)+1)*1000</f>
        <v>13.173862213765652</v>
      </c>
      <c r="AE113" s="125">
        <f t="shared" ref="AE113" si="281">LN((AC113/1000)+1)*1000</f>
        <v>25.207222034618276</v>
      </c>
      <c r="AF113" s="126">
        <f>(AD113-SMOW!AN$14*AE113)</f>
        <v>-0.1355510205127981</v>
      </c>
      <c r="AG113" s="93">
        <f t="shared" ref="AG113" si="282">AF113*1000</f>
        <v>-135.55102051279812</v>
      </c>
      <c r="AH113" s="90">
        <f>AVERAGE(AG113:AG114)</f>
        <v>-136.89787785479891</v>
      </c>
      <c r="AI113" s="90">
        <f>STDEV(AG113:AG114)</f>
        <v>1.9047439196392932</v>
      </c>
      <c r="AK113" s="132" t="str">
        <f t="shared" si="162"/>
        <v>13</v>
      </c>
      <c r="AN113" s="59"/>
    </row>
    <row r="114" spans="1:40" s="100" customFormat="1" x14ac:dyDescent="0.25">
      <c r="A114" s="100">
        <v>2036</v>
      </c>
      <c r="B114" s="109" t="s">
        <v>206</v>
      </c>
      <c r="C114" s="121" t="s">
        <v>48</v>
      </c>
      <c r="D114" s="122" t="s">
        <v>148</v>
      </c>
      <c r="E114" s="100" t="s">
        <v>246</v>
      </c>
      <c r="F114" s="16">
        <v>13.4325898424785</v>
      </c>
      <c r="G114" s="16">
        <v>13.3431721552514</v>
      </c>
      <c r="H114" s="16">
        <v>4.0835977866228697E-3</v>
      </c>
      <c r="I114" s="16">
        <v>25.9395102994939</v>
      </c>
      <c r="J114" s="16">
        <v>25.6087881612087</v>
      </c>
      <c r="K114" s="16">
        <v>1.2218946234469901E-3</v>
      </c>
      <c r="L114" s="16">
        <v>-0.17826799386675801</v>
      </c>
      <c r="M114" s="16">
        <v>4.1318198061444898E-3</v>
      </c>
      <c r="N114" s="16">
        <v>3.1006531153899899</v>
      </c>
      <c r="O114" s="16">
        <v>4.0419655415473502E-3</v>
      </c>
      <c r="P114" s="16">
        <v>5.5273059879387496</v>
      </c>
      <c r="Q114" s="16">
        <v>1.19758367484622E-3</v>
      </c>
      <c r="R114" s="16">
        <v>4.9013337555503602</v>
      </c>
      <c r="S114" s="16">
        <v>0.13632131353149801</v>
      </c>
      <c r="T114" s="16">
        <v>1449.3205965289101</v>
      </c>
      <c r="U114" s="16">
        <v>0.38370547354836698</v>
      </c>
      <c r="V114" s="101">
        <v>43836.548750000002</v>
      </c>
      <c r="W114" s="100">
        <v>2.2999999999999998</v>
      </c>
      <c r="X114" s="16">
        <v>7.9785458328993094E-5</v>
      </c>
      <c r="Y114" s="16">
        <v>3.38069561970968E-4</v>
      </c>
      <c r="Z114" s="125">
        <f>((((N114/1000)+1)/((SMOW!$Z$4/1000)+1))-1)*1000</f>
        <v>13.482368435295156</v>
      </c>
      <c r="AA114" s="125">
        <f>((((P114/1000)+1)/((SMOW!$AA$4/1000)+1))-1)*1000</f>
        <v>25.971839867066748</v>
      </c>
      <c r="AB114" s="125">
        <f>Z114*SMOW!$AN$6</f>
        <v>14.564649744356439</v>
      </c>
      <c r="AC114" s="125">
        <f>AA114*SMOW!$AN$12</f>
        <v>28.033177904664985</v>
      </c>
      <c r="AD114" s="125">
        <f t="shared" ref="AD114" si="283">LN((AB114/1000)+1)*1000</f>
        <v>14.459603974730951</v>
      </c>
      <c r="AE114" s="125">
        <f t="shared" ref="AE114" si="284">LN((AC114/1000)+1)*1000</f>
        <v>27.647440738499526</v>
      </c>
      <c r="AF114" s="126">
        <f>(AD114-SMOW!AN$14*AE114)</f>
        <v>-0.1382447351967997</v>
      </c>
      <c r="AG114" s="93">
        <f t="shared" ref="AG114" si="285">AF114*1000</f>
        <v>-138.2447351967997</v>
      </c>
      <c r="AK114" s="132" t="str">
        <f t="shared" si="162"/>
        <v>13</v>
      </c>
      <c r="AN114" s="59"/>
    </row>
    <row r="115" spans="1:40" s="100" customFormat="1" x14ac:dyDescent="0.25">
      <c r="A115" s="100">
        <v>2037</v>
      </c>
      <c r="B115" s="109" t="s">
        <v>206</v>
      </c>
      <c r="C115" s="121" t="s">
        <v>48</v>
      </c>
      <c r="D115" s="122" t="s">
        <v>148</v>
      </c>
      <c r="E115" s="100" t="s">
        <v>247</v>
      </c>
      <c r="F115" s="16">
        <v>13.3232457309627</v>
      </c>
      <c r="G115" s="16">
        <v>13.2352716122444</v>
      </c>
      <c r="H115" s="16">
        <v>3.3839659320946901E-3</v>
      </c>
      <c r="I115" s="16">
        <v>25.7062638413062</v>
      </c>
      <c r="J115" s="16">
        <v>25.3814131676743</v>
      </c>
      <c r="K115" s="16">
        <v>1.4511990781839899E-3</v>
      </c>
      <c r="L115" s="16">
        <v>-0.16611454028765299</v>
      </c>
      <c r="M115" s="16">
        <v>3.4146386999269799E-3</v>
      </c>
      <c r="N115" s="16">
        <v>2.9924237661711599</v>
      </c>
      <c r="O115" s="16">
        <v>3.3494664278876699E-3</v>
      </c>
      <c r="P115" s="16">
        <v>5.2987002267040904</v>
      </c>
      <c r="Q115" s="16">
        <v>1.42232586315929E-3</v>
      </c>
      <c r="R115" s="16">
        <v>4.5468204851086904</v>
      </c>
      <c r="S115" s="16">
        <v>0.12657347918832801</v>
      </c>
      <c r="T115" s="16">
        <v>1770.4245520775401</v>
      </c>
      <c r="U115" s="16">
        <v>0.49697013948685198</v>
      </c>
      <c r="V115" s="101">
        <v>43836.642928240741</v>
      </c>
      <c r="W115" s="100">
        <v>2.2999999999999998</v>
      </c>
      <c r="X115" s="16">
        <v>5.5617200719092303E-3</v>
      </c>
      <c r="Y115" s="16">
        <v>4.0209469476891503E-3</v>
      </c>
      <c r="Z115" s="125">
        <f>((((N115/1000)+1)/((SMOW!$Z$4/1000)+1))-1)*1000</f>
        <v>13.373018952927751</v>
      </c>
      <c r="AA115" s="125">
        <f>((((P115/1000)+1)/((SMOW!$AA$4/1000)+1))-1)*1000</f>
        <v>25.738586058779987</v>
      </c>
      <c r="AB115" s="125">
        <f>Z115*SMOW!$AN$6</f>
        <v>14.446522360577294</v>
      </c>
      <c r="AC115" s="125">
        <f>AA115*SMOW!$AN$12</f>
        <v>27.78141116275869</v>
      </c>
      <c r="AD115" s="125">
        <f t="shared" ref="AD115" si="286">LN((AB115/1000)+1)*1000</f>
        <v>14.343165597715947</v>
      </c>
      <c r="AE115" s="125">
        <f t="shared" ref="AE115" si="287">LN((AC115/1000)+1)*1000</f>
        <v>27.402509367252616</v>
      </c>
      <c r="AF115" s="126">
        <f>(AD115-SMOW!AN$14*AE115)</f>
        <v>-0.12535934819343453</v>
      </c>
      <c r="AG115" s="93">
        <f t="shared" ref="AG115" si="288">AF115*1000</f>
        <v>-125.35934819343453</v>
      </c>
      <c r="AH115" s="90">
        <f>AVERAGE(AG115:AG116)</f>
        <v>-126.8437813590273</v>
      </c>
      <c r="AI115" s="90">
        <f>STDEV(AG115:AG116)</f>
        <v>2.0993055152177305</v>
      </c>
      <c r="AK115" s="132" t="str">
        <f t="shared" si="162"/>
        <v>13</v>
      </c>
      <c r="AN115" s="59"/>
    </row>
    <row r="116" spans="1:40" s="100" customFormat="1" x14ac:dyDescent="0.25">
      <c r="A116" s="100">
        <v>2038</v>
      </c>
      <c r="B116" s="109" t="s">
        <v>80</v>
      </c>
      <c r="C116" s="121" t="s">
        <v>48</v>
      </c>
      <c r="D116" s="122" t="s">
        <v>148</v>
      </c>
      <c r="E116" s="100" t="s">
        <v>248</v>
      </c>
      <c r="F116" s="16">
        <v>12.7605282942198</v>
      </c>
      <c r="G116" s="16">
        <v>12.679798463039599</v>
      </c>
      <c r="H116" s="16">
        <v>4.1789600228856897E-3</v>
      </c>
      <c r="I116" s="16">
        <v>24.6312141813561</v>
      </c>
      <c r="J116" s="16">
        <v>24.332756771240799</v>
      </c>
      <c r="K116" s="16">
        <v>1.39654270842691E-3</v>
      </c>
      <c r="L116" s="16">
        <v>-0.167897112175553</v>
      </c>
      <c r="M116" s="16">
        <v>4.07051529987829E-3</v>
      </c>
      <c r="N116" s="16">
        <v>2.4354432289615202</v>
      </c>
      <c r="O116" s="16">
        <v>4.1363555606129202E-3</v>
      </c>
      <c r="P116" s="16">
        <v>4.2450398719554503</v>
      </c>
      <c r="Q116" s="16">
        <v>1.3687569424950801E-3</v>
      </c>
      <c r="R116" s="16">
        <v>2.18107953596189</v>
      </c>
      <c r="S116" s="16">
        <v>0.15480227065801699</v>
      </c>
      <c r="T116" s="16">
        <v>2636.4134788803099</v>
      </c>
      <c r="U116" s="16">
        <v>0.55930795675701295</v>
      </c>
      <c r="V116" s="101">
        <v>43837.393761574072</v>
      </c>
      <c r="W116" s="100">
        <v>2.2999999999999998</v>
      </c>
      <c r="X116" s="16">
        <v>5.7497022549054299E-3</v>
      </c>
      <c r="Y116" s="16">
        <v>4.1751866787583802E-3</v>
      </c>
      <c r="Z116" s="125">
        <f>((((N116/1000)+1)/((SMOW!$Z$4/1000)+1))-1)*1000</f>
        <v>12.810273876179501</v>
      </c>
      <c r="AA116" s="125">
        <f>((((P116/1000)+1)/((SMOW!$AA$4/1000)+1))-1)*1000</f>
        <v>24.663502521695246</v>
      </c>
      <c r="AB116" s="125">
        <f>Z116*SMOW!$AN$6</f>
        <v>13.838603582987545</v>
      </c>
      <c r="AC116" s="125">
        <f>AA116*SMOW!$AN$12</f>
        <v>26.621000186419309</v>
      </c>
      <c r="AD116" s="125">
        <f t="shared" ref="AD116" si="289">LN((AB116/1000)+1)*1000</f>
        <v>13.743724436296013</v>
      </c>
      <c r="AE116" s="125">
        <f t="shared" ref="AE116" si="290">LN((AC116/1000)+1)*1000</f>
        <v>26.272826990190591</v>
      </c>
      <c r="AF116" s="126">
        <f>(AD116-SMOW!AN$14*AE116)</f>
        <v>-0.12832821452462007</v>
      </c>
      <c r="AG116" s="93">
        <f t="shared" ref="AG116" si="291">AF116*1000</f>
        <v>-128.32821452462008</v>
      </c>
      <c r="AK116" s="132" t="str">
        <f t="shared" si="162"/>
        <v>13</v>
      </c>
      <c r="AN116" s="59"/>
    </row>
    <row r="117" spans="1:40" s="100" customFormat="1" x14ac:dyDescent="0.25">
      <c r="A117" s="100">
        <v>2039</v>
      </c>
      <c r="B117" s="109" t="s">
        <v>206</v>
      </c>
      <c r="C117" s="121" t="s">
        <v>48</v>
      </c>
      <c r="D117" s="122" t="s">
        <v>148</v>
      </c>
      <c r="E117" s="100" t="s">
        <v>249</v>
      </c>
      <c r="F117" s="16">
        <v>13.4106124274024</v>
      </c>
      <c r="G117" s="16">
        <v>13.3214857670224</v>
      </c>
      <c r="H117" s="16">
        <v>4.2258033816414999E-3</v>
      </c>
      <c r="I117" s="16">
        <v>25.872705597909</v>
      </c>
      <c r="J117" s="16">
        <v>25.543670411555699</v>
      </c>
      <c r="K117" s="16">
        <v>1.08598041652793E-3</v>
      </c>
      <c r="L117" s="16">
        <v>-0.165572210278989</v>
      </c>
      <c r="M117" s="16">
        <v>4.1924431399707604E-3</v>
      </c>
      <c r="N117" s="16">
        <v>3.0788997598757102</v>
      </c>
      <c r="O117" s="16">
        <v>4.1827213517188402E-3</v>
      </c>
      <c r="P117" s="16">
        <v>5.46183043997749</v>
      </c>
      <c r="Q117" s="16">
        <v>1.0643736318008501E-3</v>
      </c>
      <c r="R117" s="16">
        <v>4.4952681658908196</v>
      </c>
      <c r="S117" s="16">
        <v>0.146884201838306</v>
      </c>
      <c r="T117" s="16">
        <v>2049.1663931129401</v>
      </c>
      <c r="U117" s="16">
        <v>0.40783310064238498</v>
      </c>
      <c r="V117" s="101">
        <v>43837.495775462965</v>
      </c>
      <c r="W117" s="100">
        <v>2.2999999999999998</v>
      </c>
      <c r="X117" s="16">
        <v>4.4367046851448697E-2</v>
      </c>
      <c r="Y117" s="16">
        <v>4.0293080470866501E-2</v>
      </c>
      <c r="Z117" s="125">
        <f>((((N117/1000)+1)/((SMOW!$Z$4/1000)+1))-1)*1000</f>
        <v>13.460389940714634</v>
      </c>
      <c r="AA117" s="125">
        <f>((((P117/1000)+1)/((SMOW!$AA$4/1000)+1))-1)*1000</f>
        <v>25.905033060321436</v>
      </c>
      <c r="AB117" s="125">
        <f>Z117*SMOW!$AN$6</f>
        <v>14.54090695190793</v>
      </c>
      <c r="AC117" s="125">
        <f>AA117*SMOW!$AN$12</f>
        <v>27.961068762289258</v>
      </c>
      <c r="AD117" s="125">
        <f t="shared" ref="AD117" si="292">LN((AB117/1000)+1)*1000</f>
        <v>14.436201749675631</v>
      </c>
      <c r="AE117" s="125">
        <f t="shared" ref="AE117" si="293">LN((AC117/1000)+1)*1000</f>
        <v>27.577295462050312</v>
      </c>
      <c r="AF117" s="126">
        <f>(AD117-SMOW!AN$14*AE117)</f>
        <v>-0.12461025428693517</v>
      </c>
      <c r="AG117" s="93">
        <f t="shared" ref="AG117" si="294">AF117*1000</f>
        <v>-124.61025428693517</v>
      </c>
      <c r="AH117" s="90">
        <f>AVERAGE(AG117:AG118)</f>
        <v>-126.40897451562071</v>
      </c>
      <c r="AI117" s="90">
        <f>STDEV(AG117:AG118)</f>
        <v>2.5437745423219247</v>
      </c>
      <c r="AK117" s="132" t="str">
        <f t="shared" si="162"/>
        <v>13</v>
      </c>
      <c r="AN117" s="59"/>
    </row>
    <row r="118" spans="1:40" s="100" customFormat="1" x14ac:dyDescent="0.25">
      <c r="A118" s="100">
        <v>2040</v>
      </c>
      <c r="B118" s="109" t="s">
        <v>80</v>
      </c>
      <c r="C118" s="121" t="s">
        <v>48</v>
      </c>
      <c r="D118" s="122" t="s">
        <v>148</v>
      </c>
      <c r="E118" s="100" t="s">
        <v>251</v>
      </c>
      <c r="F118" s="16">
        <v>13.6466214911701</v>
      </c>
      <c r="G118" s="16">
        <v>13.554344581221301</v>
      </c>
      <c r="H118" s="16">
        <v>4.1830927947884402E-3</v>
      </c>
      <c r="I118" s="16">
        <v>26.3325357611767</v>
      </c>
      <c r="J118" s="16">
        <v>25.991803122569401</v>
      </c>
      <c r="K118" s="16">
        <v>1.5254472637123799E-3</v>
      </c>
      <c r="L118" s="16">
        <v>-0.16932746749531599</v>
      </c>
      <c r="M118" s="16">
        <v>4.1009770257919697E-3</v>
      </c>
      <c r="N118" s="16">
        <v>3.31250271322391</v>
      </c>
      <c r="O118" s="16">
        <v>4.1404461989397899E-3</v>
      </c>
      <c r="P118" s="16">
        <v>5.9125117722010501</v>
      </c>
      <c r="Q118" s="16">
        <v>1.4950967986970601E-3</v>
      </c>
      <c r="R118" s="16">
        <v>5.5864030176139599</v>
      </c>
      <c r="S118" s="16">
        <v>0.14751528564890901</v>
      </c>
      <c r="T118" s="16">
        <v>1922.0079661623899</v>
      </c>
      <c r="U118" s="16">
        <v>0.44154344213097602</v>
      </c>
      <c r="V118" s="101">
        <v>43837.594884259262</v>
      </c>
      <c r="W118" s="100">
        <v>2.2999999999999998</v>
      </c>
      <c r="X118" s="16">
        <v>4.6272206178862997E-2</v>
      </c>
      <c r="Y118" s="16">
        <v>5.19865246057074E-2</v>
      </c>
      <c r="Z118" s="125">
        <f>((((N118/1000)+1)/((SMOW!$Z$4/1000)+1))-1)*1000</f>
        <v>13.696410596964581</v>
      </c>
      <c r="AA118" s="125">
        <f>((((P118/1000)+1)/((SMOW!$AA$4/1000)+1))-1)*1000</f>
        <v>26.364877713829671</v>
      </c>
      <c r="AB118" s="125">
        <f>Z118*SMOW!$AN$6</f>
        <v>14.795873889446481</v>
      </c>
      <c r="AC118" s="125">
        <f>AA118*SMOW!$AN$12</f>
        <v>28.457410455688173</v>
      </c>
      <c r="AD118" s="125">
        <f t="shared" ref="AD118:AD119" si="295">LN((AB118/1000)+1)*1000</f>
        <v>14.687482800004149</v>
      </c>
      <c r="AE118" s="125">
        <f t="shared" ref="AE118:AE119" si="296">LN((AC118/1000)+1)*1000</f>
        <v>28.060019876417527</v>
      </c>
      <c r="AF118" s="126">
        <f>(AD118-SMOW!AN$14*AE118)</f>
        <v>-0.12820769474430627</v>
      </c>
      <c r="AG118" s="93">
        <f t="shared" ref="AG118:AG119" si="297">AF118*1000</f>
        <v>-128.20769474430625</v>
      </c>
      <c r="AK118" s="132" t="str">
        <f t="shared" si="162"/>
        <v>13</v>
      </c>
      <c r="AN118" s="59"/>
    </row>
    <row r="119" spans="1:40" s="100" customFormat="1" x14ac:dyDescent="0.25">
      <c r="A119" s="100">
        <v>2041</v>
      </c>
      <c r="B119" s="109" t="s">
        <v>80</v>
      </c>
      <c r="C119" s="121" t="s">
        <v>48</v>
      </c>
      <c r="D119" s="122" t="s">
        <v>148</v>
      </c>
      <c r="E119" s="100" t="s">
        <v>250</v>
      </c>
      <c r="F119" s="16">
        <v>13.9812031528103</v>
      </c>
      <c r="G119" s="16">
        <v>13.8843670893253</v>
      </c>
      <c r="H119" s="16">
        <v>5.6176600385842001E-3</v>
      </c>
      <c r="I119" s="16">
        <v>26.947959805219899</v>
      </c>
      <c r="J119" s="16">
        <v>26.591257026938099</v>
      </c>
      <c r="K119" s="16">
        <v>5.7039113319598701E-3</v>
      </c>
      <c r="L119" s="16">
        <v>-0.15581662089802201</v>
      </c>
      <c r="M119" s="16">
        <v>4.3651349342360302E-3</v>
      </c>
      <c r="N119" s="16">
        <v>3.6436733176386298</v>
      </c>
      <c r="O119" s="16">
        <v>5.5603880417554302E-3</v>
      </c>
      <c r="P119" s="16">
        <v>6.5156912723904004</v>
      </c>
      <c r="Q119" s="16">
        <v>5.5904256904438102E-3</v>
      </c>
      <c r="R119" s="16">
        <v>6.5486202991375899</v>
      </c>
      <c r="S119" s="16">
        <v>0.18332080177961299</v>
      </c>
      <c r="T119" s="16">
        <v>2630.9260689942598</v>
      </c>
      <c r="U119" s="16">
        <v>0.61437819013940898</v>
      </c>
      <c r="V119" s="101">
        <v>43837.703923611109</v>
      </c>
      <c r="W119" s="100">
        <v>2.2999999999999998</v>
      </c>
      <c r="X119" s="16">
        <v>2.7730513725365202E-3</v>
      </c>
      <c r="Y119" s="16">
        <v>2.7933171717165802E-3</v>
      </c>
      <c r="Z119" s="125">
        <f>((((N119/1000)+1)/((SMOW!$Z$4/1000)+1))-1)*1000</f>
        <v>14.031008692854341</v>
      </c>
      <c r="AA119" s="125">
        <f>((((P119/1000)+1)/((SMOW!$AA$4/1000)+1))-1)*1000</f>
        <v>26.980321151212515</v>
      </c>
      <c r="AB119" s="125">
        <f>Z119*SMOW!$AN$6</f>
        <v>15.157331454944041</v>
      </c>
      <c r="AC119" s="125">
        <f>AA119*SMOW!$AN$12</f>
        <v>29.121700527501261</v>
      </c>
      <c r="AD119" s="125">
        <f t="shared" si="295"/>
        <v>15.043606841056967</v>
      </c>
      <c r="AE119" s="125">
        <f t="shared" si="296"/>
        <v>28.705720536331164</v>
      </c>
      <c r="AF119" s="126">
        <f>(AD119-SMOW!AN$14*AE119)</f>
        <v>-0.11301360212588918</v>
      </c>
      <c r="AG119" s="93">
        <f t="shared" si="297"/>
        <v>-113.01360212588918</v>
      </c>
      <c r="AH119" s="90">
        <f>AVERAGE(AG119:AG120)</f>
        <v>-116.61223034954915</v>
      </c>
      <c r="AI119" s="90">
        <f>STDEV(AG119:AG120)</f>
        <v>5.0892288398385324</v>
      </c>
      <c r="AK119" s="132" t="str">
        <f t="shared" si="162"/>
        <v>13</v>
      </c>
      <c r="AN119" s="59"/>
    </row>
    <row r="120" spans="1:40" s="100" customFormat="1" x14ac:dyDescent="0.25">
      <c r="A120" s="100">
        <v>2042</v>
      </c>
      <c r="B120" s="109" t="s">
        <v>206</v>
      </c>
      <c r="C120" s="121" t="s">
        <v>48</v>
      </c>
      <c r="D120" s="122" t="s">
        <v>148</v>
      </c>
      <c r="E120" s="127" t="s">
        <v>253</v>
      </c>
      <c r="F120" s="16">
        <v>14.1983176532855</v>
      </c>
      <c r="G120" s="16">
        <v>14.098465193503699</v>
      </c>
      <c r="H120" s="16">
        <v>4.5474382389312099E-3</v>
      </c>
      <c r="I120" s="16">
        <v>27.3782201186607</v>
      </c>
      <c r="J120" s="16">
        <v>27.010139518280901</v>
      </c>
      <c r="K120" s="16">
        <v>3.8936428216007602E-3</v>
      </c>
      <c r="L120" s="16">
        <v>-0.16288847214864399</v>
      </c>
      <c r="M120" s="16">
        <v>5.5093251394540202E-3</v>
      </c>
      <c r="N120" s="16">
        <v>3.8585743376081898</v>
      </c>
      <c r="O120" s="16">
        <v>4.5010771443446101E-3</v>
      </c>
      <c r="P120" s="16">
        <v>6.9373910797420004</v>
      </c>
      <c r="Q120" s="16">
        <v>3.8161744796664401E-3</v>
      </c>
      <c r="R120" s="16">
        <v>6.8639356621766501</v>
      </c>
      <c r="S120" s="16">
        <v>0.18638106867826301</v>
      </c>
      <c r="T120" s="16">
        <v>1835.9688969558199</v>
      </c>
      <c r="U120" s="16">
        <v>0.37537768675084099</v>
      </c>
      <c r="V120" s="101">
        <v>43837.799953703703</v>
      </c>
      <c r="W120" s="100">
        <v>2.2999999999999998</v>
      </c>
      <c r="X120" s="16">
        <v>9.0842871955423607E-2</v>
      </c>
      <c r="Y120" s="16">
        <v>9.1061019578980204E-2</v>
      </c>
      <c r="Z120" s="125">
        <f>((((N120/1000)+1)/((SMOW!$Z$4/1000)+1))-1)*1000</f>
        <v>14.248133857733603</v>
      </c>
      <c r="AA120" s="125">
        <f>((((P120/1000)+1)/((SMOW!$AA$4/1000)+1))-1)*1000</f>
        <v>27.41059502308407</v>
      </c>
      <c r="AB120" s="125">
        <f>Z120*SMOW!$AN$6</f>
        <v>15.391886087709709</v>
      </c>
      <c r="AC120" s="125">
        <f>AA120*SMOW!$AN$12</f>
        <v>29.586124459715606</v>
      </c>
      <c r="AD120" s="125">
        <f t="shared" ref="AD120" si="298">LN((AB120/1000)+1)*1000</f>
        <v>15.274632646078206</v>
      </c>
      <c r="AE120" s="125">
        <f t="shared" ref="AE120" si="299">LN((AC120/1000)+1)*1000</f>
        <v>29.156900576991315</v>
      </c>
      <c r="AF120" s="126">
        <f>(AD120-SMOW!AN$14*AE120)</f>
        <v>-0.12021085857320912</v>
      </c>
      <c r="AG120" s="93">
        <f t="shared" ref="AG120" si="300">AF120*1000</f>
        <v>-120.21085857320912</v>
      </c>
      <c r="AK120" s="132" t="str">
        <f t="shared" si="162"/>
        <v>13</v>
      </c>
      <c r="AN120" s="59"/>
    </row>
    <row r="121" spans="1:40" s="100" customFormat="1" x14ac:dyDescent="0.25">
      <c r="A121" s="100">
        <v>2043</v>
      </c>
      <c r="B121" s="109" t="s">
        <v>80</v>
      </c>
      <c r="C121" s="121" t="s">
        <v>48</v>
      </c>
      <c r="D121" s="122" t="s">
        <v>148</v>
      </c>
      <c r="E121" s="100" t="s">
        <v>254</v>
      </c>
      <c r="F121" s="16">
        <v>13.7171575909264</v>
      </c>
      <c r="G121" s="16">
        <v>13.623928702826399</v>
      </c>
      <c r="H121" s="16">
        <v>3.7641731641037302E-3</v>
      </c>
      <c r="I121" s="16">
        <v>26.480377816112799</v>
      </c>
      <c r="J121" s="16">
        <v>26.135841626663201</v>
      </c>
      <c r="K121" s="16">
        <v>1.60247286508729E-3</v>
      </c>
      <c r="L121" s="16">
        <v>-0.175795676051757</v>
      </c>
      <c r="M121" s="16">
        <v>3.69497583474406E-3</v>
      </c>
      <c r="N121" s="16">
        <v>3.3823196980366301</v>
      </c>
      <c r="O121" s="16">
        <v>3.7257974503650802E-3</v>
      </c>
      <c r="P121" s="16">
        <v>6.0574123454992002</v>
      </c>
      <c r="Q121" s="16">
        <v>1.5705898903126E-3</v>
      </c>
      <c r="R121" s="16">
        <v>4.7589034437037503</v>
      </c>
      <c r="S121" s="16">
        <v>0.15441577378792301</v>
      </c>
      <c r="T121" s="16">
        <v>1677.3766988133</v>
      </c>
      <c r="U121" s="16">
        <v>0.467898302903835</v>
      </c>
      <c r="V121" s="101">
        <v>43838.384895833333</v>
      </c>
      <c r="W121" s="100">
        <v>2.2999999999999998</v>
      </c>
      <c r="X121" s="16">
        <v>4.2608397285472499E-2</v>
      </c>
      <c r="Y121" s="16">
        <v>3.9436901229781801E-2</v>
      </c>
      <c r="Z121" s="125">
        <f>((((N121/1000)+1)/((SMOW!$Z$4/1000)+1))-1)*1000</f>
        <v>13.766950161369529</v>
      </c>
      <c r="AA121" s="125">
        <f>((((P121/1000)+1)/((SMOW!$AA$4/1000)+1))-1)*1000</f>
        <v>26.512724427588232</v>
      </c>
      <c r="AB121" s="125">
        <f>Z121*SMOW!$AN$6</f>
        <v>14.872075934629283</v>
      </c>
      <c r="AC121" s="125">
        <f>AA121*SMOW!$AN$12</f>
        <v>28.616991496177697</v>
      </c>
      <c r="AD121" s="125">
        <f t="shared" ref="AD121" si="301">LN((AB121/1000)+1)*1000</f>
        <v>14.762570988912271</v>
      </c>
      <c r="AE121" s="125">
        <f t="shared" ref="AE121" si="302">LN((AC121/1000)+1)*1000</f>
        <v>28.215173273551077</v>
      </c>
      <c r="AF121" s="126">
        <f>(AD121-SMOW!AN$14*AE121)</f>
        <v>-0.13504049952269881</v>
      </c>
      <c r="AG121" s="93">
        <f t="shared" ref="AG121" si="303">AF121*1000</f>
        <v>-135.04049952269881</v>
      </c>
      <c r="AH121" s="90">
        <f>AVERAGE(AG121:AG122)</f>
        <v>-133.74996309634304</v>
      </c>
      <c r="AI121" s="90">
        <f>STDEV(AG121:AG122)</f>
        <v>1.825094116888859</v>
      </c>
      <c r="AK121" s="132" t="str">
        <f t="shared" si="162"/>
        <v>13</v>
      </c>
      <c r="AN121" s="59"/>
    </row>
    <row r="122" spans="1:40" s="100" customFormat="1" x14ac:dyDescent="0.25">
      <c r="A122" s="100">
        <v>2043</v>
      </c>
      <c r="B122" s="109" t="s">
        <v>206</v>
      </c>
      <c r="C122" s="121" t="s">
        <v>48</v>
      </c>
      <c r="D122" s="122" t="s">
        <v>148</v>
      </c>
      <c r="E122" s="100" t="s">
        <v>255</v>
      </c>
      <c r="F122" s="16">
        <v>14.1431306399811</v>
      </c>
      <c r="G122" s="16">
        <v>14.044049477582901</v>
      </c>
      <c r="H122" s="16">
        <v>3.30701290199081E-3</v>
      </c>
      <c r="I122" s="16">
        <v>27.2942753645262</v>
      </c>
      <c r="J122" s="16">
        <v>26.928428683480799</v>
      </c>
      <c r="K122" s="16">
        <v>1.37659633227668E-3</v>
      </c>
      <c r="L122" s="16">
        <v>-0.174160867294963</v>
      </c>
      <c r="M122" s="16">
        <v>3.3550827113209198E-3</v>
      </c>
      <c r="N122" s="16">
        <v>3.8039499554400802</v>
      </c>
      <c r="O122" s="16">
        <v>3.27329793327753E-3</v>
      </c>
      <c r="P122" s="16">
        <v>6.8551164995845904</v>
      </c>
      <c r="Q122" s="16">
        <v>1.34920742161572E-3</v>
      </c>
      <c r="R122" s="16">
        <v>6.4728905282109803</v>
      </c>
      <c r="S122" s="16">
        <v>0.13401834402052801</v>
      </c>
      <c r="T122" s="16">
        <v>1750.5520079893799</v>
      </c>
      <c r="U122" s="16">
        <v>0.37097683382992602</v>
      </c>
      <c r="V122" s="101">
        <v>43838.484826388885</v>
      </c>
      <c r="W122" s="100">
        <v>2.2999999999999998</v>
      </c>
      <c r="X122" s="16">
        <v>3.2327786209778199E-2</v>
      </c>
      <c r="Y122" s="16">
        <v>2.8551598897031499E-2</v>
      </c>
      <c r="Z122" s="125">
        <f>((((N122/1000)+1)/((SMOW!$Z$4/1000)+1))-1)*1000</f>
        <v>14.192944133709195</v>
      </c>
      <c r="AA122" s="125">
        <f>((((P122/1000)+1)/((SMOW!$AA$4/1000)+1))-1)*1000</f>
        <v>27.326647623669096</v>
      </c>
      <c r="AB122" s="125">
        <f>Z122*SMOW!$AN$6</f>
        <v>15.332266073336056</v>
      </c>
      <c r="AC122" s="125">
        <f>AA122*SMOW!$AN$12</f>
        <v>29.495514306777689</v>
      </c>
      <c r="AD122" s="125">
        <f t="shared" ref="AD122" si="304">LN((AB122/1000)+1)*1000</f>
        <v>15.21591466182876</v>
      </c>
      <c r="AE122" s="125">
        <f t="shared" ref="AE122" si="305">LN((AC122/1000)+1)*1000</f>
        <v>29.068890319126414</v>
      </c>
      <c r="AF122" s="126">
        <f>(AD122-SMOW!AN$14*AE122)</f>
        <v>-0.13245942666998722</v>
      </c>
      <c r="AG122" s="93">
        <f t="shared" ref="AG122" si="306">AF122*1000</f>
        <v>-132.45942666998724</v>
      </c>
      <c r="AK122" s="132" t="str">
        <f t="shared" si="162"/>
        <v>13</v>
      </c>
      <c r="AN122" s="59"/>
    </row>
    <row r="123" spans="1:40" s="100" customFormat="1" x14ac:dyDescent="0.25">
      <c r="A123" s="100">
        <v>2044</v>
      </c>
      <c r="B123" s="109" t="s">
        <v>80</v>
      </c>
      <c r="C123" s="121" t="s">
        <v>64</v>
      </c>
      <c r="D123" s="122" t="s">
        <v>101</v>
      </c>
      <c r="E123" s="100" t="s">
        <v>256</v>
      </c>
      <c r="F123" s="16">
        <v>16.680182887169799</v>
      </c>
      <c r="G123" s="16">
        <v>16.542596159051801</v>
      </c>
      <c r="H123" s="16">
        <v>4.28815671119502E-3</v>
      </c>
      <c r="I123" s="16">
        <v>32.1920071203239</v>
      </c>
      <c r="J123" s="16">
        <v>31.684703139181501</v>
      </c>
      <c r="K123" s="16">
        <v>1.1818998288628899E-3</v>
      </c>
      <c r="L123" s="16">
        <v>-0.186927098436002</v>
      </c>
      <c r="M123" s="16">
        <v>4.2648016465250699E-3</v>
      </c>
      <c r="N123" s="16">
        <v>6.3151369763137799</v>
      </c>
      <c r="O123" s="16">
        <v>4.2444389896003996E-3</v>
      </c>
      <c r="P123" s="16">
        <v>11.655402450577199</v>
      </c>
      <c r="Q123" s="16">
        <v>1.1583846210557001E-3</v>
      </c>
      <c r="R123" s="16">
        <v>12.756655695907099</v>
      </c>
      <c r="S123" s="16">
        <v>0.126517914698695</v>
      </c>
      <c r="T123" s="16">
        <v>2987.1468160867098</v>
      </c>
      <c r="U123" s="16">
        <v>0.46644146326304797</v>
      </c>
      <c r="V123" s="101">
        <v>43838.669490740744</v>
      </c>
      <c r="W123" s="100">
        <v>2.2999999999999998</v>
      </c>
      <c r="X123" s="16">
        <v>2.5334807409861802E-2</v>
      </c>
      <c r="Y123" s="16">
        <v>2.85972139501228E-2</v>
      </c>
      <c r="Z123" s="125">
        <f>((((N123/1000)+1)/((SMOW!$Z$4/1000)+1))-1)*1000</f>
        <v>16.730120997860087</v>
      </c>
      <c r="AA123" s="125">
        <f>((((P123/1000)+1)/((SMOW!$AA$4/1000)+1))-1)*1000</f>
        <v>32.224533717562174</v>
      </c>
      <c r="AB123" s="125">
        <f>Z123*SMOW!$AN$6</f>
        <v>18.073111833722177</v>
      </c>
      <c r="AC123" s="125">
        <f>AA123*SMOW!$AN$12</f>
        <v>34.782136776716563</v>
      </c>
      <c r="AD123" s="125">
        <f t="shared" ref="AD123" si="307">LN((AB123/1000)+1)*1000</f>
        <v>17.911734639563882</v>
      </c>
      <c r="AE123" s="125">
        <f t="shared" ref="AE123" si="308">LN((AC123/1000)+1)*1000</f>
        <v>34.190908692061008</v>
      </c>
      <c r="AF123" s="126">
        <f>(AD123-SMOW!AN$14*AE123)</f>
        <v>-0.14106514984433005</v>
      </c>
      <c r="AG123" s="93">
        <f t="shared" ref="AG123" si="309">AF123*1000</f>
        <v>-141.06514984433005</v>
      </c>
      <c r="AH123" s="90">
        <f>AVERAGE(AG123:AG124)</f>
        <v>-150.14220681831247</v>
      </c>
      <c r="AI123" s="90">
        <f>STDEV(AG123:AG124)</f>
        <v>12.836897079039227</v>
      </c>
      <c r="AJ123" s="100" t="s">
        <v>258</v>
      </c>
      <c r="AK123" s="132" t="str">
        <f t="shared" si="162"/>
        <v>13</v>
      </c>
      <c r="AN123" s="59"/>
    </row>
    <row r="124" spans="1:40" s="100" customFormat="1" x14ac:dyDescent="0.25">
      <c r="A124" s="100">
        <v>2045</v>
      </c>
      <c r="B124" s="109" t="s">
        <v>80</v>
      </c>
      <c r="C124" s="121" t="s">
        <v>64</v>
      </c>
      <c r="D124" s="122" t="s">
        <v>101</v>
      </c>
      <c r="E124" s="100" t="s">
        <v>257</v>
      </c>
      <c r="F124" s="16">
        <v>16.721806020734299</v>
      </c>
      <c r="G124" s="16">
        <v>16.583535601415299</v>
      </c>
      <c r="H124" s="16">
        <v>4.0494944791616598E-3</v>
      </c>
      <c r="I124" s="16">
        <v>32.305167661599597</v>
      </c>
      <c r="J124" s="16">
        <v>31.794328391595698</v>
      </c>
      <c r="K124" s="16">
        <v>1.71927364121399E-3</v>
      </c>
      <c r="L124" s="16">
        <v>-0.20386978934724201</v>
      </c>
      <c r="M124" s="16">
        <v>3.9084280510017699E-3</v>
      </c>
      <c r="N124" s="16">
        <v>6.3563357623818302</v>
      </c>
      <c r="O124" s="16">
        <v>4.0082099170154102E-3</v>
      </c>
      <c r="P124" s="16">
        <v>11.7663115373906</v>
      </c>
      <c r="Q124" s="16">
        <v>1.68506678546907E-3</v>
      </c>
      <c r="R124" s="16">
        <v>12.6233947211892</v>
      </c>
      <c r="S124" s="16">
        <v>0.15297976522284601</v>
      </c>
      <c r="T124" s="16">
        <v>1576.4396171317701</v>
      </c>
      <c r="U124" s="16">
        <v>0.59858724720288903</v>
      </c>
      <c r="V124" s="101">
        <v>43839.374907407408</v>
      </c>
      <c r="W124" s="100">
        <v>2.2999999999999998</v>
      </c>
      <c r="X124" s="16">
        <v>0.13147404692084</v>
      </c>
      <c r="Y124" s="16">
        <v>0.124403690998174</v>
      </c>
      <c r="Z124" s="125">
        <f>((((N124/1000)+1)/((SMOW!$Z$4/1000)+1))-1)*1000</f>
        <v>16.771746175903157</v>
      </c>
      <c r="AA124" s="125">
        <f>((((P124/1000)+1)/((SMOW!$AA$4/1000)+1))-1)*1000</f>
        <v>32.337697824770473</v>
      </c>
      <c r="AB124" s="125">
        <f>Z124*SMOW!$AN$6</f>
        <v>18.11807842409933</v>
      </c>
      <c r="AC124" s="125">
        <f>AA124*SMOW!$AN$12</f>
        <v>34.904282514794033</v>
      </c>
      <c r="AD124" s="125">
        <f t="shared" ref="AD124" si="310">LN((AB124/1000)+1)*1000</f>
        <v>17.955901995360019</v>
      </c>
      <c r="AE124" s="125">
        <f t="shared" ref="AE124" si="311">LN((AC124/1000)+1)*1000</f>
        <v>34.308941778697566</v>
      </c>
      <c r="AF124" s="126">
        <f>(AD124-SMOW!AN$14*AE124)</f>
        <v>-0.1592192637922949</v>
      </c>
      <c r="AG124" s="93">
        <f t="shared" ref="AG124" si="312">AF124*1000</f>
        <v>-159.2192637922949</v>
      </c>
      <c r="AJ124" s="123" t="s">
        <v>252</v>
      </c>
      <c r="AK124" s="132" t="str">
        <f t="shared" si="162"/>
        <v>13</v>
      </c>
      <c r="AN124" s="59"/>
    </row>
    <row r="125" spans="1:40" s="100" customFormat="1" x14ac:dyDescent="0.25">
      <c r="A125" s="100">
        <v>2046</v>
      </c>
      <c r="B125" s="109" t="s">
        <v>206</v>
      </c>
      <c r="C125" s="121" t="s">
        <v>64</v>
      </c>
      <c r="D125" s="122" t="s">
        <v>50</v>
      </c>
      <c r="E125" s="100" t="s">
        <v>259</v>
      </c>
      <c r="F125" s="16">
        <v>11.378635391434401</v>
      </c>
      <c r="G125" s="16">
        <v>11.314385331068699</v>
      </c>
      <c r="H125" s="16">
        <v>4.0473998934777902E-3</v>
      </c>
      <c r="I125" s="16">
        <v>21.949226361052201</v>
      </c>
      <c r="J125" s="16">
        <v>21.711809860894</v>
      </c>
      <c r="K125" s="16">
        <v>1.08945232399421E-3</v>
      </c>
      <c r="L125" s="16">
        <v>-0.149450275483341</v>
      </c>
      <c r="M125" s="16">
        <v>4.0560607043296599E-3</v>
      </c>
      <c r="N125" s="16">
        <v>1.0676387126937401</v>
      </c>
      <c r="O125" s="16">
        <v>4.0061366856159403E-3</v>
      </c>
      <c r="P125" s="16">
        <v>1.6164131736276099</v>
      </c>
      <c r="Q125" s="16">
        <v>1.06777646181747E-3</v>
      </c>
      <c r="R125" s="16">
        <v>-1.3024089111091599</v>
      </c>
      <c r="S125" s="16">
        <v>0.12383925908261099</v>
      </c>
      <c r="T125" s="16">
        <v>2291.38772869895</v>
      </c>
      <c r="U125" s="16">
        <v>0.49173596927010299</v>
      </c>
      <c r="V125" s="101">
        <v>43839.483020833337</v>
      </c>
      <c r="W125" s="100">
        <v>2.2999999999999998</v>
      </c>
      <c r="X125" s="16">
        <v>5.7852887877784403E-4</v>
      </c>
      <c r="Y125" s="16">
        <v>2.7739155321104299E-5</v>
      </c>
      <c r="Z125" s="125">
        <f>((((N125/1000)+1)/((SMOW!$Z$4/1000)+1))-1)*1000</f>
        <v>11.428313096472964</v>
      </c>
      <c r="AA125" s="125">
        <f>((((P125/1000)+1)/((SMOW!$AA$4/1000)+1))-1)*1000</f>
        <v>21.981430186168495</v>
      </c>
      <c r="AB125" s="125">
        <f>Z125*SMOW!$AN$6</f>
        <v>12.34570752296211</v>
      </c>
      <c r="AC125" s="125">
        <f>AA125*SMOW!$AN$12</f>
        <v>23.726056612154412</v>
      </c>
      <c r="AD125" s="125">
        <f t="shared" ref="AD125" si="313">LN((AB125/1000)+1)*1000</f>
        <v>12.270120754739876</v>
      </c>
      <c r="AE125" s="125">
        <f t="shared" ref="AE125" si="314">LN((AC125/1000)+1)*1000</f>
        <v>23.448967987004878</v>
      </c>
      <c r="AF125" s="126">
        <f>(AD125-SMOW!AN$14*AE125)</f>
        <v>-0.11093434239869993</v>
      </c>
      <c r="AG125" s="93">
        <f t="shared" ref="AG125" si="315">AF125*1000</f>
        <v>-110.93434239869993</v>
      </c>
      <c r="AH125" s="90">
        <f>AVERAGE(AG125:AG126)</f>
        <v>-102.59121010294959</v>
      </c>
      <c r="AI125" s="90">
        <f>STDEV(AG125:AG126)</f>
        <v>11.798970845323112</v>
      </c>
      <c r="AK125" s="132" t="str">
        <f t="shared" si="162"/>
        <v>13</v>
      </c>
      <c r="AN125" s="59"/>
    </row>
    <row r="126" spans="1:40" s="100" customFormat="1" x14ac:dyDescent="0.25">
      <c r="A126" s="100">
        <v>2047</v>
      </c>
      <c r="B126" s="109" t="s">
        <v>80</v>
      </c>
      <c r="C126" s="121" t="s">
        <v>64</v>
      </c>
      <c r="D126" s="122" t="s">
        <v>50</v>
      </c>
      <c r="E126" s="100" t="s">
        <v>260</v>
      </c>
      <c r="F126" s="16">
        <v>11.018597680367099</v>
      </c>
      <c r="G126" s="16">
        <v>10.958334902847501</v>
      </c>
      <c r="H126" s="16">
        <v>3.95239080616648E-3</v>
      </c>
      <c r="I126" s="16">
        <v>21.229248653164898</v>
      </c>
      <c r="J126" s="16">
        <v>21.007047396756398</v>
      </c>
      <c r="K126" s="16">
        <v>1.3206249026073999E-3</v>
      </c>
      <c r="L126" s="16">
        <v>-0.13338612263986599</v>
      </c>
      <c r="M126" s="16">
        <v>4.0184326847984902E-3</v>
      </c>
      <c r="N126" s="16">
        <v>0.71127158306159599</v>
      </c>
      <c r="O126" s="16">
        <v>3.9120962151518602E-3</v>
      </c>
      <c r="P126" s="16">
        <v>0.91076022068502505</v>
      </c>
      <c r="Q126" s="16">
        <v>1.2943496056119E-3</v>
      </c>
      <c r="R126" s="16">
        <v>-2.8335192799315601</v>
      </c>
      <c r="S126" s="16">
        <v>0.14509416969580199</v>
      </c>
      <c r="T126" s="16">
        <v>2823.00225431338</v>
      </c>
      <c r="U126" s="16">
        <v>0.45896511277941798</v>
      </c>
      <c r="V126" s="101">
        <v>43839.581793981481</v>
      </c>
      <c r="W126" s="100">
        <v>2.2999999999999998</v>
      </c>
      <c r="X126" s="16">
        <v>0.17056298913458301</v>
      </c>
      <c r="Y126" s="16">
        <v>0.18006495720266599</v>
      </c>
      <c r="Z126" s="125">
        <f>((((N126/1000)+1)/((SMOW!$Z$4/1000)+1))-1)*1000</f>
        <v>11.068257700785233</v>
      </c>
      <c r="AA126" s="125">
        <f>((((P126/1000)+1)/((SMOW!$AA$4/1000)+1))-1)*1000</f>
        <v>21.261429790230267</v>
      </c>
      <c r="AB126" s="125">
        <f>Z126*SMOW!$AN$6</f>
        <v>11.956749102790983</v>
      </c>
      <c r="AC126" s="125">
        <f>AA126*SMOW!$AN$12</f>
        <v>22.948911084764976</v>
      </c>
      <c r="AD126" s="125">
        <f t="shared" ref="AD126" si="316">LN((AB126/1000)+1)*1000</f>
        <v>11.885831911257348</v>
      </c>
      <c r="AE126" s="125">
        <f t="shared" ref="AE126" si="317">LN((AC126/1000)+1)*1000</f>
        <v>22.689545433834368</v>
      </c>
      <c r="AF126" s="126">
        <f>(AD126-SMOW!AN$14*AE126)</f>
        <v>-9.4248077807199238E-2</v>
      </c>
      <c r="AG126" s="93">
        <f t="shared" ref="AG126" si="318">AF126*1000</f>
        <v>-94.248077807199238</v>
      </c>
      <c r="AJ126" s="123" t="s">
        <v>252</v>
      </c>
      <c r="AK126" s="132" t="str">
        <f t="shared" si="162"/>
        <v>13</v>
      </c>
      <c r="AN126" s="59"/>
    </row>
    <row r="127" spans="1:40" s="100" customFormat="1" x14ac:dyDescent="0.25">
      <c r="A127" s="100">
        <v>2048</v>
      </c>
      <c r="B127" s="109" t="s">
        <v>206</v>
      </c>
      <c r="C127" s="121" t="s">
        <v>48</v>
      </c>
      <c r="D127" s="122" t="s">
        <v>148</v>
      </c>
      <c r="E127" s="100" t="s">
        <v>261</v>
      </c>
      <c r="F127" s="16">
        <v>13.4349380478612</v>
      </c>
      <c r="G127" s="16">
        <v>13.345489130708801</v>
      </c>
      <c r="H127" s="16">
        <v>4.6084238155606498E-3</v>
      </c>
      <c r="I127" s="16">
        <v>25.891510125906098</v>
      </c>
      <c r="J127" s="16">
        <v>25.562000499436799</v>
      </c>
      <c r="K127" s="16">
        <v>1.4726558931662699E-3</v>
      </c>
      <c r="L127" s="16">
        <v>-0.15124713299389</v>
      </c>
      <c r="M127" s="16">
        <v>4.6720128618522204E-3</v>
      </c>
      <c r="N127" s="16">
        <v>3.1029773808385799</v>
      </c>
      <c r="O127" s="16">
        <v>4.5614409735334699E-3</v>
      </c>
      <c r="P127" s="16">
        <v>5.4802608310360901</v>
      </c>
      <c r="Q127" s="16">
        <v>1.4433557710156E-3</v>
      </c>
      <c r="R127" s="16">
        <v>3.8160174709341899</v>
      </c>
      <c r="S127" s="16">
        <v>0.11136275319340901</v>
      </c>
      <c r="T127" s="16">
        <v>3280.9372428862298</v>
      </c>
      <c r="U127" s="16">
        <v>0.68160509574352002</v>
      </c>
      <c r="V127" s="101">
        <v>43839.682962962965</v>
      </c>
      <c r="W127" s="100">
        <v>2.2999999999999998</v>
      </c>
      <c r="X127" s="16">
        <v>1.26281641043384E-2</v>
      </c>
      <c r="Y127" s="16">
        <v>9.8448085797945804E-3</v>
      </c>
      <c r="Z127" s="125">
        <f>((((N127/1000)+1)/((SMOW!$Z$4/1000)+1))-1)*1000</f>
        <v>13.484716756019033</v>
      </c>
      <c r="AA127" s="125">
        <f>((((P127/1000)+1)/((SMOW!$AA$4/1000)+1))-1)*1000</f>
        <v>25.923838180889724</v>
      </c>
      <c r="AB127" s="125">
        <f>Z127*SMOW!$AN$6</f>
        <v>14.567186573771451</v>
      </c>
      <c r="AC127" s="125">
        <f>AA127*SMOW!$AN$12</f>
        <v>27.98136641132405</v>
      </c>
      <c r="AD127" s="125">
        <f t="shared" ref="AD127" si="319">LN((AB127/1000)+1)*1000</f>
        <v>14.462104383398144</v>
      </c>
      <c r="AE127" s="125">
        <f t="shared" ref="AE127" si="320">LN((AC127/1000)+1)*1000</f>
        <v>27.597040809671007</v>
      </c>
      <c r="AF127" s="126">
        <f>(AD127-SMOW!AN$14*AE127)</f>
        <v>-0.10913316410814922</v>
      </c>
      <c r="AG127" s="93">
        <f t="shared" ref="AG127" si="321">AF127*1000</f>
        <v>-109.13316410814922</v>
      </c>
      <c r="AK127" s="132" t="str">
        <f t="shared" si="162"/>
        <v>13</v>
      </c>
      <c r="AN127" s="59"/>
    </row>
    <row r="128" spans="1:40" s="100" customFormat="1" x14ac:dyDescent="0.25">
      <c r="A128" s="100">
        <v>2049</v>
      </c>
      <c r="B128" s="109" t="s">
        <v>206</v>
      </c>
      <c r="C128" s="121" t="s">
        <v>64</v>
      </c>
      <c r="D128" s="122" t="s">
        <v>50</v>
      </c>
      <c r="E128" s="100" t="s">
        <v>266</v>
      </c>
      <c r="F128" s="16">
        <v>10.7814470547212</v>
      </c>
      <c r="G128" s="16">
        <v>10.723741131256499</v>
      </c>
      <c r="H128" s="16">
        <v>5.2086277718364398E-3</v>
      </c>
      <c r="I128" s="16">
        <v>20.7988899662205</v>
      </c>
      <c r="J128" s="16">
        <v>20.585545780959102</v>
      </c>
      <c r="K128" s="16">
        <v>4.6879165459646002E-3</v>
      </c>
      <c r="L128" s="16">
        <v>-0.14542704108995899</v>
      </c>
      <c r="M128" s="16">
        <v>3.7232021838909399E-3</v>
      </c>
      <c r="N128" s="16">
        <v>0.47653870604895698</v>
      </c>
      <c r="O128" s="16">
        <v>5.15552585552328E-3</v>
      </c>
      <c r="P128" s="16">
        <v>0.48896399707981097</v>
      </c>
      <c r="Q128" s="16">
        <v>4.5946452474416102E-3</v>
      </c>
      <c r="R128" s="16">
        <v>-1.22643961351464</v>
      </c>
      <c r="S128" s="16">
        <v>0.123105594544476</v>
      </c>
      <c r="T128" s="16">
        <v>1587.10711300358</v>
      </c>
      <c r="U128" s="16">
        <v>0.29768967753492298</v>
      </c>
      <c r="V128" s="101">
        <v>43840.453819444447</v>
      </c>
      <c r="W128" s="100">
        <v>2.2999999999999998</v>
      </c>
      <c r="X128" s="16">
        <v>2.81629777905652E-3</v>
      </c>
      <c r="Y128" s="16">
        <v>3.2935047161583098E-3</v>
      </c>
      <c r="Z128" s="125">
        <f>((((N128/1000)+1)/((SMOW!$Z$4/1000)+1))-1)*1000</f>
        <v>10.831095426585335</v>
      </c>
      <c r="AA128" s="125">
        <f>((((P128/1000)+1)/((SMOW!$AA$4/1000)+1))-1)*1000</f>
        <v>20.831057541754959</v>
      </c>
      <c r="AB128" s="125">
        <f>Z128*SMOW!$AN$6</f>
        <v>11.70054890526086</v>
      </c>
      <c r="AC128" s="125">
        <f>AA128*SMOW!$AN$12</f>
        <v>22.484380967973461</v>
      </c>
      <c r="AD128" s="125">
        <f t="shared" ref="AD128" si="322">LN((AB128/1000)+1)*1000</f>
        <v>11.632626786900433</v>
      </c>
      <c r="AE128" s="125">
        <f t="shared" ref="AE128" si="323">LN((AC128/1000)+1)*1000</f>
        <v>22.235333481205441</v>
      </c>
      <c r="AF128" s="126">
        <f>(AD128-SMOW!AN$14*AE128)</f>
        <v>-0.10762929117604081</v>
      </c>
      <c r="AG128" s="93">
        <f t="shared" ref="AG128:AG129" si="324">AF128*1000</f>
        <v>-107.62929117604081</v>
      </c>
      <c r="AH128" s="90">
        <f>AVERAGE(AG128:AG129)</f>
        <v>-110.60051352454093</v>
      </c>
      <c r="AI128" s="90">
        <f>STDEV(AG128:AG129)</f>
        <v>4.2019429420748988</v>
      </c>
      <c r="AJ128" s="100" t="s">
        <v>262</v>
      </c>
      <c r="AK128" s="132" t="str">
        <f t="shared" si="162"/>
        <v>13</v>
      </c>
      <c r="AN128" s="59"/>
    </row>
    <row r="129" spans="1:40" s="100" customFormat="1" x14ac:dyDescent="0.25">
      <c r="A129" s="100">
        <v>2050</v>
      </c>
      <c r="B129" s="109" t="s">
        <v>206</v>
      </c>
      <c r="C129" s="121" t="s">
        <v>64</v>
      </c>
      <c r="D129" s="122" t="s">
        <v>50</v>
      </c>
      <c r="E129" s="100" t="s">
        <v>265</v>
      </c>
      <c r="F129" s="16">
        <v>11.0301053682501</v>
      </c>
      <c r="G129" s="16">
        <v>10.969717167378199</v>
      </c>
      <c r="H129" s="16">
        <v>3.5463444439186899E-3</v>
      </c>
      <c r="I129" s="16">
        <v>21.285984446298102</v>
      </c>
      <c r="J129" s="16">
        <v>21.0626022245483</v>
      </c>
      <c r="K129" s="16">
        <v>1.3622628559736901E-3</v>
      </c>
      <c r="L129" s="16">
        <v>-0.15133680718332701</v>
      </c>
      <c r="M129" s="16">
        <v>3.6329695966421001E-3</v>
      </c>
      <c r="N129" s="16">
        <v>0.72266195016340595</v>
      </c>
      <c r="O129" s="16">
        <v>3.5101894921495398E-3</v>
      </c>
      <c r="P129" s="16">
        <v>0.96636719229452595</v>
      </c>
      <c r="Q129" s="16">
        <v>1.33515912572112E-3</v>
      </c>
      <c r="R129" s="16">
        <v>-0.57135436940830298</v>
      </c>
      <c r="S129" s="16">
        <v>0.129937073619381</v>
      </c>
      <c r="T129" s="16">
        <v>988.94837308788703</v>
      </c>
      <c r="U129" s="16">
        <v>0.33292455606365801</v>
      </c>
      <c r="V129" s="101">
        <v>43840.679791666669</v>
      </c>
      <c r="W129" s="100">
        <v>2.2999999999999998</v>
      </c>
      <c r="X129" s="16">
        <v>1.35300234746301E-3</v>
      </c>
      <c r="Y129" s="16">
        <v>2.3829985589980699E-3</v>
      </c>
      <c r="Z129" s="125">
        <f>((((N129/1000)+1)/((SMOW!$Z$4/1000)+1))-1)*1000</f>
        <v>11.079765953912135</v>
      </c>
      <c r="AA129" s="125">
        <f>((((P129/1000)+1)/((SMOW!$AA$4/1000)+1))-1)*1000</f>
        <v>21.318167371230601</v>
      </c>
      <c r="AB129" s="125">
        <f>Z129*SMOW!$AN$6</f>
        <v>11.969181167436535</v>
      </c>
      <c r="AC129" s="125">
        <f>AA129*SMOW!$AN$12</f>
        <v>23.010151825128524</v>
      </c>
      <c r="AD129" s="125">
        <f t="shared" ref="AD129" si="325">LN((AB129/1000)+1)*1000</f>
        <v>11.898117009698687</v>
      </c>
      <c r="AE129" s="125">
        <f t="shared" ref="AE129" si="326">LN((AC129/1000)+1)*1000</f>
        <v>22.749410502976758</v>
      </c>
      <c r="AF129" s="126">
        <f>(AD129-SMOW!AN$14*AE129)</f>
        <v>-0.11357173587304104</v>
      </c>
      <c r="AG129" s="93">
        <f t="shared" si="324"/>
        <v>-113.57173587304104</v>
      </c>
      <c r="AJ129" s="100" t="s">
        <v>263</v>
      </c>
      <c r="AK129" s="132" t="str">
        <f t="shared" si="162"/>
        <v>13</v>
      </c>
      <c r="AN129" s="59"/>
    </row>
    <row r="130" spans="1:40" s="100" customFormat="1" x14ac:dyDescent="0.25">
      <c r="A130" s="100">
        <v>2051</v>
      </c>
      <c r="B130" s="109" t="s">
        <v>206</v>
      </c>
      <c r="C130" s="121" t="s">
        <v>48</v>
      </c>
      <c r="D130" s="122" t="s">
        <v>148</v>
      </c>
      <c r="E130" s="100" t="s">
        <v>264</v>
      </c>
      <c r="F130" s="16">
        <v>12.8953656761121</v>
      </c>
      <c r="G130" s="16">
        <v>12.812928102975899</v>
      </c>
      <c r="H130" s="16">
        <v>3.9375474053023997E-3</v>
      </c>
      <c r="I130" s="16">
        <v>24.901269118080201</v>
      </c>
      <c r="J130" s="16">
        <v>24.596285106118302</v>
      </c>
      <c r="K130" s="16">
        <v>1.3390084100454399E-3</v>
      </c>
      <c r="L130" s="16">
        <v>-0.17391043305463</v>
      </c>
      <c r="M130" s="16">
        <v>3.9533062215233502E-3</v>
      </c>
      <c r="N130" s="16">
        <v>2.5689059448798202</v>
      </c>
      <c r="O130" s="16">
        <v>3.8974041426349101E-3</v>
      </c>
      <c r="P130" s="16">
        <v>4.5097217662257698</v>
      </c>
      <c r="Q130" s="16">
        <v>1.31236735278546E-3</v>
      </c>
      <c r="R130" s="16">
        <v>3.6720123044856301</v>
      </c>
      <c r="S130" s="16">
        <v>0.14553981851193701</v>
      </c>
      <c r="T130" s="16">
        <v>1132.4083332196501</v>
      </c>
      <c r="U130" s="16">
        <v>0.38335766066366</v>
      </c>
      <c r="V130" s="101">
        <v>43841.37400462963</v>
      </c>
      <c r="W130" s="100">
        <v>2.2999999999999998</v>
      </c>
      <c r="X130" s="16">
        <v>1.10502836049948E-2</v>
      </c>
      <c r="Y130" s="16">
        <v>9.0413880521599509E-3</v>
      </c>
      <c r="Z130" s="125">
        <f>((((N130/1000)+1)/((SMOW!$Z$4/1000)+1))-1)*1000</f>
        <v>12.945117881122403</v>
      </c>
      <c r="AA130" s="125">
        <f>((((P130/1000)+1)/((SMOW!$AA$4/1000)+1))-1)*1000</f>
        <v>24.933565968433101</v>
      </c>
      <c r="AB130" s="125">
        <f>Z130*SMOW!$AN$6</f>
        <v>13.98427203223258</v>
      </c>
      <c r="AC130" s="125">
        <f>AA130*SMOW!$AN$12</f>
        <v>26.912498081320056</v>
      </c>
      <c r="AD130" s="125">
        <f t="shared" ref="AD130" si="327">LN((AB130/1000)+1)*1000</f>
        <v>13.887394232358721</v>
      </c>
      <c r="AE130" s="125">
        <f t="shared" ref="AE130" si="328">LN((AC130/1000)+1)*1000</f>
        <v>26.556725837815367</v>
      </c>
      <c r="AF130" s="126">
        <f>(AD130-SMOW!AN$14*AE130)</f>
        <v>-0.13455701000779285</v>
      </c>
      <c r="AG130" s="93">
        <f t="shared" ref="AG130" si="329">AF130*1000</f>
        <v>-134.55701000779285</v>
      </c>
      <c r="AH130" s="2"/>
      <c r="AK130" s="132" t="str">
        <f t="shared" si="162"/>
        <v>13</v>
      </c>
      <c r="AN130" s="59"/>
    </row>
    <row r="131" spans="1:40" s="100" customFormat="1" x14ac:dyDescent="0.25">
      <c r="A131" s="100">
        <v>2052</v>
      </c>
      <c r="B131" s="109" t="s">
        <v>206</v>
      </c>
      <c r="C131" s="121" t="s">
        <v>48</v>
      </c>
      <c r="D131" s="122" t="s">
        <v>148</v>
      </c>
      <c r="E131" s="100" t="s">
        <v>267</v>
      </c>
      <c r="F131" s="16">
        <v>13.351611309379299</v>
      </c>
      <c r="G131" s="16">
        <v>13.263263795508999</v>
      </c>
      <c r="H131" s="16">
        <v>3.7581312782789299E-3</v>
      </c>
      <c r="I131" s="16">
        <v>25.7687011334956</v>
      </c>
      <c r="J131" s="16">
        <v>25.442283782265399</v>
      </c>
      <c r="K131" s="16">
        <v>1.79544079776724E-3</v>
      </c>
      <c r="L131" s="16">
        <v>-0.170262041527076</v>
      </c>
      <c r="M131" s="16">
        <v>3.84269729928857E-3</v>
      </c>
      <c r="N131" s="16">
        <v>3.0205001577544</v>
      </c>
      <c r="O131" s="16">
        <v>3.71981716151587E-3</v>
      </c>
      <c r="P131" s="16">
        <v>5.3598952597232001</v>
      </c>
      <c r="Q131" s="16">
        <v>1.7597185119734701E-3</v>
      </c>
      <c r="R131" s="16">
        <v>5.2613395773498004</v>
      </c>
      <c r="S131" s="16">
        <v>0.13620400666090099</v>
      </c>
      <c r="T131" s="16">
        <v>1040.9969729956399</v>
      </c>
      <c r="U131" s="16">
        <v>0.236117065712595</v>
      </c>
      <c r="V131" s="101">
        <v>43841.467314814814</v>
      </c>
      <c r="W131" s="100">
        <v>2.2999999999999998</v>
      </c>
      <c r="X131" s="16">
        <v>2.0787772083985401E-2</v>
      </c>
      <c r="Y131" s="16">
        <v>1.7131634268555501E-2</v>
      </c>
      <c r="Z131" s="125">
        <f>((((N131/1000)+1)/((SMOW!$Z$4/1000)+1))-1)*1000</f>
        <v>13.401385924627363</v>
      </c>
      <c r="AA131" s="125">
        <f>((((P131/1000)+1)/((SMOW!$AA$4/1000)+1))-1)*1000</f>
        <v>25.801025318502813</v>
      </c>
      <c r="AB131" s="125">
        <f>Z131*SMOW!$AN$6</f>
        <v>14.477166457650871</v>
      </c>
      <c r="AC131" s="125">
        <f>AA131*SMOW!$AN$12</f>
        <v>27.848806113790445</v>
      </c>
      <c r="AD131" s="125">
        <f t="shared" ref="AD131" si="330">LN((AB131/1000)+1)*1000</f>
        <v>14.37337284232043</v>
      </c>
      <c r="AE131" s="125">
        <f t="shared" ref="AE131" si="331">LN((AC131/1000)+1)*1000</f>
        <v>27.468080451477224</v>
      </c>
      <c r="AF131" s="126">
        <f>(AD131-SMOW!AN$14*AE131)</f>
        <v>-0.12977363605954473</v>
      </c>
      <c r="AG131" s="93">
        <f t="shared" ref="AG131" si="332">AF131*1000</f>
        <v>-129.77363605954474</v>
      </c>
      <c r="AH131" s="90">
        <f>AVERAGE(AG131:AG132)</f>
        <v>-137.62104867307912</v>
      </c>
      <c r="AI131" s="90">
        <f>STDEV(AG131:AG132)</f>
        <v>11.097917347598008</v>
      </c>
      <c r="AK131" s="132" t="str">
        <f t="shared" ref="AK131:AK194" si="333">"13"</f>
        <v>13</v>
      </c>
      <c r="AN131" s="59"/>
    </row>
    <row r="132" spans="1:40" s="100" customFormat="1" x14ac:dyDescent="0.25">
      <c r="A132" s="100">
        <v>2053</v>
      </c>
      <c r="B132" s="109" t="s">
        <v>80</v>
      </c>
      <c r="C132" s="121" t="s">
        <v>48</v>
      </c>
      <c r="D132" s="122" t="s">
        <v>148</v>
      </c>
      <c r="E132" s="100" t="s">
        <v>268</v>
      </c>
      <c r="F132" s="16">
        <v>12.7401185248562</v>
      </c>
      <c r="G132" s="16">
        <v>12.6596455904296</v>
      </c>
      <c r="H132" s="16">
        <v>4.5300835874229999E-3</v>
      </c>
      <c r="I132" s="16">
        <v>24.622913251198302</v>
      </c>
      <c r="J132" s="16">
        <v>24.3246553486069</v>
      </c>
      <c r="K132" s="16">
        <v>1.51782417345781E-3</v>
      </c>
      <c r="L132" s="16">
        <v>-0.18377243363486101</v>
      </c>
      <c r="M132" s="16">
        <v>4.4713307689060603E-3</v>
      </c>
      <c r="N132" s="16">
        <v>2.4152415370249001</v>
      </c>
      <c r="O132" s="16">
        <v>4.4838994233622398E-3</v>
      </c>
      <c r="P132" s="16">
        <v>4.2369040980087096</v>
      </c>
      <c r="Q132" s="16">
        <v>1.48762537828086E-3</v>
      </c>
      <c r="R132" s="16">
        <v>2.5632972599085901</v>
      </c>
      <c r="S132" s="16">
        <v>0.174249728380453</v>
      </c>
      <c r="T132" s="16">
        <v>1485.3128482534801</v>
      </c>
      <c r="U132" s="16">
        <v>0.56606335173869704</v>
      </c>
      <c r="V132" s="101">
        <v>43843.374039351853</v>
      </c>
      <c r="W132" s="100">
        <v>2.2999999999999998</v>
      </c>
      <c r="X132" s="16">
        <v>2.0071188593690899E-2</v>
      </c>
      <c r="Y132" s="16">
        <v>1.7010113902718501E-2</v>
      </c>
      <c r="Z132" s="125">
        <f>((((N132/1000)+1)/((SMOW!$Z$4/1000)+1))-1)*1000</f>
        <v>12.789863104312627</v>
      </c>
      <c r="AA132" s="125">
        <f>((((P132/1000)+1)/((SMOW!$AA$4/1000)+1))-1)*1000</f>
        <v>24.655201329957464</v>
      </c>
      <c r="AB132" s="125">
        <f>Z132*SMOW!$AN$6</f>
        <v>13.816554360354321</v>
      </c>
      <c r="AC132" s="125">
        <f>AA132*SMOW!$AN$12</f>
        <v>26.612040144081259</v>
      </c>
      <c r="AD132" s="125">
        <f t="shared" ref="AD132" si="334">LN((AB132/1000)+1)*1000</f>
        <v>13.721975942674934</v>
      </c>
      <c r="AE132" s="125">
        <f t="shared" ref="AE132" si="335">LN((AC132/1000)+1)*1000</f>
        <v>26.264099249927174</v>
      </c>
      <c r="AF132" s="126">
        <f>(AD132-SMOW!AN$14*AE132)</f>
        <v>-0.1454684612866135</v>
      </c>
      <c r="AG132" s="93">
        <f t="shared" ref="AG132" si="336">AF132*1000</f>
        <v>-145.46846128661349</v>
      </c>
      <c r="AK132" s="132" t="str">
        <f t="shared" si="333"/>
        <v>13</v>
      </c>
      <c r="AN132" s="59"/>
    </row>
    <row r="133" spans="1:40" s="100" customFormat="1" x14ac:dyDescent="0.25">
      <c r="A133" s="100">
        <v>2054</v>
      </c>
      <c r="B133" s="109" t="s">
        <v>80</v>
      </c>
      <c r="C133" s="121" t="s">
        <v>48</v>
      </c>
      <c r="D133" s="122" t="s">
        <v>148</v>
      </c>
      <c r="E133" s="100" t="s">
        <v>269</v>
      </c>
      <c r="F133" s="16">
        <v>13.174013986018</v>
      </c>
      <c r="G133" s="16">
        <v>13.0879910627919</v>
      </c>
      <c r="H133" s="16">
        <v>3.8820361230042098E-3</v>
      </c>
      <c r="I133" s="16">
        <v>25.411134976920899</v>
      </c>
      <c r="J133" s="16">
        <v>25.093639430469601</v>
      </c>
      <c r="K133" s="16">
        <v>1.3224262948554901E-3</v>
      </c>
      <c r="L133" s="16">
        <v>-0.161450556496083</v>
      </c>
      <c r="M133" s="16">
        <v>3.7967477819599599E-3</v>
      </c>
      <c r="N133" s="16">
        <v>2.84471343761061</v>
      </c>
      <c r="O133" s="16">
        <v>3.84245879738979E-3</v>
      </c>
      <c r="P133" s="16">
        <v>5.0094432783700098</v>
      </c>
      <c r="Q133" s="16">
        <v>1.2961151571643599E-3</v>
      </c>
      <c r="R133" s="16">
        <v>4.2865927091163698</v>
      </c>
      <c r="S133" s="16">
        <v>0.16378913606673301</v>
      </c>
      <c r="T133" s="16">
        <v>1896.4083768509499</v>
      </c>
      <c r="U133" s="16">
        <v>0.360650384274737</v>
      </c>
      <c r="V133" s="101">
        <v>43843.558564814812</v>
      </c>
      <c r="W133" s="100">
        <v>2.2999999999999998</v>
      </c>
      <c r="X133" s="16">
        <v>1.26557841465499E-2</v>
      </c>
      <c r="Y133" s="16">
        <v>1.49976806713074E-2</v>
      </c>
      <c r="Z133" s="125">
        <f>((((N133/1000)+1)/((SMOW!$Z$4/1000)+1))-1)*1000</f>
        <v>13.223779877898911</v>
      </c>
      <c r="AA133" s="125">
        <f>((((P133/1000)+1)/((SMOW!$AA$4/1000)+1))-1)*1000</f>
        <v>25.443447894247349</v>
      </c>
      <c r="AB133" s="125">
        <f>Z133*SMOW!$AN$6</f>
        <v>14.285303293883009</v>
      </c>
      <c r="AC133" s="125">
        <f>AA133*SMOW!$AN$12</f>
        <v>27.462848414984666</v>
      </c>
      <c r="AD133" s="125">
        <f t="shared" ref="AD133" si="337">LN((AB133/1000)+1)*1000</f>
        <v>14.184229788660394</v>
      </c>
      <c r="AE133" s="125">
        <f t="shared" ref="AE133" si="338">LN((AC133/1000)+1)*1000</f>
        <v>27.092509474207489</v>
      </c>
      <c r="AF133" s="126">
        <f>(AD133-SMOW!AN$14*AE133)</f>
        <v>-0.12061521372116069</v>
      </c>
      <c r="AG133" s="93">
        <f t="shared" ref="AG133" si="339">AF133*1000</f>
        <v>-120.61521372116069</v>
      </c>
      <c r="AH133" s="90">
        <f>AVERAGE(AG133:AG134)</f>
        <v>-121.50938763424435</v>
      </c>
      <c r="AI133" s="90">
        <f>STDEV(AG133:AG134)</f>
        <v>1.2645528750031363</v>
      </c>
      <c r="AK133" s="132" t="str">
        <f t="shared" si="333"/>
        <v>13</v>
      </c>
      <c r="AN133" s="59"/>
    </row>
    <row r="134" spans="1:40" s="100" customFormat="1" x14ac:dyDescent="0.25">
      <c r="A134" s="100">
        <v>2055</v>
      </c>
      <c r="B134" s="94" t="s">
        <v>271</v>
      </c>
      <c r="C134" s="121" t="s">
        <v>48</v>
      </c>
      <c r="D134" s="122" t="s">
        <v>148</v>
      </c>
      <c r="E134" s="100" t="s">
        <v>270</v>
      </c>
      <c r="F134" s="16">
        <v>13.3167661669943</v>
      </c>
      <c r="G134" s="16">
        <v>13.228877083533201</v>
      </c>
      <c r="H134" s="16">
        <v>4.3833784619059504E-3</v>
      </c>
      <c r="I134" s="16">
        <v>25.6884897368301</v>
      </c>
      <c r="J134" s="16">
        <v>25.364084376249401</v>
      </c>
      <c r="K134" s="16">
        <v>1.3033595213078699E-3</v>
      </c>
      <c r="L134" s="16">
        <v>-0.16335946712645899</v>
      </c>
      <c r="M134" s="16">
        <v>4.2311277579419803E-3</v>
      </c>
      <c r="N134" s="16">
        <v>2.9860102613028499</v>
      </c>
      <c r="O134" s="16">
        <v>4.3386899553669398E-3</v>
      </c>
      <c r="P134" s="16">
        <v>5.2812797577478401</v>
      </c>
      <c r="Q134" s="16">
        <v>1.2774277382177101E-3</v>
      </c>
      <c r="R134" s="16">
        <v>4.3841310707519296</v>
      </c>
      <c r="S134" s="16">
        <v>0.14195132512261799</v>
      </c>
      <c r="T134" s="16">
        <v>2364.5290740820601</v>
      </c>
      <c r="U134" s="16">
        <v>0.369863252825888</v>
      </c>
      <c r="V134" s="101">
        <v>43843.686724537038</v>
      </c>
      <c r="W134" s="100">
        <v>2.2999999999999998</v>
      </c>
      <c r="X134" s="16">
        <v>2.5534962342548201E-3</v>
      </c>
      <c r="Y134" s="16">
        <v>5.87868702289354E-3</v>
      </c>
      <c r="Z134" s="125">
        <f>((((N134/1000)+1)/((SMOW!$Z$4/1000)+1))-1)*1000</f>
        <v>13.366539070690964</v>
      </c>
      <c r="AA134" s="125">
        <f>((((P134/1000)+1)/((SMOW!$AA$4/1000)+1))-1)*1000</f>
        <v>25.720811394203345</v>
      </c>
      <c r="AB134" s="125">
        <f>Z134*SMOW!$AN$6</f>
        <v>14.439522313395939</v>
      </c>
      <c r="AC134" s="125">
        <f>AA134*SMOW!$AN$12</f>
        <v>27.762225755147096</v>
      </c>
      <c r="AD134" s="125">
        <f t="shared" ref="AD134" si="340">LN((AB134/1000)+1)*1000</f>
        <v>14.336265212946047</v>
      </c>
      <c r="AE134" s="125">
        <f t="shared" ref="AE134" si="341">LN((AC134/1000)+1)*1000</f>
        <v>27.383842375934421</v>
      </c>
      <c r="AF134" s="126">
        <f>(AD134-SMOW!AN$14*AE134)</f>
        <v>-0.12240356154732801</v>
      </c>
      <c r="AG134" s="93">
        <f t="shared" ref="AG134" si="342">AF134*1000</f>
        <v>-122.40356154732801</v>
      </c>
      <c r="AH134" s="90"/>
      <c r="AI134" s="90"/>
      <c r="AK134" s="132" t="str">
        <f t="shared" si="333"/>
        <v>13</v>
      </c>
      <c r="AN134" s="59"/>
    </row>
    <row r="135" spans="1:40" s="100" customFormat="1" x14ac:dyDescent="0.25">
      <c r="A135" s="100">
        <v>2056</v>
      </c>
      <c r="B135" s="94" t="s">
        <v>271</v>
      </c>
      <c r="C135" s="121" t="s">
        <v>48</v>
      </c>
      <c r="D135" s="122" t="s">
        <v>148</v>
      </c>
      <c r="E135" s="100" t="s">
        <v>272</v>
      </c>
      <c r="F135" s="16">
        <v>13.534020745480101</v>
      </c>
      <c r="G135" s="16">
        <v>13.4432535299858</v>
      </c>
      <c r="H135" s="16">
        <v>4.5884385252015604E-3</v>
      </c>
      <c r="I135" s="16">
        <v>26.1053988949885</v>
      </c>
      <c r="J135" s="16">
        <v>25.770469416897001</v>
      </c>
      <c r="K135" s="16">
        <v>1.12282891658257E-3</v>
      </c>
      <c r="L135" s="16">
        <v>-0.16355432213583401</v>
      </c>
      <c r="M135" s="16">
        <v>4.6852948530656099E-3</v>
      </c>
      <c r="N135" s="16">
        <v>3.20104993118892</v>
      </c>
      <c r="O135" s="16">
        <v>4.5416594330394801E-3</v>
      </c>
      <c r="P135" s="16">
        <v>5.6898940458576499</v>
      </c>
      <c r="Q135" s="16">
        <v>1.10048899008115E-3</v>
      </c>
      <c r="R135" s="16">
        <v>5.0236621887892596</v>
      </c>
      <c r="S135" s="16">
        <v>0.12654606025026599</v>
      </c>
      <c r="T135" s="16">
        <v>1857.78452244048</v>
      </c>
      <c r="U135" s="16">
        <v>0.42978807862788099</v>
      </c>
      <c r="V135" s="101">
        <v>43843.809861111113</v>
      </c>
      <c r="W135" s="100">
        <v>2.2999999999999998</v>
      </c>
      <c r="X135" s="16">
        <v>0.103853341073204</v>
      </c>
      <c r="Y135" s="16">
        <v>0.110644728229599</v>
      </c>
      <c r="Z135" s="125">
        <f>((((N135/1000)+1)/((SMOW!$Z$4/1000)+1))-1)*1000</f>
        <v>13.583804320461024</v>
      </c>
      <c r="AA135" s="125">
        <f>((((P135/1000)+1)/((SMOW!$AA$4/1000)+1))-1)*1000</f>
        <v>26.137733690068778</v>
      </c>
      <c r="AB135" s="125">
        <f>Z135*SMOW!$AN$6</f>
        <v>14.674228276202671</v>
      </c>
      <c r="AC135" s="125">
        <f>AA135*SMOW!$AN$12</f>
        <v>28.212238420874233</v>
      </c>
      <c r="AD135" s="125">
        <f t="shared" ref="AD135" si="343">LN((AB135/1000)+1)*1000</f>
        <v>14.567603612565353</v>
      </c>
      <c r="AE135" s="125">
        <f t="shared" ref="AE135" si="344">LN((AC135/1000)+1)*1000</f>
        <v>27.821603331388751</v>
      </c>
      <c r="AF135" s="126">
        <f>(AD135-SMOW!AN$14*AE135)</f>
        <v>-0.12220294640790819</v>
      </c>
      <c r="AG135" s="93">
        <f t="shared" ref="AG135" si="345">AF135*1000</f>
        <v>-122.20294640790819</v>
      </c>
      <c r="AH135" s="90">
        <f>AVERAGE(AG135:AG136)</f>
        <v>-124.73705628917386</v>
      </c>
      <c r="AI135" s="90">
        <f>STDEV(AG135:AG136)</f>
        <v>3.5837725626295955</v>
      </c>
      <c r="AJ135" s="123" t="s">
        <v>252</v>
      </c>
      <c r="AK135" s="132" t="str">
        <f t="shared" si="333"/>
        <v>13</v>
      </c>
      <c r="AN135" s="59"/>
    </row>
    <row r="136" spans="1:40" s="100" customFormat="1" x14ac:dyDescent="0.25">
      <c r="A136" s="100">
        <v>2057</v>
      </c>
      <c r="B136" s="109" t="s">
        <v>80</v>
      </c>
      <c r="C136" s="121" t="s">
        <v>48</v>
      </c>
      <c r="D136" s="122" t="s">
        <v>148</v>
      </c>
      <c r="E136" s="100" t="s">
        <v>273</v>
      </c>
      <c r="F136" s="16">
        <v>13.2029979224437</v>
      </c>
      <c r="G136" s="16">
        <v>13.1165976749294</v>
      </c>
      <c r="H136" s="16">
        <v>4.1775257530739102E-3</v>
      </c>
      <c r="I136" s="16">
        <v>25.478790543668001</v>
      </c>
      <c r="J136" s="16">
        <v>25.159616225615601</v>
      </c>
      <c r="K136" s="16">
        <v>1.20887189388624E-3</v>
      </c>
      <c r="L136" s="16">
        <v>-0.167679692195635</v>
      </c>
      <c r="M136" s="16">
        <v>4.1279821036560704E-3</v>
      </c>
      <c r="N136" s="16">
        <v>2.8734018830483801</v>
      </c>
      <c r="O136" s="16">
        <v>4.1349359131674203E-3</v>
      </c>
      <c r="P136" s="16">
        <v>5.0757527625874701</v>
      </c>
      <c r="Q136" s="16">
        <v>1.1848200469335799E-3</v>
      </c>
      <c r="R136" s="16">
        <v>3.3899385462757801</v>
      </c>
      <c r="S136" s="16">
        <v>0.13106335578127701</v>
      </c>
      <c r="T136" s="16">
        <v>1373.2829944582099</v>
      </c>
      <c r="U136" s="16">
        <v>0.30637443783004498</v>
      </c>
      <c r="V136" s="101">
        <v>43844.440717592595</v>
      </c>
      <c r="W136" s="100">
        <v>2.2999999999999998</v>
      </c>
      <c r="X136" s="16">
        <v>0.25539110754745997</v>
      </c>
      <c r="Y136" s="16">
        <v>0.26223075885691499</v>
      </c>
      <c r="Z136" s="125">
        <f>((((N136/1000)+1)/((SMOW!$Z$4/1000)+1))-1)*1000</f>
        <v>13.252765237980579</v>
      </c>
      <c r="AA136" s="125">
        <f>((((P136/1000)+1)/((SMOW!$AA$4/1000)+1))-1)*1000</f>
        <v>25.511105592967319</v>
      </c>
      <c r="AB136" s="125">
        <f>Z136*SMOW!$AN$6</f>
        <v>14.316615419740538</v>
      </c>
      <c r="AC136" s="125">
        <f>AA136*SMOW!$AN$12</f>
        <v>27.53587598309478</v>
      </c>
      <c r="AD136" s="125">
        <f t="shared" ref="AD136" si="346">LN((AB136/1000)+1)*1000</f>
        <v>14.215100434666525</v>
      </c>
      <c r="AE136" s="125">
        <f t="shared" ref="AE136" si="347">LN((AC136/1000)+1)*1000</f>
        <v>27.163582577342734</v>
      </c>
      <c r="AF136" s="126">
        <f>(AD136-SMOW!AN$14*AE136)</f>
        <v>-0.12727116617043954</v>
      </c>
      <c r="AG136" s="93">
        <f t="shared" ref="AG136" si="348">AF136*1000</f>
        <v>-127.27116617043954</v>
      </c>
      <c r="AK136" s="132" t="str">
        <f t="shared" si="333"/>
        <v>13</v>
      </c>
      <c r="AN136" s="59"/>
    </row>
    <row r="137" spans="1:40" s="100" customFormat="1" x14ac:dyDescent="0.25">
      <c r="A137" s="100">
        <v>2058</v>
      </c>
      <c r="B137" s="109" t="s">
        <v>206</v>
      </c>
      <c r="C137" s="121" t="s">
        <v>48</v>
      </c>
      <c r="D137" s="122" t="s">
        <v>148</v>
      </c>
      <c r="E137" s="100" t="s">
        <v>274</v>
      </c>
      <c r="F137" s="16">
        <v>13.1128014239902</v>
      </c>
      <c r="G137" s="16">
        <v>13.0275726593354</v>
      </c>
      <c r="H137" s="16">
        <v>3.4953170259435502E-3</v>
      </c>
      <c r="I137" s="16">
        <v>25.315604411021699</v>
      </c>
      <c r="J137" s="16">
        <v>25.000471884197999</v>
      </c>
      <c r="K137" s="16">
        <v>1.72321578560734E-3</v>
      </c>
      <c r="L137" s="16">
        <v>-0.172676495521151</v>
      </c>
      <c r="M137" s="16">
        <v>3.40076463750822E-3</v>
      </c>
      <c r="N137" s="16">
        <v>2.7841249371377401</v>
      </c>
      <c r="O137" s="16">
        <v>3.45968229827147E-3</v>
      </c>
      <c r="P137" s="16">
        <v>4.9158133990215598</v>
      </c>
      <c r="Q137" s="16">
        <v>1.68893049652838E-3</v>
      </c>
      <c r="R137" s="16">
        <v>3.51846308399554</v>
      </c>
      <c r="S137" s="16">
        <v>0.16389472749598599</v>
      </c>
      <c r="T137" s="16">
        <v>1385.94238010349</v>
      </c>
      <c r="U137" s="16">
        <v>0.29952214865384003</v>
      </c>
      <c r="V137" s="101">
        <v>43844.538622685184</v>
      </c>
      <c r="W137" s="100">
        <v>2.2999999999999998</v>
      </c>
      <c r="X137" s="16">
        <v>2.2342050795801498E-6</v>
      </c>
      <c r="Y137" s="16">
        <v>1.24293613638725E-4</v>
      </c>
      <c r="Z137" s="125">
        <f>((((N137/1000)+1)/((SMOW!$Z$4/1000)+1))-1)*1000</f>
        <v>13.162564309183278</v>
      </c>
      <c r="AA137" s="125">
        <f>((((P137/1000)+1)/((SMOW!$AA$4/1000)+1))-1)*1000</f>
        <v>25.347914317973562</v>
      </c>
      <c r="AB137" s="125">
        <f>Z137*SMOW!$AN$6</f>
        <v>14.219173717204869</v>
      </c>
      <c r="AC137" s="125">
        <f>AA137*SMOW!$AN$12</f>
        <v>27.359732511249717</v>
      </c>
      <c r="AD137" s="125">
        <f t="shared" ref="AD137" si="349">LN((AB137/1000)+1)*1000</f>
        <v>14.119029462557055</v>
      </c>
      <c r="AE137" s="125">
        <f t="shared" ref="AE137" si="350">LN((AC137/1000)+1)*1000</f>
        <v>26.992144698407849</v>
      </c>
      <c r="AF137" s="126">
        <f>(AD137-SMOW!AN$14*AE137)</f>
        <v>-0.13282293820229008</v>
      </c>
      <c r="AG137" s="93">
        <f t="shared" ref="AG137" si="351">AF137*1000</f>
        <v>-132.82293820229006</v>
      </c>
      <c r="AH137" s="90">
        <f>AVERAGE(AG137,AG140)</f>
        <v>-129.28382786164326</v>
      </c>
      <c r="AI137" s="90">
        <f>STDEV(AG137,AG140)</f>
        <v>5.0050578424775596</v>
      </c>
      <c r="AK137" s="132" t="str">
        <f t="shared" si="333"/>
        <v>13</v>
      </c>
      <c r="AN137" s="59"/>
    </row>
    <row r="138" spans="1:40" s="100" customFormat="1" x14ac:dyDescent="0.25">
      <c r="A138" s="100">
        <v>2060</v>
      </c>
      <c r="B138" s="109" t="s">
        <v>206</v>
      </c>
      <c r="C138" s="121" t="s">
        <v>48</v>
      </c>
      <c r="D138" s="122" t="s">
        <v>148</v>
      </c>
      <c r="E138" s="100" t="s">
        <v>275</v>
      </c>
      <c r="F138" s="16">
        <v>13.0529953030728</v>
      </c>
      <c r="G138" s="16">
        <v>12.9685386207347</v>
      </c>
      <c r="H138" s="16">
        <v>5.0409463720234001E-3</v>
      </c>
      <c r="I138" s="16">
        <v>25.187818167993498</v>
      </c>
      <c r="J138" s="16">
        <v>24.8758330024937</v>
      </c>
      <c r="K138" s="16">
        <v>1.4508123967994801E-3</v>
      </c>
      <c r="L138" s="16">
        <v>-0.16590120458199101</v>
      </c>
      <c r="M138" s="16">
        <v>4.9327779338726096E-3</v>
      </c>
      <c r="N138" s="16">
        <v>2.7249285391198601</v>
      </c>
      <c r="O138" s="16">
        <v>4.9895539661728404E-3</v>
      </c>
      <c r="P138" s="16">
        <v>4.7905696050117097</v>
      </c>
      <c r="Q138" s="16">
        <v>1.4219468752337599E-3</v>
      </c>
      <c r="R138" s="16">
        <v>3.3385681317052098</v>
      </c>
      <c r="S138" s="16">
        <v>0.15690131698854901</v>
      </c>
      <c r="T138" s="16">
        <v>1358.53550128445</v>
      </c>
      <c r="U138" s="16">
        <v>0.24781535053343001</v>
      </c>
      <c r="V138" s="101">
        <v>43844.761064814818</v>
      </c>
      <c r="W138" s="100">
        <v>2.2999999999999998</v>
      </c>
      <c r="X138" s="16">
        <v>9.5219818746310497E-2</v>
      </c>
      <c r="Y138" s="16">
        <v>9.0466402207666899E-2</v>
      </c>
      <c r="Z138" s="125">
        <f>((((N138/1000)+1)/((SMOW!$Z$4/1000)+1))-1)*1000</f>
        <v>13.102755250661069</v>
      </c>
      <c r="AA138" s="125">
        <f>((((P138/1000)+1)/((SMOW!$AA$4/1000)+1))-1)*1000</f>
        <v>25.220124048125349</v>
      </c>
      <c r="AB138" s="125">
        <f>Z138*SMOW!$AN$6</f>
        <v>14.154563556675859</v>
      </c>
      <c r="AC138" s="125">
        <f>AA138*SMOW!$AN$12</f>
        <v>27.221799758411414</v>
      </c>
      <c r="AD138" s="125">
        <f t="shared" ref="AD138" si="352">LN((AB138/1000)+1)*1000</f>
        <v>14.055323095861793</v>
      </c>
      <c r="AE138" s="125">
        <f t="shared" ref="AE138" si="353">LN((AC138/1000)+1)*1000</f>
        <v>26.85787623460714</v>
      </c>
      <c r="AF138" s="126">
        <f>(AD138-SMOW!AN$14*AE138)</f>
        <v>-0.1256355560107778</v>
      </c>
      <c r="AG138" s="93">
        <f t="shared" ref="AG138" si="354">AF138*1000</f>
        <v>-125.6355560107778</v>
      </c>
      <c r="AH138" s="90">
        <f>AVERAGE(AG138:AG139)</f>
        <v>-130.05051025022141</v>
      </c>
      <c r="AI138" s="90">
        <f>STDEV(AG138:AG139)</f>
        <v>6.2436881626777359</v>
      </c>
      <c r="AK138" s="132" t="str">
        <f t="shared" si="333"/>
        <v>13</v>
      </c>
      <c r="AN138" s="59"/>
    </row>
    <row r="139" spans="1:40" s="100" customFormat="1" x14ac:dyDescent="0.25">
      <c r="A139" s="100">
        <v>2061</v>
      </c>
      <c r="B139" s="109" t="s">
        <v>80</v>
      </c>
      <c r="C139" s="121" t="s">
        <v>48</v>
      </c>
      <c r="D139" s="122" t="s">
        <v>148</v>
      </c>
      <c r="E139" s="100" t="s">
        <v>276</v>
      </c>
      <c r="F139" s="16">
        <v>12.6017282617823</v>
      </c>
      <c r="G139" s="16">
        <v>12.522986957744401</v>
      </c>
      <c r="H139" s="16">
        <v>4.3530102423344997E-3</v>
      </c>
      <c r="I139" s="16">
        <v>24.337478499093599</v>
      </c>
      <c r="J139" s="16">
        <v>24.0460411183752</v>
      </c>
      <c r="K139" s="16">
        <v>1.6588515114948101E-3</v>
      </c>
      <c r="L139" s="16">
        <v>-0.173322752757709</v>
      </c>
      <c r="M139" s="16">
        <v>4.3938179476207401E-3</v>
      </c>
      <c r="N139" s="16">
        <v>2.2782621615186298</v>
      </c>
      <c r="O139" s="16">
        <v>4.3086313395390204E-3</v>
      </c>
      <c r="P139" s="16">
        <v>3.9571483868407902</v>
      </c>
      <c r="Q139" s="16">
        <v>1.62584682102585E-3</v>
      </c>
      <c r="R139" s="16">
        <v>1.9929885344568301</v>
      </c>
      <c r="S139" s="16">
        <v>0.13842909956202401</v>
      </c>
      <c r="T139" s="16">
        <v>1817.7774310013299</v>
      </c>
      <c r="U139" s="16">
        <v>0.57380604055663398</v>
      </c>
      <c r="V139" s="101">
        <v>43845.377569444441</v>
      </c>
      <c r="W139" s="100">
        <v>2.2999999999999998</v>
      </c>
      <c r="X139" s="16">
        <v>1.46288487678887E-3</v>
      </c>
      <c r="Y139" s="16">
        <v>4.1890846472167698E-3</v>
      </c>
      <c r="Z139" s="125">
        <f>((((N139/1000)+1)/((SMOW!$Z$4/1000)+1))-1)*1000</f>
        <v>12.651466043675175</v>
      </c>
      <c r="AA139" s="125">
        <f>((((P139/1000)+1)/((SMOW!$AA$4/1000)+1))-1)*1000</f>
        <v>24.369757583187823</v>
      </c>
      <c r="AB139" s="125">
        <f>Z139*SMOW!$AN$6</f>
        <v>13.667047638037188</v>
      </c>
      <c r="AC139" s="125">
        <f>AA139*SMOW!$AN$12</f>
        <v>26.303941242504624</v>
      </c>
      <c r="AD139" s="125">
        <f t="shared" ref="AD139" si="355">LN((AB139/1000)+1)*1000</f>
        <v>13.574495862006664</v>
      </c>
      <c r="AE139" s="125">
        <f t="shared" ref="AE139" si="356">LN((AC139/1000)+1)*1000</f>
        <v>25.963941906243047</v>
      </c>
      <c r="AF139" s="126">
        <f>(AD139-SMOW!AN$14*AE139)</f>
        <v>-0.13446546448966501</v>
      </c>
      <c r="AG139" s="93">
        <f t="shared" ref="AG139" si="357">AF139*1000</f>
        <v>-134.46546448966501</v>
      </c>
      <c r="AK139" s="132" t="str">
        <f t="shared" si="333"/>
        <v>13</v>
      </c>
      <c r="AN139" s="59"/>
    </row>
    <row r="140" spans="1:40" s="100" customFormat="1" x14ac:dyDescent="0.25">
      <c r="A140" s="100">
        <v>2062</v>
      </c>
      <c r="B140" s="109" t="s">
        <v>80</v>
      </c>
      <c r="C140" s="121" t="s">
        <v>48</v>
      </c>
      <c r="D140" s="122" t="s">
        <v>148</v>
      </c>
      <c r="E140" s="100" t="s">
        <v>277</v>
      </c>
      <c r="F140" s="16">
        <v>12.9474143089202</v>
      </c>
      <c r="G140" s="16">
        <v>12.864312788514001</v>
      </c>
      <c r="H140" s="16">
        <v>3.84241447496442E-3</v>
      </c>
      <c r="I140" s="16">
        <v>24.985311047534601</v>
      </c>
      <c r="J140" s="16">
        <v>24.6782817723976</v>
      </c>
      <c r="K140" s="16">
        <v>1.2704161492165301E-3</v>
      </c>
      <c r="L140" s="16">
        <v>-0.16581998731188</v>
      </c>
      <c r="M140" s="16">
        <v>3.9159328363128102E-3</v>
      </c>
      <c r="N140" s="16">
        <v>2.6204239423144</v>
      </c>
      <c r="O140" s="16">
        <v>3.8032410917197201E-3</v>
      </c>
      <c r="P140" s="16">
        <v>4.5920915882922397</v>
      </c>
      <c r="Q140" s="16">
        <v>1.24513981105388E-3</v>
      </c>
      <c r="R140" s="16">
        <v>2.72090686912727</v>
      </c>
      <c r="S140" s="16">
        <v>0.14831482910024499</v>
      </c>
      <c r="T140" s="16">
        <v>2000.32059711021</v>
      </c>
      <c r="U140" s="16">
        <v>0.32542461051231603</v>
      </c>
      <c r="V140" s="101">
        <v>43845.489490740743</v>
      </c>
      <c r="W140" s="100">
        <v>2.2999999999999998</v>
      </c>
      <c r="X140" s="16">
        <v>1.0119129638908599E-3</v>
      </c>
      <c r="Y140" s="16">
        <v>3.2430286307943198E-4</v>
      </c>
      <c r="Z140" s="125">
        <f>((((N140/1000)+1)/((SMOW!$Z$4/1000)+1))-1)*1000</f>
        <v>12.997169070496861</v>
      </c>
      <c r="AA140" s="125">
        <f>((((P140/1000)+1)/((SMOW!$AA$4/1000)+1))-1)*1000</f>
        <v>25.017610546230085</v>
      </c>
      <c r="AB140" s="125">
        <f>Z140*SMOW!$AN$6</f>
        <v>14.040501569769287</v>
      </c>
      <c r="AC140" s="125">
        <f>AA140*SMOW!$AN$12</f>
        <v>27.003213125512705</v>
      </c>
      <c r="AD140" s="125">
        <f t="shared" ref="AD140" si="358">LN((AB140/1000)+1)*1000</f>
        <v>13.94284674781429</v>
      </c>
      <c r="AE140" s="125">
        <f t="shared" ref="AE140" si="359">LN((AC140/1000)+1)*1000</f>
        <v>26.645059593438042</v>
      </c>
      <c r="AF140" s="126">
        <f>(AD140-SMOW!AN$14*AE140)</f>
        <v>-0.12574471752099647</v>
      </c>
      <c r="AG140" s="93">
        <f t="shared" ref="AG140" si="360">AF140*1000</f>
        <v>-125.74471752099647</v>
      </c>
      <c r="AK140" s="132" t="str">
        <f t="shared" si="333"/>
        <v>13</v>
      </c>
      <c r="AN140" s="59"/>
    </row>
    <row r="141" spans="1:40" s="100" customFormat="1" x14ac:dyDescent="0.25">
      <c r="A141" s="100">
        <v>2063</v>
      </c>
      <c r="B141" s="109" t="s">
        <v>80</v>
      </c>
      <c r="C141" s="121" t="s">
        <v>64</v>
      </c>
      <c r="D141" s="122" t="s">
        <v>50</v>
      </c>
      <c r="E141" s="100" t="s">
        <v>278</v>
      </c>
      <c r="F141" s="16">
        <v>11.671958270287201</v>
      </c>
      <c r="G141" s="16">
        <v>11.6043660177997</v>
      </c>
      <c r="H141" s="16">
        <v>4.5362655282629597E-3</v>
      </c>
      <c r="I141" s="16">
        <v>22.506482881715101</v>
      </c>
      <c r="J141" s="16">
        <v>22.256949093987998</v>
      </c>
      <c r="K141" s="16">
        <v>1.5933219238438599E-3</v>
      </c>
      <c r="L141" s="16">
        <v>-0.14730310382599501</v>
      </c>
      <c r="M141" s="16">
        <v>4.6262829548637703E-3</v>
      </c>
      <c r="N141" s="16">
        <v>1.3579711672644299</v>
      </c>
      <c r="O141" s="16">
        <v>4.4900183393672896E-3</v>
      </c>
      <c r="P141" s="16">
        <v>2.1625824578213502</v>
      </c>
      <c r="Q141" s="16">
        <v>1.56162101719448E-3</v>
      </c>
      <c r="R141" s="16">
        <v>-0.44573704172813899</v>
      </c>
      <c r="S141" s="16">
        <v>0.12089824769108699</v>
      </c>
      <c r="T141" s="16">
        <v>1124.1169977079801</v>
      </c>
      <c r="U141" s="16">
        <v>0.326822185209662</v>
      </c>
      <c r="V141" s="101">
        <v>43845.652766203704</v>
      </c>
      <c r="W141" s="100">
        <v>2.2999999999999998</v>
      </c>
      <c r="X141" s="16">
        <v>6.9755347128800001E-3</v>
      </c>
      <c r="Y141" s="16">
        <v>1.04648150995773E-2</v>
      </c>
      <c r="Z141" s="125">
        <f>((((N141/1000)+1)/((SMOW!$Z$4/1000)+1))-1)*1000</f>
        <v>11.721650382993554</v>
      </c>
      <c r="AA141" s="125">
        <f>((((P141/1000)+1)/((SMOW!$AA$4/1000)+1))-1)*1000</f>
        <v>22.538704267186738</v>
      </c>
      <c r="AB141" s="125">
        <f>Z141*SMOW!$AN$6</f>
        <v>12.662592116024248</v>
      </c>
      <c r="AC141" s="125">
        <f>AA141*SMOW!$AN$12</f>
        <v>24.327560530814122</v>
      </c>
      <c r="AD141" s="125">
        <f t="shared" ref="AD141" si="361">LN((AB141/1000)+1)*1000</f>
        <v>12.583091912147186</v>
      </c>
      <c r="AE141" s="125">
        <f t="shared" ref="AE141" si="362">LN((AC141/1000)+1)*1000</f>
        <v>24.0363587964247</v>
      </c>
      <c r="AF141" s="126">
        <f>(AD141-SMOW!AN$14*AE141)</f>
        <v>-0.10810553236505704</v>
      </c>
      <c r="AG141" s="93">
        <f t="shared" ref="AG141" si="363">AF141*1000</f>
        <v>-108.10553236505704</v>
      </c>
      <c r="AH141" s="90">
        <f>AVERAGE(AG141:AG142)</f>
        <v>-109.17358684438838</v>
      </c>
      <c r="AI141" s="90">
        <f>STDEV(AG141:AG142)</f>
        <v>1.5104571300237117</v>
      </c>
      <c r="AK141" s="132" t="str">
        <f t="shared" si="333"/>
        <v>13</v>
      </c>
      <c r="AN141" s="59"/>
    </row>
    <row r="142" spans="1:40" s="100" customFormat="1" x14ac:dyDescent="0.25">
      <c r="A142" s="100">
        <v>2064</v>
      </c>
      <c r="B142" s="109" t="s">
        <v>80</v>
      </c>
      <c r="C142" s="121" t="s">
        <v>64</v>
      </c>
      <c r="D142" s="122" t="s">
        <v>50</v>
      </c>
      <c r="E142" s="100" t="s">
        <v>279</v>
      </c>
      <c r="F142" s="16">
        <v>10.9746131313288</v>
      </c>
      <c r="G142" s="16">
        <v>10.9148288774752</v>
      </c>
      <c r="H142" s="16">
        <v>3.18940549318892E-3</v>
      </c>
      <c r="I142" s="16">
        <v>21.173673836128302</v>
      </c>
      <c r="J142" s="16">
        <v>20.952626372743001</v>
      </c>
      <c r="K142" s="16">
        <v>1.5435191360193799E-3</v>
      </c>
      <c r="L142" s="16">
        <v>-0.14815784733308901</v>
      </c>
      <c r="M142" s="16">
        <v>3.26949870349163E-3</v>
      </c>
      <c r="N142" s="16">
        <v>0.66773545613069096</v>
      </c>
      <c r="O142" s="16">
        <v>3.1568895310176799E-3</v>
      </c>
      <c r="P142" s="16">
        <v>0.85629112626515202</v>
      </c>
      <c r="Q142" s="16">
        <v>1.5128091110672699E-3</v>
      </c>
      <c r="R142" s="16">
        <v>-3.1670741233945998</v>
      </c>
      <c r="S142" s="16">
        <v>0.14095783358716399</v>
      </c>
      <c r="T142" s="16">
        <v>1517.0586004643001</v>
      </c>
      <c r="U142" s="16">
        <v>0.47543923264113003</v>
      </c>
      <c r="V142" s="101">
        <v>43846.382303240738</v>
      </c>
      <c r="W142" s="100">
        <v>2.2999999999999998</v>
      </c>
      <c r="X142" s="16">
        <v>6.5437375328838095E-5</v>
      </c>
      <c r="Y142" s="16">
        <v>2.75353797878436E-4</v>
      </c>
      <c r="Z142" s="125">
        <f>((((N142/1000)+1)/((SMOW!$Z$4/1000)+1))-1)*1000</f>
        <v>11.024270991278673</v>
      </c>
      <c r="AA142" s="125">
        <f>((((P142/1000)+1)/((SMOW!$AA$4/1000)+1))-1)*1000</f>
        <v>21.205853221911042</v>
      </c>
      <c r="AB142" s="125">
        <f>Z142*SMOW!$AN$6</f>
        <v>11.90923141178258</v>
      </c>
      <c r="AC142" s="125">
        <f>AA142*SMOW!$AN$12</f>
        <v>22.888923504562804</v>
      </c>
      <c r="AD142" s="125">
        <f t="shared" ref="AD142" si="364">LN((AB142/1000)+1)*1000</f>
        <v>11.838874561833387</v>
      </c>
      <c r="AE142" s="125">
        <f t="shared" ref="AE142" si="365">LN((AC142/1000)+1)*1000</f>
        <v>22.630901899918761</v>
      </c>
      <c r="AF142" s="126">
        <f>(AD142-SMOW!AN$14*AE142)</f>
        <v>-0.11024164132371972</v>
      </c>
      <c r="AG142" s="93">
        <f t="shared" ref="AG142" si="366">AF142*1000</f>
        <v>-110.24164132371972</v>
      </c>
      <c r="AK142" s="132" t="str">
        <f t="shared" si="333"/>
        <v>13</v>
      </c>
      <c r="AN142" s="59"/>
    </row>
    <row r="143" spans="1:40" s="100" customFormat="1" x14ac:dyDescent="0.25">
      <c r="A143" s="100">
        <v>2065</v>
      </c>
      <c r="B143" s="109" t="s">
        <v>80</v>
      </c>
      <c r="C143" s="121" t="s">
        <v>64</v>
      </c>
      <c r="D143" s="122" t="s">
        <v>101</v>
      </c>
      <c r="E143" s="100" t="s">
        <v>280</v>
      </c>
      <c r="F143" s="16">
        <v>16.684997531342599</v>
      </c>
      <c r="G143" s="16">
        <v>16.547331910678299</v>
      </c>
      <c r="H143" s="16">
        <v>3.54205405699606E-3</v>
      </c>
      <c r="I143" s="16">
        <v>32.202940433796499</v>
      </c>
      <c r="J143" s="16">
        <v>31.695295395050501</v>
      </c>
      <c r="K143" s="16">
        <v>1.4571693506891701E-3</v>
      </c>
      <c r="L143" s="16">
        <v>-0.187784057908365</v>
      </c>
      <c r="M143" s="16">
        <v>3.6377898319124098E-3</v>
      </c>
      <c r="N143" s="16">
        <v>6.31990253522972</v>
      </c>
      <c r="O143" s="16">
        <v>3.5059428456845399E-3</v>
      </c>
      <c r="P143" s="16">
        <v>11.6661182336534</v>
      </c>
      <c r="Q143" s="16">
        <v>1.42817735047773E-3</v>
      </c>
      <c r="R143" s="16">
        <v>12.3088102807355</v>
      </c>
      <c r="S143" s="16">
        <v>0.11422708632789599</v>
      </c>
      <c r="T143" s="16">
        <v>1421.1650791290999</v>
      </c>
      <c r="U143" s="16">
        <v>0.50693271945402596</v>
      </c>
      <c r="V143" s="101">
        <v>43846.488136574073</v>
      </c>
      <c r="W143" s="100">
        <v>2.2999999999999998</v>
      </c>
      <c r="X143" s="16">
        <v>1.9143522856476899E-2</v>
      </c>
      <c r="Y143" s="16">
        <v>1.54486412599902E-2</v>
      </c>
      <c r="Z143" s="125">
        <f>((((N143/1000)+1)/((SMOW!$Z$4/1000)+1))-1)*1000</f>
        <v>16.734935878522261</v>
      </c>
      <c r="AA143" s="125">
        <f>((((P143/1000)+1)/((SMOW!$AA$4/1000)+1))-1)*1000</f>
        <v>32.235467375567154</v>
      </c>
      <c r="AB143" s="125">
        <f>Z143*SMOW!$AN$6</f>
        <v>18.078313223280841</v>
      </c>
      <c r="AC143" s="125">
        <f>AA143*SMOW!$AN$12</f>
        <v>34.793938219416468</v>
      </c>
      <c r="AD143" s="125">
        <f t="shared" ref="AD143" si="367">LN((AB143/1000)+1)*1000</f>
        <v>17.916843679584034</v>
      </c>
      <c r="AE143" s="125">
        <f t="shared" ref="AE143" si="368">LN((AC143/1000)+1)*1000</f>
        <v>34.202313387778815</v>
      </c>
      <c r="AF143" s="126">
        <f>(AD143-SMOW!AN$14*AE143)</f>
        <v>-0.14197778916318171</v>
      </c>
      <c r="AG143" s="93">
        <f t="shared" ref="AG143" si="369">AF143*1000</f>
        <v>-141.97778916318171</v>
      </c>
      <c r="AH143" s="90">
        <f>AVERAGE(AG143:AG144)</f>
        <v>-138.17714820580738</v>
      </c>
      <c r="AI143" s="90">
        <f>STDEV(AG143:AG144)</f>
        <v>5.3749179876294173</v>
      </c>
      <c r="AK143" s="132" t="str">
        <f t="shared" si="333"/>
        <v>13</v>
      </c>
      <c r="AN143" s="59"/>
    </row>
    <row r="144" spans="1:40" s="100" customFormat="1" x14ac:dyDescent="0.25">
      <c r="A144" s="100">
        <v>2066</v>
      </c>
      <c r="B144" s="109" t="s">
        <v>80</v>
      </c>
      <c r="C144" s="122" t="s">
        <v>64</v>
      </c>
      <c r="D144" s="122" t="s">
        <v>101</v>
      </c>
      <c r="E144" s="100" t="s">
        <v>281</v>
      </c>
      <c r="F144" s="16">
        <v>17.004461248122102</v>
      </c>
      <c r="G144" s="16">
        <v>16.861503386016398</v>
      </c>
      <c r="H144" s="16">
        <v>4.28047528202066E-3</v>
      </c>
      <c r="I144" s="16">
        <v>32.804729379018497</v>
      </c>
      <c r="J144" s="16">
        <v>32.2781396913647</v>
      </c>
      <c r="K144" s="16">
        <v>1.2874321708608999E-3</v>
      </c>
      <c r="L144" s="16">
        <v>-0.181354371024148</v>
      </c>
      <c r="M144" s="16">
        <v>4.3135638690481298E-3</v>
      </c>
      <c r="N144" s="16">
        <v>6.63610932210449</v>
      </c>
      <c r="O144" s="16">
        <v>4.2368358725323801E-3</v>
      </c>
      <c r="P144" s="16">
        <v>12.2559339204337</v>
      </c>
      <c r="Q144" s="16">
        <v>1.26181728007432E-3</v>
      </c>
      <c r="R144" s="16">
        <v>15.487058906368</v>
      </c>
      <c r="S144" s="16">
        <v>0.12793727245908301</v>
      </c>
      <c r="T144" s="16">
        <v>3159.4530593958798</v>
      </c>
      <c r="U144" s="16">
        <v>0.387478244124352</v>
      </c>
      <c r="V144" s="101">
        <v>43846.597627314812</v>
      </c>
      <c r="W144" s="100">
        <v>2.2999999999999998</v>
      </c>
      <c r="X144" s="16">
        <v>0.150009000696358</v>
      </c>
      <c r="Y144" s="16">
        <v>0.16083640895031301</v>
      </c>
      <c r="Z144" s="125">
        <f>((((N144/1000)+1)/((SMOW!$Z$4/1000)+1))-1)*1000</f>
        <v>17.054415286976486</v>
      </c>
      <c r="AA144" s="125">
        <f>((((P144/1000)+1)/((SMOW!$AA$4/1000)+1))-1)*1000</f>
        <v>32.837275284457235</v>
      </c>
      <c r="AB144" s="125">
        <f>Z144*SMOW!$AN$6</f>
        <v>18.423438466445738</v>
      </c>
      <c r="AC144" s="125">
        <f>AA144*SMOW!$AN$12</f>
        <v>35.443510535459531</v>
      </c>
      <c r="AD144" s="125">
        <f t="shared" ref="AD144" si="370">LN((AB144/1000)+1)*1000</f>
        <v>18.255782986837175</v>
      </c>
      <c r="AE144" s="125">
        <f t="shared" ref="AE144" si="371">LN((AC144/1000)+1)*1000</f>
        <v>34.829847526677284</v>
      </c>
      <c r="AF144" s="126">
        <f>(AD144-SMOW!AN$14*AE144)</f>
        <v>-0.13437650724843309</v>
      </c>
      <c r="AG144" s="93">
        <f t="shared" ref="AG144" si="372">AF144*1000</f>
        <v>-134.37650724843309</v>
      </c>
      <c r="AK144" s="132" t="str">
        <f t="shared" si="333"/>
        <v>13</v>
      </c>
      <c r="AN144" s="59"/>
    </row>
    <row r="145" spans="1:40" s="100" customFormat="1" x14ac:dyDescent="0.25">
      <c r="A145" s="100">
        <v>2067</v>
      </c>
      <c r="B145" s="94" t="s">
        <v>123</v>
      </c>
      <c r="C145" s="122" t="s">
        <v>62</v>
      </c>
      <c r="D145" s="122" t="s">
        <v>24</v>
      </c>
      <c r="E145" s="100" t="s">
        <v>282</v>
      </c>
      <c r="F145" s="16">
        <v>-26.839708722434999</v>
      </c>
      <c r="G145" s="16">
        <v>-27.206471507267</v>
      </c>
      <c r="H145" s="16">
        <v>4.2964480032446298E-3</v>
      </c>
      <c r="I145" s="16">
        <v>-50.099732959315403</v>
      </c>
      <c r="J145" s="16">
        <v>-51.398282011974999</v>
      </c>
      <c r="K145" s="16">
        <v>1.5359601554868099E-3</v>
      </c>
      <c r="L145" s="16">
        <v>-6.8178604944251597E-2</v>
      </c>
      <c r="M145" s="16">
        <v>4.3195200298522998E-3</v>
      </c>
      <c r="N145" s="16">
        <v>-36.761069704478899</v>
      </c>
      <c r="O145" s="16">
        <v>4.2526457519991602E-3</v>
      </c>
      <c r="P145" s="16">
        <v>-68.999052199662202</v>
      </c>
      <c r="Q145" s="16">
        <v>1.5054005248329701E-3</v>
      </c>
      <c r="R145" s="16">
        <v>-99.335205225461607</v>
      </c>
      <c r="S145" s="16">
        <v>0.13635631072118701</v>
      </c>
      <c r="T145" s="16">
        <v>1801.95787615165</v>
      </c>
      <c r="U145" s="16">
        <v>0.18144424206033199</v>
      </c>
      <c r="V145" s="101">
        <v>43846.680543981478</v>
      </c>
      <c r="W145" s="100">
        <v>2.2999999999999998</v>
      </c>
      <c r="X145" s="16">
        <v>1.6549471340997399E-3</v>
      </c>
      <c r="Y145" s="16">
        <v>6.2875472172717296E-4</v>
      </c>
      <c r="Z145" s="125">
        <f>((((N145/1000)+1)/((SMOW!$Z$4/1000)+1))-1)*1000</f>
        <v>-26.791908256602049</v>
      </c>
      <c r="AA145" s="125">
        <f>((((P145/1000)+1)/((SMOW!$AA$4/1000)+1))-1)*1000</f>
        <v>-50.069799552362568</v>
      </c>
      <c r="AB145" s="125">
        <f>Z145*SMOW!$AN$6</f>
        <v>-28.942597260493692</v>
      </c>
      <c r="AC145" s="125">
        <f>AA145*SMOW!$AN$12</f>
        <v>-54.043749140858189</v>
      </c>
      <c r="AD145" s="125">
        <f t="shared" ref="AD145:AD147" si="373">LN((AB145/1000)+1)*1000</f>
        <v>-29.369695301697377</v>
      </c>
      <c r="AE145" s="125">
        <f t="shared" ref="AE145:AE147" si="374">LN((AC145/1000)+1)*1000</f>
        <v>-55.558957448768908</v>
      </c>
      <c r="AF145" s="126">
        <f>(AD145-SMOW!AN$14*AE145)</f>
        <v>-3.4565768747391701E-2</v>
      </c>
      <c r="AG145" s="93">
        <f t="shared" ref="AG145:AG147" si="375">AF145*1000</f>
        <v>-34.565768747391701</v>
      </c>
      <c r="AK145" s="132" t="str">
        <f t="shared" si="333"/>
        <v>13</v>
      </c>
      <c r="AL145" s="100">
        <v>2</v>
      </c>
      <c r="AN145" s="59"/>
    </row>
    <row r="146" spans="1:40" s="100" customFormat="1" x14ac:dyDescent="0.25">
      <c r="A146" s="100">
        <v>2068</v>
      </c>
      <c r="B146" s="94" t="s">
        <v>123</v>
      </c>
      <c r="C146" s="122" t="s">
        <v>62</v>
      </c>
      <c r="D146" s="122" t="s">
        <v>24</v>
      </c>
      <c r="E146" s="100" t="s">
        <v>283</v>
      </c>
      <c r="F146" s="16">
        <v>-27.002009652151202</v>
      </c>
      <c r="G146" s="16">
        <v>-27.3732625754478</v>
      </c>
      <c r="H146" s="16">
        <v>4.1732905346847596E-3</v>
      </c>
      <c r="I146" s="16">
        <v>-50.434536423357599</v>
      </c>
      <c r="J146" s="16">
        <v>-51.750805844916499</v>
      </c>
      <c r="K146" s="16">
        <v>1.5736222083200201E-3</v>
      </c>
      <c r="L146" s="16">
        <v>-4.88370893318371E-2</v>
      </c>
      <c r="M146" s="16">
        <v>4.1689825816902601E-3</v>
      </c>
      <c r="N146" s="16">
        <v>-36.921715977582103</v>
      </c>
      <c r="O146" s="16">
        <v>4.1307438727940897E-3</v>
      </c>
      <c r="P146" s="16">
        <v>-69.327194377494493</v>
      </c>
      <c r="Q146" s="16">
        <v>1.5423132493580401E-3</v>
      </c>
      <c r="R146" s="16">
        <v>-100.01772877275</v>
      </c>
      <c r="S146" s="16">
        <v>0.14507143107884299</v>
      </c>
      <c r="T146" s="16">
        <v>2295.2547075112998</v>
      </c>
      <c r="U146" s="16">
        <v>0.27479827032611898</v>
      </c>
      <c r="V146" s="101">
        <v>43846.760150462964</v>
      </c>
      <c r="W146" s="100">
        <v>2.2999999999999998</v>
      </c>
      <c r="X146" s="16">
        <v>5.9439492399751496E-3</v>
      </c>
      <c r="Y146" s="16">
        <v>3.7529082759786602E-3</v>
      </c>
      <c r="Z146" s="125">
        <f>((((N146/1000)+1)/((SMOW!$Z$4/1000)+1))-1)*1000</f>
        <v>-26.954217158345116</v>
      </c>
      <c r="AA146" s="125">
        <f>((((P146/1000)+1)/((SMOW!$AA$4/1000)+1))-1)*1000</f>
        <v>-50.404613566784384</v>
      </c>
      <c r="AB146" s="125">
        <f>Z146*SMOW!$AN$6</f>
        <v>-29.117935318908589</v>
      </c>
      <c r="AC146" s="125">
        <f>AA146*SMOW!$AN$12</f>
        <v>-54.405136739091596</v>
      </c>
      <c r="AD146" s="125">
        <f t="shared" si="373"/>
        <v>-29.550275656371696</v>
      </c>
      <c r="AE146" s="125">
        <f t="shared" si="374"/>
        <v>-55.941064598750565</v>
      </c>
      <c r="AF146" s="126">
        <f>(AD146-SMOW!AN$14*AE146)</f>
        <v>-1.3393548231395158E-2</v>
      </c>
      <c r="AG146" s="93">
        <f t="shared" si="375"/>
        <v>-13.393548231395158</v>
      </c>
      <c r="AH146" s="90">
        <f>AVERAGE(AG146:AG149)</f>
        <v>-6.3689063362426523</v>
      </c>
      <c r="AI146" s="90">
        <f>STDEV(AG146:AG149)</f>
        <v>7.4883883929044837</v>
      </c>
      <c r="AK146" s="132" t="str">
        <f t="shared" si="333"/>
        <v>13</v>
      </c>
      <c r="AN146" s="59"/>
    </row>
    <row r="147" spans="1:40" s="100" customFormat="1" x14ac:dyDescent="0.25">
      <c r="A147" s="100">
        <v>2069</v>
      </c>
      <c r="B147" s="94" t="s">
        <v>123</v>
      </c>
      <c r="C147" s="122" t="s">
        <v>62</v>
      </c>
      <c r="D147" s="122" t="s">
        <v>24</v>
      </c>
      <c r="E147" s="100" t="s">
        <v>284</v>
      </c>
      <c r="F147" s="16">
        <v>-27.632668565392699</v>
      </c>
      <c r="G147" s="16">
        <v>-28.021633157594401</v>
      </c>
      <c r="H147" s="16">
        <v>3.5264987759276501E-3</v>
      </c>
      <c r="I147" s="16">
        <v>-51.612320378985999</v>
      </c>
      <c r="J147" s="16">
        <v>-52.991915604732498</v>
      </c>
      <c r="K147" s="16">
        <v>1.21590074724186E-3</v>
      </c>
      <c r="L147" s="16">
        <v>-4.1901718295614697E-2</v>
      </c>
      <c r="M147" s="16">
        <v>3.5388598386501299E-3</v>
      </c>
      <c r="N147" s="16">
        <v>-37.545945328508999</v>
      </c>
      <c r="O147" s="16">
        <v>3.4905461505793799E-3</v>
      </c>
      <c r="P147" s="16">
        <v>-70.4815450151779</v>
      </c>
      <c r="Q147" s="16">
        <v>1.1917090534562999E-3</v>
      </c>
      <c r="R147" s="16">
        <v>-101.184085851498</v>
      </c>
      <c r="S147" s="16">
        <v>0.162902221586262</v>
      </c>
      <c r="T147" s="16">
        <v>1912.2304288432499</v>
      </c>
      <c r="U147" s="16">
        <v>0.35504604769124298</v>
      </c>
      <c r="V147" s="101">
        <v>43846.841296296298</v>
      </c>
      <c r="W147" s="100">
        <v>2.2999999999999998</v>
      </c>
      <c r="X147" s="16">
        <v>3.9132555422343798E-2</v>
      </c>
      <c r="Y147" s="16">
        <v>9.9212634351188295E-2</v>
      </c>
      <c r="Z147" s="125">
        <f>((((N147/1000)+1)/((SMOW!$Z$4/1000)+1))-1)*1000</f>
        <v>-27.584907048795682</v>
      </c>
      <c r="AA147" s="125">
        <f>((((P147/1000)+1)/((SMOW!$AA$4/1000)+1))-1)*1000</f>
        <v>-51.582434636926465</v>
      </c>
      <c r="AB147" s="125">
        <f>Z147*SMOW!$AN$6</f>
        <v>-29.799253100409931</v>
      </c>
      <c r="AC147" s="125">
        <f>AA147*SMOW!$AN$12</f>
        <v>-55.676439340992509</v>
      </c>
      <c r="AD147" s="125">
        <f t="shared" si="373"/>
        <v>-30.252273330469954</v>
      </c>
      <c r="AE147" s="125">
        <f t="shared" si="374"/>
        <v>-57.286416628301019</v>
      </c>
      <c r="AF147" s="126">
        <f>(AD147-SMOW!AN$14*AE147)</f>
        <v>-5.0453507270162845E-3</v>
      </c>
      <c r="AG147" s="93">
        <f t="shared" si="375"/>
        <v>-5.0453507270162845</v>
      </c>
      <c r="AK147" s="132" t="str">
        <f t="shared" si="333"/>
        <v>13</v>
      </c>
      <c r="AN147" s="59"/>
    </row>
    <row r="148" spans="1:40" s="100" customFormat="1" x14ac:dyDescent="0.25">
      <c r="A148" s="100">
        <v>2070</v>
      </c>
      <c r="B148" s="109" t="s">
        <v>80</v>
      </c>
      <c r="C148" s="122" t="s">
        <v>62</v>
      </c>
      <c r="D148" s="122" t="s">
        <v>24</v>
      </c>
      <c r="E148" s="100" t="s">
        <v>285</v>
      </c>
      <c r="F148" s="16">
        <v>-27.671847893787501</v>
      </c>
      <c r="G148" s="16">
        <v>-28.0619270983563</v>
      </c>
      <c r="H148" s="16">
        <v>5.6070589137524798E-3</v>
      </c>
      <c r="I148" s="16">
        <v>-51.698901422184498</v>
      </c>
      <c r="J148" s="16">
        <v>-53.083213203956603</v>
      </c>
      <c r="K148" s="16">
        <v>5.1787843089259001E-3</v>
      </c>
      <c r="L148" s="16">
        <v>-3.39905266671797E-2</v>
      </c>
      <c r="M148" s="16">
        <v>5.0149514190338598E-3</v>
      </c>
      <c r="N148" s="16">
        <v>-37.584725223980499</v>
      </c>
      <c r="O148" s="16">
        <v>5.54989499530104E-3</v>
      </c>
      <c r="P148" s="16">
        <v>-70.5664034325046</v>
      </c>
      <c r="Q148" s="16">
        <v>5.0757466518930403E-3</v>
      </c>
      <c r="R148" s="16">
        <v>-101.64732019024601</v>
      </c>
      <c r="S148" s="16">
        <v>0.15022309674520301</v>
      </c>
      <c r="T148" s="16">
        <v>2661.2396296532502</v>
      </c>
      <c r="U148" s="16">
        <v>0.41351714120081501</v>
      </c>
      <c r="V148" s="101">
        <v>43847.340428240743</v>
      </c>
      <c r="W148" s="100">
        <v>2.2999999999999998</v>
      </c>
      <c r="X148" s="16">
        <v>2.1258976975095299E-2</v>
      </c>
      <c r="Y148" s="16">
        <v>1.6588684854979802E-2</v>
      </c>
      <c r="Z148" s="125">
        <f>((((N148/1000)+1)/((SMOW!$Z$4/1000)+1))-1)*1000</f>
        <v>-27.624088301632099</v>
      </c>
      <c r="AA148" s="125">
        <f>((((P148/1000)+1)/((SMOW!$AA$4/1000)+1))-1)*1000</f>
        <v>-51.669018408480483</v>
      </c>
      <c r="AB148" s="125">
        <f>Z148*SMOW!$AN$6</f>
        <v>-29.841579582351603</v>
      </c>
      <c r="AC148" s="125">
        <f>AA148*SMOW!$AN$12</f>
        <v>-55.769895110166125</v>
      </c>
      <c r="AD148" s="125">
        <f t="shared" ref="AD148" si="376">LN((AB148/1000)+1)*1000</f>
        <v>-30.295900801776529</v>
      </c>
      <c r="AE148" s="125">
        <f t="shared" ref="AE148" si="377">LN((AC148/1000)+1)*1000</f>
        <v>-57.385387360194692</v>
      </c>
      <c r="AF148" s="126">
        <f>(AD148-SMOW!AN$14*AE148)</f>
        <v>3.5837244062690843E-3</v>
      </c>
      <c r="AG148" s="93">
        <f t="shared" ref="AG148" si="378">AF148*1000</f>
        <v>3.5837244062690843</v>
      </c>
      <c r="AK148" s="132" t="str">
        <f t="shared" si="333"/>
        <v>13</v>
      </c>
      <c r="AL148" s="100">
        <v>2</v>
      </c>
      <c r="AN148" s="59"/>
    </row>
    <row r="149" spans="1:40" s="100" customFormat="1" x14ac:dyDescent="0.25">
      <c r="A149" s="100">
        <v>2071</v>
      </c>
      <c r="B149" s="109" t="s">
        <v>80</v>
      </c>
      <c r="C149" s="122" t="s">
        <v>62</v>
      </c>
      <c r="D149" s="122" t="s">
        <v>24</v>
      </c>
      <c r="E149" s="100" t="s">
        <v>286</v>
      </c>
      <c r="F149" s="16">
        <v>-27.859141270147099</v>
      </c>
      <c r="G149" s="16">
        <v>-28.2545689216503</v>
      </c>
      <c r="H149" s="16">
        <v>3.74459113178115E-3</v>
      </c>
      <c r="I149" s="16">
        <v>-52.020883025633402</v>
      </c>
      <c r="J149" s="16">
        <v>-53.422805528857801</v>
      </c>
      <c r="K149" s="16">
        <v>1.5339709862077001E-3</v>
      </c>
      <c r="L149" s="16">
        <v>-4.7327602413406701E-2</v>
      </c>
      <c r="M149" s="16">
        <v>3.7803667541054602E-3</v>
      </c>
      <c r="N149" s="16">
        <v>-37.770109145943799</v>
      </c>
      <c r="O149" s="16">
        <v>3.7064150566969902E-3</v>
      </c>
      <c r="P149" s="16">
        <v>-70.881978854879407</v>
      </c>
      <c r="Q149" s="16">
        <v>1.5034509322821401E-3</v>
      </c>
      <c r="R149" s="16">
        <v>-101.14717374705999</v>
      </c>
      <c r="S149" s="16">
        <v>0.17401344750198999</v>
      </c>
      <c r="T149" s="16">
        <v>2336.6401902464399</v>
      </c>
      <c r="U149" s="16">
        <v>0.47523795448318301</v>
      </c>
      <c r="V149" s="101">
        <v>43847.424224537041</v>
      </c>
      <c r="W149" s="100">
        <v>2.2999999999999998</v>
      </c>
      <c r="X149" s="16">
        <v>0.16380240896363099</v>
      </c>
      <c r="Y149" s="16">
        <v>0.15593979597454699</v>
      </c>
      <c r="Z149" s="125">
        <f>((((N149/1000)+1)/((SMOW!$Z$4/1000)+1))-1)*1000</f>
        <v>-27.811390877617637</v>
      </c>
      <c r="AA149" s="125">
        <f>((((P149/1000)+1)/((SMOW!$AA$4/1000)+1))-1)*1000</f>
        <v>-51.991010158264352</v>
      </c>
      <c r="AB149" s="125">
        <f>Z149*SMOW!$AN$6</f>
        <v>-30.043917652887007</v>
      </c>
      <c r="AC149" s="125">
        <f>AA149*SMOW!$AN$12</f>
        <v>-56.117442763768111</v>
      </c>
      <c r="AD149" s="125">
        <f t="shared" ref="AD149" si="379">LN((AB149/1000)+1)*1000</f>
        <v>-30.504484440505834</v>
      </c>
      <c r="AE149" s="125">
        <f t="shared" ref="AE149" si="380">LN((AC149/1000)+1)*1000</f>
        <v>-57.753530283547356</v>
      </c>
      <c r="AF149" s="126">
        <f>(AD149-SMOW!AN$14*AE149)</f>
        <v>-1.0620450792828251E-2</v>
      </c>
      <c r="AG149" s="93">
        <f t="shared" ref="AG149" si="381">AF149*1000</f>
        <v>-10.620450792828251</v>
      </c>
      <c r="AK149" s="132" t="str">
        <f t="shared" si="333"/>
        <v>13</v>
      </c>
      <c r="AN149" s="59"/>
    </row>
    <row r="150" spans="1:40" s="100" customFormat="1" ht="15" customHeight="1" x14ac:dyDescent="0.25">
      <c r="A150" s="100">
        <v>2072</v>
      </c>
      <c r="B150" s="109" t="s">
        <v>80</v>
      </c>
      <c r="C150" s="122" t="s">
        <v>62</v>
      </c>
      <c r="D150" s="122" t="s">
        <v>22</v>
      </c>
      <c r="E150" s="100" t="s">
        <v>287</v>
      </c>
      <c r="F150" s="16">
        <v>-0.77988736550184101</v>
      </c>
      <c r="G150" s="16">
        <v>-0.78019205499144695</v>
      </c>
      <c r="H150" s="16">
        <v>4.6324974027268997E-3</v>
      </c>
      <c r="I150" s="16">
        <v>-1.4209255353216199</v>
      </c>
      <c r="J150" s="16">
        <v>-1.42193604943298</v>
      </c>
      <c r="K150" s="16">
        <v>1.46735634111452E-3</v>
      </c>
      <c r="L150" s="16">
        <v>-2.9409820890832002E-2</v>
      </c>
      <c r="M150" s="16">
        <v>4.7538756462914599E-3</v>
      </c>
      <c r="N150" s="16">
        <v>-10.9669280070294</v>
      </c>
      <c r="O150" s="16">
        <v>4.5852691306812396E-3</v>
      </c>
      <c r="P150" s="16">
        <v>-21.288763633560301</v>
      </c>
      <c r="Q150" s="16">
        <v>1.4381616594272E-3</v>
      </c>
      <c r="R150" s="16">
        <v>-32.595322811027003</v>
      </c>
      <c r="S150" s="16">
        <v>0.12860038421141901</v>
      </c>
      <c r="T150" s="16">
        <v>2359.9108809150598</v>
      </c>
      <c r="U150" s="16">
        <v>0.30264461270188903</v>
      </c>
      <c r="V150" s="101">
        <v>43847.502916666665</v>
      </c>
      <c r="W150" s="100">
        <v>2.2999999999999998</v>
      </c>
      <c r="X150" s="16">
        <v>2.36017907601307E-3</v>
      </c>
      <c r="Y150" s="16">
        <v>1.3736150673892E-3</v>
      </c>
      <c r="Z150" s="125">
        <f>((((N150/1000)+1)/((SMOW!$Z$4/1000)+1))-1)*1000</f>
        <v>-0.73080687251236842</v>
      </c>
      <c r="AA150" s="125">
        <f>((((P150/1000)+1)/((SMOW!$AA$4/1000)+1))-1)*1000</f>
        <v>-1.3894581541157303</v>
      </c>
      <c r="AB150" s="125">
        <f>Z150*SMOW!$AN$6</f>
        <v>-0.78947153684412552</v>
      </c>
      <c r="AC150" s="125">
        <f>AA150*SMOW!$AN$12</f>
        <v>-1.4997369391147717</v>
      </c>
      <c r="AD150" s="125">
        <f t="shared" ref="AD150" si="382">LN((AB150/1000)+1)*1000</f>
        <v>-0.78978333361182618</v>
      </c>
      <c r="AE150" s="125">
        <f t="shared" ref="AE150" si="383">LN((AC150/1000)+1)*1000</f>
        <v>-1.5008626702325059</v>
      </c>
      <c r="AF150" s="126">
        <f>(AD150-SMOW!AN$14*AE150)</f>
        <v>2.6721562709369762E-3</v>
      </c>
      <c r="AG150" s="93">
        <f t="shared" ref="AG150:AG181" si="384">AF150*1000</f>
        <v>2.6721562709369762</v>
      </c>
      <c r="AH150" s="90">
        <f>AVERAGE(AG150:AG153)</f>
        <v>-6.0434099007923843</v>
      </c>
      <c r="AI150" s="90">
        <f>STDEV(AG150:AG153)</f>
        <v>6.626562550784235</v>
      </c>
      <c r="AK150" s="132" t="str">
        <f t="shared" si="333"/>
        <v>13</v>
      </c>
      <c r="AL150" s="100">
        <v>2</v>
      </c>
      <c r="AN150" s="59"/>
    </row>
    <row r="151" spans="1:40" s="77" customFormat="1" x14ac:dyDescent="0.25">
      <c r="A151" s="100">
        <v>2073</v>
      </c>
      <c r="B151" s="77" t="s">
        <v>289</v>
      </c>
      <c r="C151" s="122" t="s">
        <v>62</v>
      </c>
      <c r="D151" s="122" t="s">
        <v>22</v>
      </c>
      <c r="E151" s="100" t="s">
        <v>288</v>
      </c>
      <c r="F151" s="16">
        <v>-0.64405129839450703</v>
      </c>
      <c r="G151" s="16">
        <v>-0.64425905915801096</v>
      </c>
      <c r="H151" s="16">
        <v>3.7229888818211799E-3</v>
      </c>
      <c r="I151" s="16">
        <v>-1.1448984719272199</v>
      </c>
      <c r="J151" s="16">
        <v>-1.14555441283324</v>
      </c>
      <c r="K151" s="16">
        <v>1.5000646152091199E-3</v>
      </c>
      <c r="L151" s="16">
        <v>-3.9406329182057699E-2</v>
      </c>
      <c r="M151" s="16">
        <v>3.6446208154765299E-3</v>
      </c>
      <c r="N151" s="16">
        <v>-10.832476787483399</v>
      </c>
      <c r="O151" s="16">
        <v>3.6850330414937502E-3</v>
      </c>
      <c r="P151" s="16">
        <v>-21.018228434702699</v>
      </c>
      <c r="Q151" s="16">
        <v>1.4702191661379201E-3</v>
      </c>
      <c r="R151" s="16">
        <v>-31.7815331447744</v>
      </c>
      <c r="S151" s="16">
        <v>0.141042975257725</v>
      </c>
      <c r="T151" s="16">
        <v>1702.9098424912099</v>
      </c>
      <c r="U151" s="16">
        <v>0.44086035546691998</v>
      </c>
      <c r="V151" s="101">
        <v>43847.640092592592</v>
      </c>
      <c r="W151" s="100">
        <v>2.2999999999999998</v>
      </c>
      <c r="X151" s="16">
        <v>7.7644697969276893E-2</v>
      </c>
      <c r="Y151" s="16">
        <v>7.1390466993063895E-2</v>
      </c>
      <c r="Z151" s="125">
        <f>((((N151/1000)+1)/((SMOW!$Z$4/1000)+1))-1)*1000</f>
        <v>-0.5949641333005129</v>
      </c>
      <c r="AA151" s="125">
        <f>((((P151/1000)+1)/((SMOW!$AA$4/1000)+1))-1)*1000</f>
        <v>-1.1134223925129971</v>
      </c>
      <c r="AB151" s="125">
        <f>Z151*SMOW!$AN$6</f>
        <v>-0.64272418110838114</v>
      </c>
      <c r="AC151" s="125">
        <f>AA151*SMOW!$AN$12</f>
        <v>-1.2017927175014473</v>
      </c>
      <c r="AD151" s="125">
        <f t="shared" ref="AD151" si="385">LN((AB151/1000)+1)*1000</f>
        <v>-0.64293081683942244</v>
      </c>
      <c r="AE151" s="125">
        <f t="shared" ref="AE151" si="386">LN((AC151/1000)+1)*1000</f>
        <v>-1.2025154494767247</v>
      </c>
      <c r="AF151" s="126">
        <f>(AD151-SMOW!AN$14*AE151)</f>
        <v>-8.0026595157117741E-3</v>
      </c>
      <c r="AG151" s="93">
        <f t="shared" si="384"/>
        <v>-8.0026595157117733</v>
      </c>
      <c r="AH151" s="74"/>
      <c r="AI151" s="75"/>
      <c r="AJ151" s="99"/>
      <c r="AK151" s="132" t="str">
        <f t="shared" si="333"/>
        <v>13</v>
      </c>
      <c r="AN151" s="81"/>
    </row>
    <row r="152" spans="1:40" s="100" customFormat="1" x14ac:dyDescent="0.25">
      <c r="A152" s="100">
        <v>2074</v>
      </c>
      <c r="B152" s="77" t="s">
        <v>289</v>
      </c>
      <c r="C152" s="122" t="s">
        <v>62</v>
      </c>
      <c r="D152" s="122" t="s">
        <v>22</v>
      </c>
      <c r="E152" s="100" t="s">
        <v>290</v>
      </c>
      <c r="F152" s="16">
        <v>-0.394715414701241</v>
      </c>
      <c r="G152" s="16">
        <v>-0.39479376793397403</v>
      </c>
      <c r="H152" s="16">
        <v>4.70820752850243E-3</v>
      </c>
      <c r="I152" s="16">
        <v>-0.67667590194111504</v>
      </c>
      <c r="J152" s="16">
        <v>-0.67690497948567696</v>
      </c>
      <c r="K152" s="16">
        <v>1.2202053783798E-3</v>
      </c>
      <c r="L152" s="16">
        <v>-3.7387938765536803E-2</v>
      </c>
      <c r="M152" s="16">
        <v>4.8690063023703097E-3</v>
      </c>
      <c r="N152" s="16">
        <v>-10.585682881026599</v>
      </c>
      <c r="O152" s="16">
        <v>4.6602073923628596E-3</v>
      </c>
      <c r="P152" s="16">
        <v>-20.559321671999498</v>
      </c>
      <c r="Q152" s="16">
        <v>1.1959280391844399E-3</v>
      </c>
      <c r="R152" s="16">
        <v>-31.314021372692199</v>
      </c>
      <c r="S152" s="16">
        <v>0.143630620986228</v>
      </c>
      <c r="T152" s="16">
        <v>1367.9747015507701</v>
      </c>
      <c r="U152" s="16">
        <v>0.25447125153836397</v>
      </c>
      <c r="V152" s="101">
        <v>43847.719166666669</v>
      </c>
      <c r="W152" s="100">
        <v>2.2999999999999998</v>
      </c>
      <c r="X152" s="16">
        <v>2.14075393755872E-4</v>
      </c>
      <c r="Y152" s="16">
        <v>5.14454253371198E-6</v>
      </c>
      <c r="Z152" s="125">
        <f>((((N152/1000)+1)/((SMOW!$Z$4/1000)+1))-1)*1000</f>
        <v>-0.34561600252769331</v>
      </c>
      <c r="AA152" s="125">
        <f>((((P152/1000)+1)/((SMOW!$AA$4/1000)+1))-1)*1000</f>
        <v>-0.64518506782351714</v>
      </c>
      <c r="AB152" s="125">
        <f>Z152*SMOW!$AN$6</f>
        <v>-0.37335992166499959</v>
      </c>
      <c r="AC152" s="125">
        <f>AA152*SMOW!$AN$12</f>
        <v>-0.69639224176275871</v>
      </c>
      <c r="AD152" s="125">
        <f t="shared" ref="AD152" si="387">LN((AB152/1000)+1)*1000</f>
        <v>-0.37342963783389255</v>
      </c>
      <c r="AE152" s="125">
        <f t="shared" ref="AE152" si="388">LN((AC152/1000)+1)*1000</f>
        <v>-0.69663483547341742</v>
      </c>
      <c r="AF152" s="126">
        <f>(AD152-SMOW!AN$14*AE152)</f>
        <v>-5.6064447039281262E-3</v>
      </c>
      <c r="AG152" s="93">
        <f t="shared" si="384"/>
        <v>-5.6064447039281262</v>
      </c>
      <c r="AK152" s="132" t="str">
        <f t="shared" si="333"/>
        <v>13</v>
      </c>
      <c r="AN152" s="59"/>
    </row>
    <row r="153" spans="1:40" s="100" customFormat="1" x14ac:dyDescent="0.25">
      <c r="A153" s="100">
        <v>2075</v>
      </c>
      <c r="B153" s="109" t="s">
        <v>80</v>
      </c>
      <c r="C153" s="122" t="s">
        <v>62</v>
      </c>
      <c r="D153" s="122" t="s">
        <v>22</v>
      </c>
      <c r="E153" s="100" t="s">
        <v>291</v>
      </c>
      <c r="F153" s="16">
        <v>-0.61496914023303495</v>
      </c>
      <c r="G153" s="16">
        <v>-0.61515868505948501</v>
      </c>
      <c r="H153" s="16">
        <v>4.3752558872926402E-3</v>
      </c>
      <c r="I153" s="16">
        <v>-1.0806282217823</v>
      </c>
      <c r="J153" s="16">
        <v>-1.08121264999516</v>
      </c>
      <c r="K153" s="16">
        <v>2.5648444876805198E-3</v>
      </c>
      <c r="L153" s="16">
        <v>-4.4278405862042597E-2</v>
      </c>
      <c r="M153" s="16">
        <v>4.3080956707358398E-3</v>
      </c>
      <c r="N153" s="16">
        <v>-10.8036911216797</v>
      </c>
      <c r="O153" s="16">
        <v>4.3306501903329301E-3</v>
      </c>
      <c r="P153" s="16">
        <v>-20.955236912459402</v>
      </c>
      <c r="Q153" s="16">
        <v>2.51381406221608E-3</v>
      </c>
      <c r="R153" s="16">
        <v>-33.107564074130003</v>
      </c>
      <c r="S153" s="16">
        <v>0.14610774378713701</v>
      </c>
      <c r="T153" s="16">
        <v>1851.3033250481701</v>
      </c>
      <c r="U153" s="16">
        <v>0.49435979520058598</v>
      </c>
      <c r="V153" s="101">
        <v>43850.346770833334</v>
      </c>
      <c r="W153" s="100">
        <v>2.2999999999999998</v>
      </c>
      <c r="X153" s="16">
        <v>2.5880049264487099E-3</v>
      </c>
      <c r="Y153" s="16">
        <v>3.9223181683522403E-3</v>
      </c>
      <c r="Z153" s="125">
        <f>((((N153/1000)+1)/((SMOW!$Z$4/1000)+1))-1)*1000</f>
        <v>-0.56588054665818177</v>
      </c>
      <c r="AA153" s="125">
        <f>((((P153/1000)+1)/((SMOW!$AA$4/1000)+1))-1)*1000</f>
        <v>-1.0491501170739603</v>
      </c>
      <c r="AB153" s="125">
        <f>Z153*SMOW!$AN$6</f>
        <v>-0.61130594366826752</v>
      </c>
      <c r="AC153" s="125">
        <f>AA153*SMOW!$AN$12</f>
        <v>-1.1324192676056299</v>
      </c>
      <c r="AD153" s="125">
        <f t="shared" ref="AD153" si="389">LN((AB153/1000)+1)*1000</f>
        <v>-0.61149286732894381</v>
      </c>
      <c r="AE153" s="125">
        <f t="shared" ref="AE153" si="390">LN((AC153/1000)+1)*1000</f>
        <v>-1.1330609387774189</v>
      </c>
      <c r="AF153" s="126">
        <f>(AD153-SMOW!AN$14*AE153)</f>
        <v>-1.3236691654466615E-2</v>
      </c>
      <c r="AG153" s="93">
        <f t="shared" si="384"/>
        <v>-13.236691654466615</v>
      </c>
      <c r="AK153" s="132" t="str">
        <f t="shared" si="333"/>
        <v>13</v>
      </c>
      <c r="AL153" s="100">
        <v>1</v>
      </c>
      <c r="AN153" s="59"/>
    </row>
    <row r="154" spans="1:40" s="77" customFormat="1" x14ac:dyDescent="0.25">
      <c r="A154" s="100">
        <v>2076</v>
      </c>
      <c r="B154" s="77" t="s">
        <v>289</v>
      </c>
      <c r="C154" s="121" t="s">
        <v>64</v>
      </c>
      <c r="D154" s="122" t="s">
        <v>50</v>
      </c>
      <c r="E154" s="100" t="s">
        <v>292</v>
      </c>
      <c r="F154" s="16">
        <v>10.0171810673218</v>
      </c>
      <c r="G154" s="16">
        <v>9.9673411871512805</v>
      </c>
      <c r="H154" s="16">
        <v>5.0062604661187801E-3</v>
      </c>
      <c r="I154" s="16">
        <v>19.337039615149699</v>
      </c>
      <c r="J154" s="16">
        <v>19.152454768174501</v>
      </c>
      <c r="K154" s="16">
        <v>1.63324891736373E-3</v>
      </c>
      <c r="L154" s="16">
        <v>-0.14515493044486499</v>
      </c>
      <c r="M154" s="16">
        <v>4.8571649459067303E-3</v>
      </c>
      <c r="N154" s="16">
        <v>-0.27993559603896601</v>
      </c>
      <c r="O154" s="16">
        <v>4.9552216827861003E-3</v>
      </c>
      <c r="P154" s="16">
        <v>-0.94380122008260203</v>
      </c>
      <c r="Q154" s="16">
        <v>1.6007536189005199E-3</v>
      </c>
      <c r="R154" s="16">
        <v>-5.0700084118000399</v>
      </c>
      <c r="S154" s="16">
        <v>0.10685029859943899</v>
      </c>
      <c r="T154" s="16">
        <v>1893.29732393623</v>
      </c>
      <c r="U154" s="16">
        <v>0.509902956324079</v>
      </c>
      <c r="V154" s="101">
        <v>43850.777280092596</v>
      </c>
      <c r="W154" s="100">
        <v>2.2999999999999998</v>
      </c>
      <c r="X154" s="16">
        <v>3.92570841333236E-2</v>
      </c>
      <c r="Y154" s="16">
        <v>3.51330302899555E-2</v>
      </c>
      <c r="Z154" s="125">
        <f>((((N154/1000)+1)/((SMOW!$Z$4/1000)+1))-1)*1000</f>
        <v>10.066791899357552</v>
      </c>
      <c r="AA154" s="125">
        <f>((((P154/1000)+1)/((SMOW!$AA$4/1000)+1))-1)*1000</f>
        <v>19.369161124625389</v>
      </c>
      <c r="AB154" s="125">
        <f>Z154*SMOW!$AN$6</f>
        <v>10.874891809041239</v>
      </c>
      <c r="AC154" s="125">
        <f>AA154*SMOW!$AN$12</f>
        <v>20.906456471698103</v>
      </c>
      <c r="AD154" s="125">
        <f t="shared" ref="AD154" si="391">LN((AB154/1000)+1)*1000</f>
        <v>10.816185406803822</v>
      </c>
      <c r="AE154" s="125">
        <f t="shared" ref="AE154" si="392">LN((AC154/1000)+1)*1000</f>
        <v>20.690915466788859</v>
      </c>
      <c r="AF154" s="126">
        <f>(AD154-SMOW!AN$14*AE154)</f>
        <v>-0.10861795966069643</v>
      </c>
      <c r="AG154" s="93">
        <f t="shared" si="384"/>
        <v>-108.61795966069643</v>
      </c>
      <c r="AH154" s="75"/>
      <c r="AI154" s="75"/>
      <c r="AJ154" s="72" t="s">
        <v>293</v>
      </c>
      <c r="AK154" s="132" t="str">
        <f t="shared" si="333"/>
        <v>13</v>
      </c>
      <c r="AN154" s="81">
        <v>1</v>
      </c>
    </row>
    <row r="155" spans="1:40" s="100" customFormat="1" x14ac:dyDescent="0.25">
      <c r="A155" s="100">
        <v>2077</v>
      </c>
      <c r="B155" s="77" t="s">
        <v>289</v>
      </c>
      <c r="C155" s="122" t="s">
        <v>48</v>
      </c>
      <c r="D155" s="122" t="s">
        <v>145</v>
      </c>
      <c r="E155" s="100" t="s">
        <v>294</v>
      </c>
      <c r="F155" s="16">
        <v>15.140943784329201</v>
      </c>
      <c r="G155" s="16">
        <v>15.0274634548349</v>
      </c>
      <c r="H155" s="16">
        <v>3.77666558538579E-3</v>
      </c>
      <c r="I155" s="16">
        <v>29.206173024692902</v>
      </c>
      <c r="J155" s="16">
        <v>28.787799263438099</v>
      </c>
      <c r="K155" s="16">
        <v>1.28582575482938E-3</v>
      </c>
      <c r="L155" s="16">
        <v>-0.172494556260437</v>
      </c>
      <c r="M155" s="16">
        <v>3.78238090351616E-3</v>
      </c>
      <c r="N155" s="16">
        <v>4.7915904031764702</v>
      </c>
      <c r="O155" s="16">
        <v>3.7381625115154799E-3</v>
      </c>
      <c r="P155" s="16">
        <v>8.7289748355316004</v>
      </c>
      <c r="Q155" s="16">
        <v>1.2602428254758801E-3</v>
      </c>
      <c r="R155" s="16">
        <v>9.23441100818048</v>
      </c>
      <c r="S155" s="16">
        <v>0.13544700202787599</v>
      </c>
      <c r="T155" s="16">
        <v>1980.26743801869</v>
      </c>
      <c r="U155" s="16">
        <v>0.45412727282002502</v>
      </c>
      <c r="V155" s="101">
        <v>43850.859479166669</v>
      </c>
      <c r="W155" s="100">
        <v>2.2999999999999998</v>
      </c>
      <c r="X155" s="16">
        <v>3.1632302601677903E-2</v>
      </c>
      <c r="Y155" s="16">
        <v>2.75732885201442E-2</v>
      </c>
      <c r="Z155" s="125">
        <f>((((N155/1000)+1)/((SMOW!$Z$4/1000)+1))-1)*1000</f>
        <v>15.190806289441694</v>
      </c>
      <c r="AA155" s="125">
        <f>((((P155/1000)+1)/((SMOW!$AA$4/1000)+1))-1)*1000</f>
        <v>29.238605531856532</v>
      </c>
      <c r="AB155" s="125">
        <f>Z155*SMOW!$AN$6</f>
        <v>16.41023044296012</v>
      </c>
      <c r="AC155" s="125">
        <f>AA155*SMOW!$AN$12</f>
        <v>31.559220862061593</v>
      </c>
      <c r="AD155" s="125">
        <f t="shared" ref="AD155" si="393">LN((AB155/1000)+1)*1000</f>
        <v>16.277037784094151</v>
      </c>
      <c r="AE155" s="125">
        <f t="shared" ref="AE155" si="394">LN((AC155/1000)+1)*1000</f>
        <v>31.071464253475437</v>
      </c>
      <c r="AF155" s="126">
        <f>(AD155-SMOW!AN$14*AE155)</f>
        <v>-0.1286953417408796</v>
      </c>
      <c r="AG155" s="93">
        <f t="shared" si="384"/>
        <v>-128.6953417408796</v>
      </c>
      <c r="AH155" s="90">
        <f>AVERAGE(AG155:AG156)</f>
        <v>-142.07482171874375</v>
      </c>
      <c r="AI155" s="90">
        <f>STDEV(AG155:AG156)</f>
        <v>18.921442042194759</v>
      </c>
      <c r="AK155" s="132" t="str">
        <f t="shared" si="333"/>
        <v>13</v>
      </c>
      <c r="AN155" s="59"/>
    </row>
    <row r="156" spans="1:40" s="100" customFormat="1" x14ac:dyDescent="0.25">
      <c r="A156" s="100">
        <v>2078</v>
      </c>
      <c r="B156" s="109" t="s">
        <v>80</v>
      </c>
      <c r="C156" s="122" t="s">
        <v>48</v>
      </c>
      <c r="D156" s="122" t="s">
        <v>145</v>
      </c>
      <c r="E156" s="100" t="s">
        <v>295</v>
      </c>
      <c r="F156" s="16">
        <v>15.6481207764421</v>
      </c>
      <c r="G156" s="16">
        <v>15.5269509185709</v>
      </c>
      <c r="H156" s="16">
        <v>4.7719454079811104E-3</v>
      </c>
      <c r="I156" s="16">
        <v>30.230606579821899</v>
      </c>
      <c r="J156" s="16">
        <v>29.782667008348099</v>
      </c>
      <c r="K156" s="16">
        <v>1.76013166897261E-3</v>
      </c>
      <c r="L156" s="16">
        <v>-0.19829726183696</v>
      </c>
      <c r="M156" s="16">
        <v>4.8598551531484104E-3</v>
      </c>
      <c r="N156" s="16">
        <v>5.2935967301218696</v>
      </c>
      <c r="O156" s="16">
        <v>4.7232954646944996E-3</v>
      </c>
      <c r="P156" s="16">
        <v>9.7330261489972401</v>
      </c>
      <c r="Q156" s="16">
        <v>1.7251118974559701E-3</v>
      </c>
      <c r="R156" s="16">
        <v>10.7454394981416</v>
      </c>
      <c r="S156" s="16">
        <v>0.12113224195698</v>
      </c>
      <c r="T156" s="16">
        <v>1956.90389789645</v>
      </c>
      <c r="U156" s="16">
        <v>0.30841696943464098</v>
      </c>
      <c r="V156" s="101">
        <v>43851.381840277776</v>
      </c>
      <c r="W156" s="100">
        <v>2.2999999999999998</v>
      </c>
      <c r="X156" s="16">
        <v>9.3493900872965597E-3</v>
      </c>
      <c r="Y156" s="16">
        <v>7.0082149591612396E-3</v>
      </c>
      <c r="Z156" s="125">
        <f>((((N156/1000)+1)/((SMOW!$Z$4/1000)+1))-1)*1000</f>
        <v>15.698008193479884</v>
      </c>
      <c r="AA156" s="125">
        <f>((((P156/1000)+1)/((SMOW!$AA$4/1000)+1))-1)*1000</f>
        <v>30.263071369097005</v>
      </c>
      <c r="AB156" s="125">
        <f>Z156*SMOW!$AN$6</f>
        <v>16.958147384811976</v>
      </c>
      <c r="AC156" s="125">
        <f>AA156*SMOW!$AN$12</f>
        <v>32.664996703111292</v>
      </c>
      <c r="AD156" s="125">
        <f t="shared" ref="AD156" si="395">LN((AB156/1000)+1)*1000</f>
        <v>16.815963205663493</v>
      </c>
      <c r="AE156" s="125">
        <f t="shared" ref="AE156:AE187" si="396">LN((AC156/1000)+1)*1000</f>
        <v>32.142836188182009</v>
      </c>
      <c r="AF156" s="126">
        <f>(AD156-SMOW!AN$14*AE156)</f>
        <v>-0.1554543016966079</v>
      </c>
      <c r="AG156" s="93">
        <f t="shared" si="384"/>
        <v>-155.4543016966079</v>
      </c>
      <c r="AJ156" s="100" t="s">
        <v>296</v>
      </c>
      <c r="AK156" s="132" t="str">
        <f t="shared" si="333"/>
        <v>13</v>
      </c>
      <c r="AN156" s="59">
        <v>1</v>
      </c>
    </row>
    <row r="157" spans="1:40" s="100" customFormat="1" x14ac:dyDescent="0.25">
      <c r="A157" s="100">
        <v>2079</v>
      </c>
      <c r="B157" s="109" t="s">
        <v>80</v>
      </c>
      <c r="C157" s="122" t="s">
        <v>48</v>
      </c>
      <c r="D157" s="122" t="s">
        <v>145</v>
      </c>
      <c r="E157" s="100" t="s">
        <v>297</v>
      </c>
      <c r="F157" s="16">
        <v>16.345149338160599</v>
      </c>
      <c r="G157" s="16">
        <v>16.213005031661901</v>
      </c>
      <c r="H157" s="16">
        <v>4.30850151267872E-3</v>
      </c>
      <c r="I157" s="16">
        <v>31.5512168246863</v>
      </c>
      <c r="J157" s="16">
        <v>31.063704998349699</v>
      </c>
      <c r="K157" s="16">
        <v>1.8218514080888201E-3</v>
      </c>
      <c r="L157" s="16">
        <v>-0.18863120746677201</v>
      </c>
      <c r="M157" s="16">
        <v>4.3627323895471803E-3</v>
      </c>
      <c r="N157" s="16">
        <v>5.9835190915179997</v>
      </c>
      <c r="O157" s="16">
        <v>4.2645763760054403E-3</v>
      </c>
      <c r="P157" s="16">
        <v>11.027361388499701</v>
      </c>
      <c r="Q157" s="16">
        <v>1.7856036539153799E-3</v>
      </c>
      <c r="R157" s="16">
        <v>12.190559120733001</v>
      </c>
      <c r="S157" s="16">
        <v>0.14293165078030501</v>
      </c>
      <c r="T157" s="16">
        <v>1808.0146766405001</v>
      </c>
      <c r="U157" s="16">
        <v>0.39840597837269398</v>
      </c>
      <c r="V157" s="101">
        <v>43851.549432870372</v>
      </c>
      <c r="W157" s="100">
        <v>2.2999999999999998</v>
      </c>
      <c r="X157" s="16">
        <v>4.14798027779295E-3</v>
      </c>
      <c r="Y157" s="16">
        <v>2.5164005192135899E-3</v>
      </c>
      <c r="Z157" s="125">
        <f>((((N157/1000)+1)/((SMOW!$Z$4/1000)+1))-1)*1000</f>
        <v>16.395070992405003</v>
      </c>
      <c r="AA157" s="125">
        <f>((((P157/1000)+1)/((SMOW!$AA$4/1000)+1))-1)*1000</f>
        <v>31.583723229239524</v>
      </c>
      <c r="AB157" s="125">
        <f>Z157*SMOW!$AN$6</f>
        <v>17.711166082149099</v>
      </c>
      <c r="AC157" s="125">
        <f>AA157*SMOW!$AN$12</f>
        <v>34.09046631693127</v>
      </c>
      <c r="AD157" s="125">
        <f t="shared" ref="AD157" si="397">LN((AB157/1000)+1)*1000</f>
        <v>17.556151035433565</v>
      </c>
      <c r="AE157" s="125">
        <f t="shared" si="396"/>
        <v>33.522263861518383</v>
      </c>
      <c r="AF157" s="126">
        <f>(AD157-SMOW!AN$14*AE157)</f>
        <v>-0.14360428344814125</v>
      </c>
      <c r="AG157" s="93">
        <f t="shared" si="384"/>
        <v>-143.60428344814125</v>
      </c>
      <c r="AH157" s="90">
        <f>AVERAGE(AG157:AG158)</f>
        <v>-149.05551913812332</v>
      </c>
      <c r="AI157" s="90">
        <f>STDEV(AG157:AG158)</f>
        <v>7.7092114444649003</v>
      </c>
      <c r="AK157" s="132" t="str">
        <f t="shared" si="333"/>
        <v>13</v>
      </c>
      <c r="AN157" s="59"/>
    </row>
    <row r="158" spans="1:40" s="77" customFormat="1" x14ac:dyDescent="0.25">
      <c r="A158" s="100">
        <v>2080</v>
      </c>
      <c r="B158" s="77" t="s">
        <v>289</v>
      </c>
      <c r="C158" s="122" t="s">
        <v>48</v>
      </c>
      <c r="D158" s="122" t="s">
        <v>145</v>
      </c>
      <c r="E158" s="100" t="s">
        <v>298</v>
      </c>
      <c r="F158" s="16">
        <v>16.522212471975099</v>
      </c>
      <c r="G158" s="16">
        <v>16.387205513525998</v>
      </c>
      <c r="H158" s="16">
        <v>3.6350642664597799E-3</v>
      </c>
      <c r="I158" s="16">
        <v>31.912070445873301</v>
      </c>
      <c r="J158" s="16">
        <v>31.413460346522601</v>
      </c>
      <c r="K158" s="16">
        <v>1.20380339940234E-3</v>
      </c>
      <c r="L158" s="16">
        <v>-0.199101549437875</v>
      </c>
      <c r="M158" s="16">
        <v>3.7192390562348198E-3</v>
      </c>
      <c r="N158" s="16">
        <v>6.1587770681729301</v>
      </c>
      <c r="O158" s="16">
        <v>3.5980048168477701E-3</v>
      </c>
      <c r="P158" s="16">
        <v>11.381035426711099</v>
      </c>
      <c r="Q158" s="16">
        <v>1.1798523957665401E-3</v>
      </c>
      <c r="R158" s="16">
        <v>13.0442762992342</v>
      </c>
      <c r="S158" s="16">
        <v>0.15938429614149299</v>
      </c>
      <c r="T158" s="16">
        <v>1673.40175185313</v>
      </c>
      <c r="U158" s="16">
        <v>0.31599506472306799</v>
      </c>
      <c r="V158" s="101">
        <v>43851.658125000002</v>
      </c>
      <c r="W158" s="100">
        <v>2.2999999999999998</v>
      </c>
      <c r="X158" s="16">
        <v>3.7531553072138402E-2</v>
      </c>
      <c r="Y158" s="16">
        <v>4.2872930799585103E-2</v>
      </c>
      <c r="Z158" s="125">
        <f>((((N158/1000)+1)/((SMOW!$Z$4/1000)+1))-1)*1000</f>
        <v>16.57214282334829</v>
      </c>
      <c r="AA158" s="125">
        <f>((((P158/1000)+1)/((SMOW!$AA$4/1000)+1))-1)*1000</f>
        <v>31.944588221703096</v>
      </c>
      <c r="AB158" s="125">
        <f>Z158*SMOW!$AN$6</f>
        <v>17.90245214658637</v>
      </c>
      <c r="AC158" s="125">
        <f>AA158*SMOW!$AN$12</f>
        <v>34.479972512298069</v>
      </c>
      <c r="AD158" s="125">
        <f t="shared" ref="AD158" si="398">LN((AB158/1000)+1)*1000</f>
        <v>17.744090498293698</v>
      </c>
      <c r="AE158" s="125">
        <f t="shared" si="396"/>
        <v>33.898858433942806</v>
      </c>
      <c r="AF158" s="126">
        <f>(AD158-SMOW!AN$14*AE158)</f>
        <v>-0.15450675482810539</v>
      </c>
      <c r="AG158" s="93">
        <f t="shared" si="384"/>
        <v>-154.50675482810539</v>
      </c>
      <c r="AH158" s="90"/>
      <c r="AI158" s="81"/>
      <c r="AJ158" s="72"/>
      <c r="AK158" s="132" t="str">
        <f t="shared" si="333"/>
        <v>13</v>
      </c>
      <c r="AN158" s="81"/>
    </row>
    <row r="159" spans="1:40" s="77" customFormat="1" x14ac:dyDescent="0.25">
      <c r="A159" s="100">
        <v>2081</v>
      </c>
      <c r="B159" s="77" t="s">
        <v>289</v>
      </c>
      <c r="C159" s="122" t="s">
        <v>48</v>
      </c>
      <c r="D159" s="122" t="s">
        <v>145</v>
      </c>
      <c r="E159" s="100" t="s">
        <v>299</v>
      </c>
      <c r="F159" s="16">
        <v>16.9765195144284</v>
      </c>
      <c r="G159" s="16">
        <v>16.834028315284801</v>
      </c>
      <c r="H159" s="16">
        <v>5.12316776772945E-3</v>
      </c>
      <c r="I159" s="16">
        <v>32.784993520869897</v>
      </c>
      <c r="J159" s="16">
        <v>32.259030417707301</v>
      </c>
      <c r="K159" s="16">
        <v>2.6518585929734698E-3</v>
      </c>
      <c r="L159" s="16">
        <v>-0.19873974526464999</v>
      </c>
      <c r="M159" s="16">
        <v>4.9809531307442199E-3</v>
      </c>
      <c r="N159" s="16">
        <v>6.6084524541506804</v>
      </c>
      <c r="O159" s="16">
        <v>5.0709371154379302E-3</v>
      </c>
      <c r="P159" s="16">
        <v>12.2365907290698</v>
      </c>
      <c r="Q159" s="16">
        <v>2.5990969253888701E-3</v>
      </c>
      <c r="R159" s="16">
        <v>14.1964859395595</v>
      </c>
      <c r="S159" s="16">
        <v>0.143278663338329</v>
      </c>
      <c r="T159" s="16">
        <v>1919.59982414111</v>
      </c>
      <c r="U159" s="16">
        <v>0.37012288878732202</v>
      </c>
      <c r="V159" s="101">
        <v>43851.75</v>
      </c>
      <c r="W159" s="100">
        <v>2.2999999999999998</v>
      </c>
      <c r="X159" s="16">
        <v>6.0993979394899998E-2</v>
      </c>
      <c r="Y159" s="16">
        <v>6.0928192044008102E-2</v>
      </c>
      <c r="Z159" s="125">
        <f>((((N159/1000)+1)/((SMOW!$Z$4/1000)+1))-1)*1000</f>
        <v>17.026472180818431</v>
      </c>
      <c r="AA159" s="125">
        <f>((((P159/1000)+1)/((SMOW!$AA$4/1000)+1))-1)*1000</f>
        <v>32.817538804388981</v>
      </c>
      <c r="AB159" s="125">
        <f>Z159*SMOW!$AN$6</f>
        <v>18.393252260222802</v>
      </c>
      <c r="AC159" s="125">
        <f>AA159*SMOW!$AN$12</f>
        <v>35.422207606602854</v>
      </c>
      <c r="AD159" s="125">
        <f t="shared" ref="AD159" si="399">LN((AB159/1000)+1)*1000</f>
        <v>18.226142414504377</v>
      </c>
      <c r="AE159" s="125">
        <f t="shared" si="396"/>
        <v>34.809273591176932</v>
      </c>
      <c r="AF159" s="126">
        <f>(AD159-SMOW!AN$14*AE159)</f>
        <v>-0.15315404163704471</v>
      </c>
      <c r="AG159" s="93">
        <f t="shared" si="384"/>
        <v>-153.15404163704471</v>
      </c>
      <c r="AH159" s="90">
        <f>AVERAGE(AG159:AG160)</f>
        <v>-149.54938100001237</v>
      </c>
      <c r="AI159" s="90">
        <f>STDEV(AG159:AG160)</f>
        <v>5.0977599606435939</v>
      </c>
      <c r="AJ159" s="99"/>
      <c r="AK159" s="132" t="str">
        <f t="shared" si="333"/>
        <v>13</v>
      </c>
      <c r="AN159" s="81"/>
    </row>
    <row r="160" spans="1:40" s="100" customFormat="1" x14ac:dyDescent="0.25">
      <c r="A160" s="100">
        <v>2082</v>
      </c>
      <c r="B160" s="77" t="s">
        <v>289</v>
      </c>
      <c r="C160" s="48" t="s">
        <v>48</v>
      </c>
      <c r="D160" s="48" t="s">
        <v>145</v>
      </c>
      <c r="E160" s="100" t="s">
        <v>303</v>
      </c>
      <c r="F160" s="16">
        <v>16.4418065221228</v>
      </c>
      <c r="G160" s="16">
        <v>16.308103139673701</v>
      </c>
      <c r="H160" s="16">
        <v>4.8079789197662398E-3</v>
      </c>
      <c r="I160" s="16">
        <v>31.741641221480599</v>
      </c>
      <c r="J160" s="16">
        <v>31.248288036994499</v>
      </c>
      <c r="K160" s="16">
        <v>1.20428481347534E-3</v>
      </c>
      <c r="L160" s="16">
        <v>-0.19099294385936499</v>
      </c>
      <c r="M160" s="16">
        <v>4.8149543476596803E-3</v>
      </c>
      <c r="N160" s="16">
        <v>6.07919085630287</v>
      </c>
      <c r="O160" s="16">
        <v>4.7589616151301499E-3</v>
      </c>
      <c r="P160" s="16">
        <v>11.213997080741599</v>
      </c>
      <c r="Q160" s="16">
        <v>1.18032423157234E-3</v>
      </c>
      <c r="R160" s="16">
        <v>12.537763567368501</v>
      </c>
      <c r="S160" s="16">
        <v>0.123509270854017</v>
      </c>
      <c r="T160" s="16">
        <v>2438.7347139839399</v>
      </c>
      <c r="U160" s="16">
        <v>0.30681060156242501</v>
      </c>
      <c r="V160" s="101">
        <v>43851.832013888888</v>
      </c>
      <c r="W160" s="100">
        <v>2.2999999999999998</v>
      </c>
      <c r="X160" s="16">
        <v>9.1929954416959392E-3</v>
      </c>
      <c r="Y160" s="16">
        <v>1.2188690686934499E-2</v>
      </c>
      <c r="Z160" s="125">
        <f>((((N160/1000)+1)/((SMOW!$Z$4/1000)+1))-1)*1000</f>
        <v>16.491732924052151</v>
      </c>
      <c r="AA160" s="125">
        <f>((((P160/1000)+1)/((SMOW!$AA$4/1000)+1))-1)*1000</f>
        <v>31.774153626717762</v>
      </c>
      <c r="AB160" s="125">
        <f>Z160*SMOW!$AN$6</f>
        <v>17.815587436958545</v>
      </c>
      <c r="AC160" s="125">
        <f>AA160*SMOW!$AN$12</f>
        <v>34.296010831231648</v>
      </c>
      <c r="AD160" s="125">
        <f t="shared" ref="AD160" si="400">LN((AB160/1000)+1)*1000</f>
        <v>17.658749888256736</v>
      </c>
      <c r="AE160" s="125">
        <f t="shared" si="396"/>
        <v>33.721012516325217</v>
      </c>
      <c r="AF160" s="126">
        <f>(AD160-SMOW!AN$14*AE160)</f>
        <v>-0.14594472036298001</v>
      </c>
      <c r="AG160" s="93">
        <f t="shared" si="384"/>
        <v>-145.94472036298001</v>
      </c>
      <c r="AK160" s="132" t="str">
        <f t="shared" si="333"/>
        <v>13</v>
      </c>
      <c r="AN160" s="59"/>
    </row>
    <row r="161" spans="1:40" s="77" customFormat="1" x14ac:dyDescent="0.25">
      <c r="A161" s="100">
        <v>2083</v>
      </c>
      <c r="B161" s="77" t="s">
        <v>289</v>
      </c>
      <c r="C161" s="48" t="s">
        <v>48</v>
      </c>
      <c r="D161" s="48" t="s">
        <v>145</v>
      </c>
      <c r="E161" s="100" t="s">
        <v>300</v>
      </c>
      <c r="F161" s="16">
        <v>14.8629430081482</v>
      </c>
      <c r="G161" s="16">
        <v>14.7535715319631</v>
      </c>
      <c r="H161" s="16">
        <v>4.1440757362908804E-3</v>
      </c>
      <c r="I161" s="16">
        <v>28.681204617640901</v>
      </c>
      <c r="J161" s="16">
        <v>28.277597391869499</v>
      </c>
      <c r="K161" s="16">
        <v>5.66556222110278E-3</v>
      </c>
      <c r="L161" s="16">
        <v>-0.176999890943982</v>
      </c>
      <c r="M161" s="16">
        <v>5.6242477393520698E-3</v>
      </c>
      <c r="N161" s="16">
        <v>4.5164238425697603</v>
      </c>
      <c r="O161" s="16">
        <v>4.1018269190241903E-3</v>
      </c>
      <c r="P161" s="16">
        <v>8.2144512571213095</v>
      </c>
      <c r="Q161" s="16">
        <v>5.5528395776766101E-3</v>
      </c>
      <c r="R161" s="16">
        <v>7.5739675221863703</v>
      </c>
      <c r="S161" s="16">
        <v>0.14498510193713501</v>
      </c>
      <c r="T161" s="16">
        <v>1767.4519388649901</v>
      </c>
      <c r="U161" s="16">
        <v>0.566182526858242</v>
      </c>
      <c r="V161" s="101">
        <v>43852.649444444447</v>
      </c>
      <c r="W161" s="100">
        <v>2.2999999999999998</v>
      </c>
      <c r="X161" s="16">
        <v>7.3116463048107899E-2</v>
      </c>
      <c r="Y161" s="16">
        <v>7.3141281138866004E-2</v>
      </c>
      <c r="Z161" s="125">
        <f>((((N161/1000)+1)/((SMOW!$Z$4/1000)+1))-1)*1000</f>
        <v>14.91279185819594</v>
      </c>
      <c r="AA161" s="125">
        <f>((((P161/1000)+1)/((SMOW!$AA$4/1000)+1))-1)*1000</f>
        <v>28.713620581917176</v>
      </c>
      <c r="AB161" s="125">
        <f>Z161*SMOW!$AN$6</f>
        <v>16.109898729403721</v>
      </c>
      <c r="AC161" s="125">
        <f>AA161*SMOW!$AN$12</f>
        <v>30.992568804515866</v>
      </c>
      <c r="AD161" s="125">
        <f t="shared" ref="AD161" si="401">LN((AB161/1000)+1)*1000</f>
        <v>15.981511347301151</v>
      </c>
      <c r="AE161" s="125">
        <f t="shared" si="396"/>
        <v>30.521997253770103</v>
      </c>
      <c r="AF161" s="126">
        <f>(AD161-SMOW!AN$14*AE161)</f>
        <v>-0.13410320268946307</v>
      </c>
      <c r="AG161" s="93">
        <f t="shared" si="384"/>
        <v>-134.10320268946307</v>
      </c>
      <c r="AH161" s="90">
        <f>AVERAGE(AG161:AG162)</f>
        <v>-141.58769115929994</v>
      </c>
      <c r="AI161" s="90">
        <f>STDEV(AG161:AG162)</f>
        <v>10.584665101468323</v>
      </c>
      <c r="AJ161" s="99"/>
      <c r="AK161" s="132" t="str">
        <f t="shared" si="333"/>
        <v>13</v>
      </c>
      <c r="AN161" s="81"/>
    </row>
    <row r="162" spans="1:40" s="77" customFormat="1" x14ac:dyDescent="0.25">
      <c r="A162" s="100">
        <v>2084</v>
      </c>
      <c r="B162" s="77" t="s">
        <v>289</v>
      </c>
      <c r="C162" s="48" t="s">
        <v>48</v>
      </c>
      <c r="D162" s="48" t="s">
        <v>145</v>
      </c>
      <c r="E162" s="100" t="s">
        <v>301</v>
      </c>
      <c r="F162" s="16">
        <v>14.974188008898199</v>
      </c>
      <c r="G162" s="16">
        <v>14.863181154500399</v>
      </c>
      <c r="H162" s="16">
        <v>5.0502179631464099E-3</v>
      </c>
      <c r="I162" s="16">
        <v>28.922261600719199</v>
      </c>
      <c r="J162" s="16">
        <v>28.5119064442599</v>
      </c>
      <c r="K162" s="16">
        <v>1.33094440152972E-3</v>
      </c>
      <c r="L162" s="16">
        <v>-0.191105448068806</v>
      </c>
      <c r="M162" s="16">
        <v>4.9379370354153502E-3</v>
      </c>
      <c r="N162" s="16">
        <v>4.6265347014730596</v>
      </c>
      <c r="O162" s="16">
        <v>4.9987310335016001E-3</v>
      </c>
      <c r="P162" s="16">
        <v>8.4507121441920603</v>
      </c>
      <c r="Q162" s="16">
        <v>1.3044637866619999E-3</v>
      </c>
      <c r="R162" s="16">
        <v>8.1278665661515692</v>
      </c>
      <c r="S162" s="16">
        <v>0.112749648958767</v>
      </c>
      <c r="T162" s="16">
        <v>2350.3957861006702</v>
      </c>
      <c r="U162" s="16">
        <v>0.38852458240744497</v>
      </c>
      <c r="V162" s="101">
        <v>43852.730324074073</v>
      </c>
      <c r="W162" s="100">
        <v>2.2999999999999998</v>
      </c>
      <c r="X162" s="16">
        <v>7.73503273488546E-3</v>
      </c>
      <c r="Y162" s="16">
        <v>1.0038649851936201E-2</v>
      </c>
      <c r="Z162" s="125">
        <f>((((N162/1000)+1)/((SMOW!$Z$4/1000)+1))-1)*1000</f>
        <v>15.024042323167119</v>
      </c>
      <c r="AA162" s="125">
        <f>((((P162/1000)+1)/((SMOW!$AA$4/1000)+1))-1)*1000</f>
        <v>28.954685161221239</v>
      </c>
      <c r="AB162" s="125">
        <f>Z162*SMOW!$AN$6</f>
        <v>16.230079694934986</v>
      </c>
      <c r="AC162" s="125">
        <f>AA162*SMOW!$AN$12</f>
        <v>31.252766244232607</v>
      </c>
      <c r="AD162" s="125">
        <f t="shared" ref="AD162" si="402">LN((AB162/1000)+1)*1000</f>
        <v>16.099779911564308</v>
      </c>
      <c r="AE162" s="125">
        <f t="shared" si="396"/>
        <v>30.774341081805769</v>
      </c>
      <c r="AF162" s="126">
        <f>(AD162-SMOW!AN$14*AE162)</f>
        <v>-0.14907217962913677</v>
      </c>
      <c r="AG162" s="93">
        <f t="shared" si="384"/>
        <v>-149.07217962913677</v>
      </c>
      <c r="AH162" s="74"/>
      <c r="AI162" s="75"/>
      <c r="AJ162" s="72"/>
      <c r="AK162" s="132" t="str">
        <f t="shared" si="333"/>
        <v>13</v>
      </c>
      <c r="AN162" s="81"/>
    </row>
    <row r="163" spans="1:40" s="100" customFormat="1" x14ac:dyDescent="0.25">
      <c r="A163" s="100">
        <v>2085</v>
      </c>
      <c r="B163" s="77" t="s">
        <v>289</v>
      </c>
      <c r="C163" s="48" t="s">
        <v>48</v>
      </c>
      <c r="D163" s="48" t="s">
        <v>145</v>
      </c>
      <c r="E163" s="100" t="s">
        <v>302</v>
      </c>
      <c r="F163" s="16">
        <v>14.2642474311273</v>
      </c>
      <c r="G163" s="16">
        <v>14.1634699883598</v>
      </c>
      <c r="H163" s="16">
        <v>3.80961596604954E-3</v>
      </c>
      <c r="I163" s="16">
        <v>27.4963477867141</v>
      </c>
      <c r="J163" s="16">
        <v>27.125112877639999</v>
      </c>
      <c r="K163" s="16">
        <v>1.4495623196288201E-3</v>
      </c>
      <c r="L163" s="16">
        <v>-0.15858961103411101</v>
      </c>
      <c r="M163" s="16">
        <v>3.9409239682332798E-3</v>
      </c>
      <c r="N163" s="16">
        <v>3.9238319619195199</v>
      </c>
      <c r="O163" s="16">
        <v>3.77077696332674E-3</v>
      </c>
      <c r="P163" s="16">
        <v>7.0531684668373602</v>
      </c>
      <c r="Q163" s="16">
        <v>1.4207216697346399E-3</v>
      </c>
      <c r="R163" s="16">
        <v>5.8321333255074403</v>
      </c>
      <c r="S163" s="16">
        <v>0.14627847054983001</v>
      </c>
      <c r="T163" s="16">
        <v>4416.9025108068099</v>
      </c>
      <c r="U163" s="16">
        <v>0.42806787374065902</v>
      </c>
      <c r="V163" s="101">
        <v>43852.816180555557</v>
      </c>
      <c r="W163" s="100">
        <v>2.2999999999999998</v>
      </c>
      <c r="X163" s="16">
        <v>4.1654044329178803E-2</v>
      </c>
      <c r="Y163" s="16">
        <v>3.94424417015658E-2</v>
      </c>
      <c r="Z163" s="125">
        <f>((((N163/1000)+1)/((SMOW!$Z$4/1000)+1))-1)*1000</f>
        <v>14.314066873966746</v>
      </c>
      <c r="AA163" s="125">
        <f>((((P163/1000)+1)/((SMOW!$AA$4/1000)+1))-1)*1000</f>
        <v>27.528726413595273</v>
      </c>
      <c r="AB163" s="125">
        <f>Z163*SMOW!$AN$6</f>
        <v>15.46311179947047</v>
      </c>
      <c r="AC163" s="125">
        <f>AA163*SMOW!$AN$12</f>
        <v>29.713631725403207</v>
      </c>
      <c r="AD163" s="125">
        <f t="shared" ref="AD163" si="403">LN((AB163/1000)+1)*1000</f>
        <v>15.344776217986663</v>
      </c>
      <c r="AE163" s="125">
        <f t="shared" si="396"/>
        <v>29.280736133682506</v>
      </c>
      <c r="AF163" s="126">
        <f>(AD163-SMOW!AN$14*AE163)</f>
        <v>-0.11545246059770164</v>
      </c>
      <c r="AG163" s="93">
        <f t="shared" si="384"/>
        <v>-115.45246059770164</v>
      </c>
      <c r="AH163" s="130">
        <f>AVERAGE(AG163:AG165)</f>
        <v>-131.58890079990115</v>
      </c>
      <c r="AI163" s="130">
        <f>STDEV(AG163:AG165)</f>
        <v>14.277044385097627</v>
      </c>
      <c r="AJ163" s="100" t="s">
        <v>305</v>
      </c>
      <c r="AK163" s="132" t="str">
        <f t="shared" si="333"/>
        <v>13</v>
      </c>
      <c r="AN163" s="59">
        <v>1</v>
      </c>
    </row>
    <row r="164" spans="1:40" s="76" customFormat="1" x14ac:dyDescent="0.25">
      <c r="A164" s="100">
        <v>2086</v>
      </c>
      <c r="B164" s="77" t="s">
        <v>80</v>
      </c>
      <c r="C164" s="48" t="s">
        <v>48</v>
      </c>
      <c r="D164" s="48" t="s">
        <v>145</v>
      </c>
      <c r="E164" s="100" t="s">
        <v>304</v>
      </c>
      <c r="F164" s="16">
        <v>13.6256595786286</v>
      </c>
      <c r="G164" s="16">
        <v>13.5336646377114</v>
      </c>
      <c r="H164" s="16">
        <v>4.3390621390667003E-3</v>
      </c>
      <c r="I164" s="16">
        <v>26.3182021438686</v>
      </c>
      <c r="J164" s="16">
        <v>25.977837162768701</v>
      </c>
      <c r="K164" s="16">
        <v>1.55171384291837E-3</v>
      </c>
      <c r="L164" s="16">
        <v>-0.182633384230482</v>
      </c>
      <c r="M164" s="16">
        <v>4.3518407420072899E-3</v>
      </c>
      <c r="N164" s="16">
        <v>3.2917545072043901</v>
      </c>
      <c r="O164" s="16">
        <v>4.2948254370644796E-3</v>
      </c>
      <c r="P164" s="16">
        <v>5.89846333810506</v>
      </c>
      <c r="Q164" s="16">
        <v>1.52084077518106E-3</v>
      </c>
      <c r="R164" s="16">
        <v>4.0431909466089104</v>
      </c>
      <c r="S164" s="16">
        <v>0.14157742819372901</v>
      </c>
      <c r="T164" s="16">
        <v>2189.2108468348902</v>
      </c>
      <c r="U164" s="16">
        <v>0.58690360990523105</v>
      </c>
      <c r="V164" s="101">
        <v>43853.38490740741</v>
      </c>
      <c r="W164" s="100">
        <v>2.2999999999999998</v>
      </c>
      <c r="X164" s="16">
        <v>6.2711796978542803E-2</v>
      </c>
      <c r="Y164" s="16">
        <v>6.7704542177295296E-2</v>
      </c>
      <c r="Z164" s="125">
        <f>((((N164/1000)+1)/((SMOW!$Z$4/1000)+1))-1)*1000</f>
        <v>13.675447654799111</v>
      </c>
      <c r="AA164" s="125">
        <f>((((P164/1000)+1)/((SMOW!$AA$4/1000)+1))-1)*1000</f>
        <v>26.350543644838353</v>
      </c>
      <c r="AB164" s="125">
        <f>Z164*SMOW!$AN$6</f>
        <v>14.773228171691729</v>
      </c>
      <c r="AC164" s="125">
        <f>AA164*SMOW!$AN$12</f>
        <v>28.441938717521449</v>
      </c>
      <c r="AD164" s="125">
        <f t="shared" ref="AD164" si="404">LN((AB164/1000)+1)*1000</f>
        <v>14.665167011167268</v>
      </c>
      <c r="AE164" s="125">
        <f t="shared" si="396"/>
        <v>28.044976127997497</v>
      </c>
      <c r="AF164" s="126">
        <f>(AD164-SMOW!AN$14*AE164)</f>
        <v>-0.14258038441541032</v>
      </c>
      <c r="AG164" s="93">
        <f t="shared" si="384"/>
        <v>-142.58038441541032</v>
      </c>
      <c r="AH164" s="90">
        <f>AVERAGE(AG164:AG165,AG174)</f>
        <v>-140.11880543012543</v>
      </c>
      <c r="AI164" s="90">
        <f>STDEV(AG164:AG165,AG174)</f>
        <v>3.0306645126071166</v>
      </c>
      <c r="AJ164" s="72"/>
      <c r="AK164" s="132" t="str">
        <f t="shared" si="333"/>
        <v>13</v>
      </c>
      <c r="AN164" s="81"/>
    </row>
    <row r="165" spans="1:40" s="76" customFormat="1" x14ac:dyDescent="0.25">
      <c r="A165" s="100">
        <v>2087</v>
      </c>
      <c r="B165" s="77" t="s">
        <v>289</v>
      </c>
      <c r="C165" s="48" t="s">
        <v>48</v>
      </c>
      <c r="D165" s="48" t="s">
        <v>145</v>
      </c>
      <c r="E165" s="100" t="s">
        <v>306</v>
      </c>
      <c r="F165" s="16">
        <v>13.004057473587199</v>
      </c>
      <c r="G165" s="16">
        <v>12.9202294990829</v>
      </c>
      <c r="H165" s="16">
        <v>7.8224252275531508E-3</v>
      </c>
      <c r="I165" s="16">
        <v>25.113862036131799</v>
      </c>
      <c r="J165" s="16">
        <v>24.803691306692599</v>
      </c>
      <c r="K165" s="16">
        <v>1.2175031572360399E-3</v>
      </c>
      <c r="L165" s="16">
        <v>-0.17611951085078401</v>
      </c>
      <c r="M165" s="16">
        <v>7.7910133657762004E-3</v>
      </c>
      <c r="N165" s="16">
        <v>2.6764896303941601</v>
      </c>
      <c r="O165" s="16">
        <v>7.7426756681713404E-3</v>
      </c>
      <c r="P165" s="16">
        <v>4.7180849124099398</v>
      </c>
      <c r="Q165" s="16">
        <v>1.19327958172595E-3</v>
      </c>
      <c r="R165" s="16">
        <v>2.63830843464258</v>
      </c>
      <c r="S165" s="16">
        <v>0.13030680555667601</v>
      </c>
      <c r="T165" s="16">
        <v>2141.91575471735</v>
      </c>
      <c r="U165" s="16">
        <v>0.65418776747287999</v>
      </c>
      <c r="V165" s="101">
        <v>43853.554108796299</v>
      </c>
      <c r="W165" s="20">
        <v>2.2999999999999998</v>
      </c>
      <c r="X165" s="16">
        <v>1.7745585407814499E-2</v>
      </c>
      <c r="Y165" s="16">
        <v>2.6284908035649601E-2</v>
      </c>
      <c r="Z165" s="125">
        <f>((((N165/1000)+1)/((SMOW!$Z$4/1000)+1))-1)*1000</f>
        <v>13.053815017407988</v>
      </c>
      <c r="AA165" s="125">
        <f>((((P165/1000)+1)/((SMOW!$AA$4/1000)+1))-1)*1000</f>
        <v>25.146165585746559</v>
      </c>
      <c r="AB165" s="125">
        <f>Z165*SMOW!$AN$6</f>
        <v>14.101694703613497</v>
      </c>
      <c r="AC165" s="125">
        <f>AA165*SMOW!$AN$12</f>
        <v>27.141971346407033</v>
      </c>
      <c r="AD165" s="125">
        <f t="shared" ref="AD165" si="405">LN((AB165/1000)+1)*1000</f>
        <v>14.003190774949198</v>
      </c>
      <c r="AE165" s="125">
        <f t="shared" si="396"/>
        <v>26.78016028851475</v>
      </c>
      <c r="AF165" s="126">
        <f>(AD165-SMOW!AN$14*AE165)</f>
        <v>-0.1367338573865915</v>
      </c>
      <c r="AG165" s="93">
        <f t="shared" si="384"/>
        <v>-136.7338573865915</v>
      </c>
      <c r="AH165" s="81"/>
      <c r="AI165" s="81"/>
      <c r="AJ165" s="72"/>
      <c r="AK165" s="132" t="str">
        <f t="shared" si="333"/>
        <v>13</v>
      </c>
      <c r="AN165" s="81"/>
    </row>
    <row r="166" spans="1:40" s="76" customFormat="1" x14ac:dyDescent="0.25">
      <c r="A166" s="100">
        <v>2088</v>
      </c>
      <c r="B166" s="77" t="s">
        <v>289</v>
      </c>
      <c r="C166" s="129" t="s">
        <v>48</v>
      </c>
      <c r="D166" s="129" t="s">
        <v>145</v>
      </c>
      <c r="E166" s="100" t="s">
        <v>307</v>
      </c>
      <c r="F166" s="16">
        <v>13.345575661886301</v>
      </c>
      <c r="G166" s="16">
        <v>13.257306323531701</v>
      </c>
      <c r="H166" s="16">
        <v>9.1756861315048805E-3</v>
      </c>
      <c r="I166" s="16">
        <v>25.742613302769801</v>
      </c>
      <c r="J166" s="16">
        <v>25.416850335278401</v>
      </c>
      <c r="K166" s="16">
        <v>6.2079424625788096E-3</v>
      </c>
      <c r="L166" s="16">
        <v>-0.17160123784303899</v>
      </c>
      <c r="M166" s="16">
        <v>9.3590488010985903E-3</v>
      </c>
      <c r="N166" s="16">
        <v>3.0145260436368799</v>
      </c>
      <c r="O166" s="16">
        <v>9.0821400885925507E-3</v>
      </c>
      <c r="P166" s="16">
        <v>5.3343264753207702</v>
      </c>
      <c r="Q166" s="16">
        <v>6.0844285627548803E-3</v>
      </c>
      <c r="R166" s="16">
        <v>3.5948990868019699</v>
      </c>
      <c r="S166" s="16">
        <v>0.16560242309290801</v>
      </c>
      <c r="T166" s="16">
        <v>2430.2504181437098</v>
      </c>
      <c r="U166" s="3">
        <v>0.43358106105351202</v>
      </c>
      <c r="V166" s="101">
        <v>43853.637974537036</v>
      </c>
      <c r="W166" s="100">
        <v>2.2999999999999998</v>
      </c>
      <c r="X166" s="16">
        <v>0.27455449731457199</v>
      </c>
      <c r="Y166" s="16">
        <v>0.27464954982869799</v>
      </c>
      <c r="Z166" s="125">
        <f>((((N166/1000)+1)/((SMOW!$Z$4/1000)+1))-1)*1000</f>
        <v>13.395349980670934</v>
      </c>
      <c r="AA166" s="125">
        <f>((((P166/1000)+1)/((SMOW!$AA$4/1000)+1))-1)*1000</f>
        <v>25.774936665693417</v>
      </c>
      <c r="AB166" s="125">
        <f>Z166*SMOW!$AN$6</f>
        <v>14.470645985374517</v>
      </c>
      <c r="AC166" s="125">
        <f>AA166*SMOW!$AN$12</f>
        <v>27.820646851711128</v>
      </c>
      <c r="AD166" s="125">
        <f t="shared" ref="AD166" si="406">LN((AB166/1000)+1)*1000</f>
        <v>14.366945400238013</v>
      </c>
      <c r="AE166" s="125">
        <f t="shared" si="396"/>
        <v>27.44068376857124</v>
      </c>
      <c r="AF166" s="126">
        <f>(AD166-SMOW!AN$14*AE166)</f>
        <v>-0.12173562956760264</v>
      </c>
      <c r="AG166" s="93">
        <f t="shared" si="384"/>
        <v>-121.73562956760264</v>
      </c>
      <c r="AH166" s="90">
        <f>AVERAGE(AG166:AG167)</f>
        <v>-123.629682945543</v>
      </c>
      <c r="AI166" s="90">
        <f>STDEV(AG166:AG167)</f>
        <v>2.6785959749418198</v>
      </c>
      <c r="AJ166" s="72"/>
      <c r="AK166" s="132" t="str">
        <f t="shared" si="333"/>
        <v>13</v>
      </c>
      <c r="AN166" s="81"/>
    </row>
    <row r="167" spans="1:40" s="100" customFormat="1" x14ac:dyDescent="0.25">
      <c r="A167" s="100">
        <v>2089</v>
      </c>
      <c r="B167" s="77" t="s">
        <v>289</v>
      </c>
      <c r="C167" s="48" t="s">
        <v>48</v>
      </c>
      <c r="D167" s="48" t="s">
        <v>145</v>
      </c>
      <c r="E167" s="100" t="s">
        <v>309</v>
      </c>
      <c r="F167" s="16">
        <v>13.359130440341801</v>
      </c>
      <c r="G167" s="16">
        <v>13.270683777127299</v>
      </c>
      <c r="H167" s="16">
        <v>4.1066279685032098E-3</v>
      </c>
      <c r="I167" s="16">
        <v>25.775477322363699</v>
      </c>
      <c r="J167" s="16">
        <v>25.448889742282599</v>
      </c>
      <c r="K167" s="16">
        <v>1.4639489674064001E-3</v>
      </c>
      <c r="L167" s="16">
        <v>-0.16633000679791801</v>
      </c>
      <c r="M167" s="16">
        <v>3.8921030021159598E-3</v>
      </c>
      <c r="N167" s="16">
        <v>3.0279426312401001</v>
      </c>
      <c r="O167" s="16">
        <v>4.0647609309140496E-3</v>
      </c>
      <c r="P167" s="16">
        <v>5.3665366287990599</v>
      </c>
      <c r="Q167" s="16">
        <v>1.4348220791975E-3</v>
      </c>
      <c r="R167" s="16">
        <v>3.2435818429474299</v>
      </c>
      <c r="S167" s="16">
        <v>0.164467463791626</v>
      </c>
      <c r="T167" s="16">
        <v>3033.7437352884999</v>
      </c>
      <c r="U167" s="16">
        <v>0.51377667744905198</v>
      </c>
      <c r="V167" s="101">
        <v>43853.727442129632</v>
      </c>
      <c r="W167" s="100">
        <v>2.2999999999999998</v>
      </c>
      <c r="X167" s="16">
        <v>2.3821406754045301E-3</v>
      </c>
      <c r="Y167" s="16">
        <v>3.2098515805636502E-3</v>
      </c>
      <c r="Z167" s="125">
        <f>((((N167/1000)+1)/((SMOW!$Z$4/1000)+1))-1)*1000</f>
        <v>13.408905424920681</v>
      </c>
      <c r="AA167" s="125">
        <f>((((P167/1000)+1)/((SMOW!$AA$4/1000)+1))-1)*1000</f>
        <v>25.807801720903576</v>
      </c>
      <c r="AB167" s="125">
        <f>Z167*SMOW!$AN$6</f>
        <v>14.485289577008599</v>
      </c>
      <c r="AC167" s="125">
        <f>AA167*SMOW!$AN$12</f>
        <v>27.856120347014837</v>
      </c>
      <c r="AD167" s="125">
        <f t="shared" ref="AD167" si="407">LN((AB167/1000)+1)*1000</f>
        <v>14.38138000808509</v>
      </c>
      <c r="AE167" s="125">
        <f t="shared" si="396"/>
        <v>27.475196485622298</v>
      </c>
      <c r="AF167" s="126">
        <f>(AD167-SMOW!AN$14*AE167)</f>
        <v>-0.12552373632348335</v>
      </c>
      <c r="AG167" s="93">
        <f t="shared" si="384"/>
        <v>-125.52373632348335</v>
      </c>
      <c r="AK167" s="132" t="str">
        <f t="shared" si="333"/>
        <v>13</v>
      </c>
      <c r="AN167" s="59"/>
    </row>
    <row r="168" spans="1:40" s="100" customFormat="1" x14ac:dyDescent="0.25">
      <c r="A168" s="100">
        <v>2090</v>
      </c>
      <c r="B168" s="77" t="s">
        <v>289</v>
      </c>
      <c r="C168" s="121" t="s">
        <v>64</v>
      </c>
      <c r="D168" s="122" t="s">
        <v>101</v>
      </c>
      <c r="E168" s="100" t="s">
        <v>308</v>
      </c>
      <c r="F168" s="16">
        <v>16.255398791797202</v>
      </c>
      <c r="G168" s="16">
        <v>16.124693270008699</v>
      </c>
      <c r="H168" s="16">
        <v>7.5906775223259799E-3</v>
      </c>
      <c r="I168" s="16">
        <v>31.399968389358001</v>
      </c>
      <c r="J168" s="16">
        <v>30.917071948147001</v>
      </c>
      <c r="K168" s="16">
        <v>1.4641396384967901E-3</v>
      </c>
      <c r="L168" s="16">
        <v>-0.199520718612887</v>
      </c>
      <c r="M168" s="16">
        <v>7.6371455910803701E-3</v>
      </c>
      <c r="N168" s="16">
        <v>5.9003430826457697</v>
      </c>
      <c r="O168" s="16">
        <v>9.2551258896452198E-3</v>
      </c>
      <c r="P168" s="16">
        <v>10.879050684586</v>
      </c>
      <c r="Q168" s="16">
        <v>1.4005012832153799E-3</v>
      </c>
      <c r="R168" s="16">
        <v>11.481091706723101</v>
      </c>
      <c r="S168" s="16">
        <v>0.15526695291268799</v>
      </c>
      <c r="T168" s="16">
        <v>1586.1676010681899</v>
      </c>
      <c r="U168" s="16">
        <v>0.27040320171672499</v>
      </c>
      <c r="V168" s="101">
        <v>43853.806840277779</v>
      </c>
      <c r="W168" s="100">
        <v>2.2999999999999998</v>
      </c>
      <c r="X168" s="16">
        <v>7.1783295279009005E-4</v>
      </c>
      <c r="Y168" s="16">
        <v>2.8976037950719598E-5</v>
      </c>
      <c r="Z168" s="125">
        <f>((((N168/1000)+1)/((SMOW!$Z$4/1000)+1))-1)*1000</f>
        <v>16.311034143055014</v>
      </c>
      <c r="AA168" s="125">
        <f>((((P168/1000)+1)/((SMOW!$AA$4/1000)+1))-1)*1000</f>
        <v>31.432397049572238</v>
      </c>
      <c r="AB168" s="125">
        <f>Z168*SMOW!$AN$6</f>
        <v>17.620383273306874</v>
      </c>
      <c r="AC168" s="125">
        <f>AA168*SMOW!$AN$12</f>
        <v>33.927129651606087</v>
      </c>
      <c r="AD168" s="125">
        <f t="shared" ref="AD168" si="408">LN((AB168/1000)+1)*1000</f>
        <v>17.466944135524518</v>
      </c>
      <c r="AE168" s="125">
        <f t="shared" si="396"/>
        <v>33.364299378060274</v>
      </c>
      <c r="AF168" s="126">
        <f>(AD168-SMOW!AN$14*AE168)</f>
        <v>-0.14940593609130914</v>
      </c>
      <c r="AG168" s="93">
        <f t="shared" si="384"/>
        <v>-149.40593609130914</v>
      </c>
      <c r="AH168" s="90">
        <f>AVERAGE(AG168:AG169)</f>
        <v>-157.4311668929802</v>
      </c>
      <c r="AI168" s="90">
        <f>STDEV(AG168:AG169)</f>
        <v>11.349390240897515</v>
      </c>
      <c r="AK168" s="132" t="str">
        <f t="shared" si="333"/>
        <v>13</v>
      </c>
      <c r="AN168" s="59"/>
    </row>
    <row r="169" spans="1:40" s="100" customFormat="1" x14ac:dyDescent="0.25">
      <c r="A169" s="100">
        <v>2091</v>
      </c>
      <c r="B169" s="77" t="s">
        <v>80</v>
      </c>
      <c r="C169" s="121" t="s">
        <v>64</v>
      </c>
      <c r="D169" s="122" t="s">
        <v>101</v>
      </c>
      <c r="E169" s="100" t="s">
        <v>310</v>
      </c>
      <c r="F169" s="16">
        <v>16.761504633683501</v>
      </c>
      <c r="G169" s="16">
        <v>16.622580363204499</v>
      </c>
      <c r="H169" s="16">
        <v>5.0636380065310297E-3</v>
      </c>
      <c r="I169" s="16">
        <v>32.392987728774102</v>
      </c>
      <c r="J169" s="16">
        <v>31.8793965932418</v>
      </c>
      <c r="K169" s="16">
        <v>1.51857785625497E-3</v>
      </c>
      <c r="L169" s="16">
        <v>-0.20974103802711999</v>
      </c>
      <c r="M169" s="16">
        <v>4.8022271004547904E-3</v>
      </c>
      <c r="N169" s="16">
        <v>6.3956296483060102</v>
      </c>
      <c r="O169" s="16">
        <v>5.0120142596544398E-3</v>
      </c>
      <c r="P169" s="16">
        <v>11.852384326937299</v>
      </c>
      <c r="Q169" s="16">
        <v>1.48836406572265E-3</v>
      </c>
      <c r="R169" s="16">
        <v>11.8354897742701</v>
      </c>
      <c r="S169" s="16">
        <v>0.13738114294717799</v>
      </c>
      <c r="T169" s="16">
        <v>1589.8983196715001</v>
      </c>
      <c r="U169" s="16">
        <v>0.44298171311440898</v>
      </c>
      <c r="V169" s="101">
        <v>43854.399293981478</v>
      </c>
      <c r="W169" s="100">
        <v>2.2999999999999998</v>
      </c>
      <c r="X169" s="16">
        <v>2.5000170648717601E-3</v>
      </c>
      <c r="Y169" s="16">
        <v>1.3210470845951101E-3</v>
      </c>
      <c r="Z169" s="125">
        <f>((((N169/1000)+1)/((SMOW!$Z$4/1000)+1))-1)*1000</f>
        <v>16.811446738800527</v>
      </c>
      <c r="AA169" s="125">
        <f>((((P169/1000)+1)/((SMOW!$AA$4/1000)+1))-1)*1000</f>
        <v>32.425520659344897</v>
      </c>
      <c r="AB169" s="125">
        <f>Z169*SMOW!$AN$6</f>
        <v>18.160965903107858</v>
      </c>
      <c r="AC169" s="125">
        <f>AA169*SMOW!$AN$12</f>
        <v>34.999075689182838</v>
      </c>
      <c r="AD169" s="125">
        <f t="shared" ref="AD169" si="409">LN((AB169/1000)+1)*1000</f>
        <v>17.998025376371501</v>
      </c>
      <c r="AE169" s="125">
        <f t="shared" si="396"/>
        <v>34.400533663004076</v>
      </c>
      <c r="AF169" s="126">
        <f>(AD169-SMOW!AN$14*AE169)</f>
        <v>-0.16545639769465126</v>
      </c>
      <c r="AG169" s="93">
        <f t="shared" si="384"/>
        <v>-165.45639769465126</v>
      </c>
      <c r="AK169" s="132" t="str">
        <f t="shared" si="333"/>
        <v>13</v>
      </c>
      <c r="AN169" s="59"/>
    </row>
    <row r="170" spans="1:40" s="76" customFormat="1" x14ac:dyDescent="0.25">
      <c r="A170" s="100">
        <v>2092</v>
      </c>
      <c r="B170" s="77" t="s">
        <v>289</v>
      </c>
      <c r="C170" s="131" t="s">
        <v>64</v>
      </c>
      <c r="D170" s="131" t="s">
        <v>50</v>
      </c>
      <c r="E170" s="100" t="s">
        <v>311</v>
      </c>
      <c r="F170" s="16">
        <v>11.988077875066899</v>
      </c>
      <c r="G170" s="16">
        <v>11.9167893960889</v>
      </c>
      <c r="H170" s="16">
        <v>5.8154019182042301E-3</v>
      </c>
      <c r="I170" s="16">
        <v>23.127405454028299</v>
      </c>
      <c r="J170" s="16">
        <v>22.864020187576799</v>
      </c>
      <c r="K170" s="16">
        <v>1.43022434123902E-3</v>
      </c>
      <c r="L170" s="16">
        <v>-0.15541326295167099</v>
      </c>
      <c r="M170" s="16">
        <v>5.9507443398023902E-3</v>
      </c>
      <c r="N170" s="16">
        <v>1.67086793533302</v>
      </c>
      <c r="O170" s="16">
        <v>5.7561139445748196E-3</v>
      </c>
      <c r="P170" s="16">
        <v>2.7711510869630001</v>
      </c>
      <c r="Q170" s="16">
        <v>1.4017684418703E-3</v>
      </c>
      <c r="R170" s="16">
        <v>2.3863853356797202</v>
      </c>
      <c r="S170" s="16">
        <v>0.15034760668779601</v>
      </c>
      <c r="T170" s="16">
        <v>1259.70357140841</v>
      </c>
      <c r="U170" s="16">
        <v>0.38890019529403203</v>
      </c>
      <c r="V170" s="101">
        <v>43854.513310185182</v>
      </c>
      <c r="W170" s="100">
        <v>2.2999999999999998</v>
      </c>
      <c r="X170" s="16">
        <v>3.01499919672568E-2</v>
      </c>
      <c r="Y170" s="16">
        <v>2.3672081488037899E-2</v>
      </c>
      <c r="Z170" s="125">
        <f>((((N170/1000)+1)/((SMOW!$Z$4/1000)+1))-1)*1000</f>
        <v>12.03778551518897</v>
      </c>
      <c r="AA170" s="125">
        <f>((((P170/1000)+1)/((SMOW!$AA$4/1000)+1))-1)*1000</f>
        <v>23.1596464061099</v>
      </c>
      <c r="AB170" s="125">
        <f>Z170*SMOW!$AN$6</f>
        <v>13.004104625077058</v>
      </c>
      <c r="AC170" s="125">
        <f>AA170*SMOW!$AN$12</f>
        <v>24.997785726180773</v>
      </c>
      <c r="AD170" s="125">
        <f t="shared" ref="AD170" si="410">LN((AB170/1000)+1)*1000</f>
        <v>12.920277208067766</v>
      </c>
      <c r="AE170" s="125">
        <f t="shared" si="396"/>
        <v>24.690452320897361</v>
      </c>
      <c r="AF170" s="126">
        <f>(AD170-SMOW!AN$14*AE170)</f>
        <v>-0.1162816173660417</v>
      </c>
      <c r="AG170" s="93">
        <f t="shared" si="384"/>
        <v>-116.2816173660417</v>
      </c>
      <c r="AH170" s="90">
        <f>AVERAGE(AG170:AG171)</f>
        <v>-121.06625758069889</v>
      </c>
      <c r="AI170" s="90">
        <f>STDEV(AG170:AG171)</f>
        <v>6.7665030826439114</v>
      </c>
      <c r="AJ170" s="82"/>
      <c r="AK170" s="132" t="str">
        <f t="shared" si="333"/>
        <v>13</v>
      </c>
      <c r="AN170" s="81"/>
    </row>
    <row r="171" spans="1:40" s="76" customFormat="1" x14ac:dyDescent="0.25">
      <c r="A171" s="100">
        <v>2093</v>
      </c>
      <c r="B171" s="77" t="s">
        <v>289</v>
      </c>
      <c r="C171" s="121" t="s">
        <v>64</v>
      </c>
      <c r="D171" s="122" t="s">
        <v>50</v>
      </c>
      <c r="E171" s="100" t="s">
        <v>312</v>
      </c>
      <c r="F171" s="16">
        <v>12.029988696007701</v>
      </c>
      <c r="G171" s="16">
        <v>11.958202861772</v>
      </c>
      <c r="H171" s="16">
        <v>5.9022972153238099E-3</v>
      </c>
      <c r="I171" s="16">
        <v>23.2250039903643</v>
      </c>
      <c r="J171" s="16">
        <v>22.959408005684701</v>
      </c>
      <c r="K171" s="16">
        <v>1.2481957281363699E-3</v>
      </c>
      <c r="L171" s="16">
        <v>-0.16436456522951101</v>
      </c>
      <c r="M171" s="16">
        <v>5.9113236013038396E-3</v>
      </c>
      <c r="N171" s="16">
        <v>1.7123514758068701</v>
      </c>
      <c r="O171" s="16">
        <v>5.8421233448737097E-3</v>
      </c>
      <c r="P171" s="16">
        <v>2.8668077921830202</v>
      </c>
      <c r="Q171" s="16">
        <v>1.2233614898891701E-3</v>
      </c>
      <c r="R171" s="16">
        <v>2.2877667939667599</v>
      </c>
      <c r="S171" s="16">
        <v>0.122080868156021</v>
      </c>
      <c r="T171" s="16">
        <v>1037.7537823671</v>
      </c>
      <c r="U171" s="16">
        <v>0.29460346291341</v>
      </c>
      <c r="V171" s="101">
        <v>43854.592256944445</v>
      </c>
      <c r="W171" s="100">
        <v>2.2999999999999998</v>
      </c>
      <c r="X171" s="16">
        <v>1.9440751813527099E-2</v>
      </c>
      <c r="Y171" s="16">
        <v>2.6979401753324399E-2</v>
      </c>
      <c r="Z171" s="125">
        <f>((((N171/1000)+1)/((SMOW!$Z$4/1000)+1))-1)*1000</f>
        <v>12.07969839473888</v>
      </c>
      <c r="AA171" s="125">
        <f>((((P171/1000)+1)/((SMOW!$AA$4/1000)+1))-1)*1000</f>
        <v>23.257248017986232</v>
      </c>
      <c r="AB171" s="125">
        <f>Z171*SMOW!$AN$6</f>
        <v>13.049382011861992</v>
      </c>
      <c r="AC171" s="125">
        <f>AA171*SMOW!$AN$12</f>
        <v>25.103133801770163</v>
      </c>
      <c r="AD171" s="125">
        <f t="shared" ref="AD171" si="411">LN((AB171/1000)+1)*1000</f>
        <v>12.964972362555164</v>
      </c>
      <c r="AE171" s="125">
        <f t="shared" si="396"/>
        <v>24.793225871875983</v>
      </c>
      <c r="AF171" s="126">
        <f>(AD171-SMOW!AN$14*AE171)</f>
        <v>-0.12585089779535608</v>
      </c>
      <c r="AG171" s="93">
        <f t="shared" si="384"/>
        <v>-125.85089779535608</v>
      </c>
      <c r="AH171" s="75"/>
      <c r="AI171" s="75"/>
      <c r="AJ171" s="72"/>
      <c r="AK171" s="132" t="str">
        <f t="shared" si="333"/>
        <v>13</v>
      </c>
      <c r="AN171" s="81"/>
    </row>
    <row r="172" spans="1:40" s="76" customFormat="1" x14ac:dyDescent="0.25">
      <c r="A172" s="100">
        <v>2094</v>
      </c>
      <c r="B172" s="77" t="s">
        <v>289</v>
      </c>
      <c r="C172" s="121" t="s">
        <v>48</v>
      </c>
      <c r="D172" s="122" t="s">
        <v>145</v>
      </c>
      <c r="E172" s="100" t="s">
        <v>313</v>
      </c>
      <c r="F172" s="16">
        <v>13.316161114246601</v>
      </c>
      <c r="G172" s="16">
        <v>13.2282800987094</v>
      </c>
      <c r="H172" s="16">
        <v>3.5466872016673102E-3</v>
      </c>
      <c r="I172" s="16">
        <v>25.682228286797301</v>
      </c>
      <c r="J172" s="16">
        <v>25.357979727404199</v>
      </c>
      <c r="K172" s="16">
        <v>1.26404706183208E-3</v>
      </c>
      <c r="L172" s="16">
        <v>-0.160733197360026</v>
      </c>
      <c r="M172" s="16">
        <v>3.6420297999438301E-3</v>
      </c>
      <c r="N172" s="16">
        <v>2.9854113770629098</v>
      </c>
      <c r="O172" s="16">
        <v>3.5105287554850701E-3</v>
      </c>
      <c r="P172" s="16">
        <v>5.2751428862073304</v>
      </c>
      <c r="Q172" s="16">
        <v>1.2388974437250099E-3</v>
      </c>
      <c r="R172" s="16">
        <v>6.20003682812838</v>
      </c>
      <c r="S172" s="16">
        <v>0.132895401683992</v>
      </c>
      <c r="T172" s="16">
        <v>1714.4888611925201</v>
      </c>
      <c r="U172" s="16">
        <v>0.45185387428932</v>
      </c>
      <c r="V172" s="101">
        <v>43854.679166666669</v>
      </c>
      <c r="W172" s="100">
        <v>2.2999999999999998</v>
      </c>
      <c r="X172" s="16">
        <v>1.10807741096258E-2</v>
      </c>
      <c r="Y172" s="16">
        <v>1.2687007771683899E-2</v>
      </c>
      <c r="Z172" s="125">
        <f>((((N172/1000)+1)/((SMOW!$Z$4/1000)+1))-1)*1000</f>
        <v>13.365933988223722</v>
      </c>
      <c r="AA172" s="125">
        <f>((((P172/1000)+1)/((SMOW!$AA$4/1000)+1))-1)*1000</f>
        <v>25.714549746858715</v>
      </c>
      <c r="AB172" s="125">
        <f>Z172*SMOW!$AN$6</f>
        <v>14.438868658643502</v>
      </c>
      <c r="AC172" s="125">
        <f>AA172*SMOW!$AN$12</f>
        <v>27.755467132158248</v>
      </c>
      <c r="AD172" s="125">
        <f t="shared" ref="AD172" si="412">LN((AB172/1000)+1)*1000</f>
        <v>14.335620862101308</v>
      </c>
      <c r="AE172" s="125">
        <f t="shared" si="396"/>
        <v>27.377266297302519</v>
      </c>
      <c r="AF172" s="126">
        <f>(AD172-SMOW!AN$14*AE172)</f>
        <v>-0.11957574287442263</v>
      </c>
      <c r="AG172" s="93">
        <f t="shared" si="384"/>
        <v>-119.57574287442263</v>
      </c>
      <c r="AH172" s="90">
        <f>AVERAGE(AG172:AG173)</f>
        <v>-132.10534980100519</v>
      </c>
      <c r="AI172" s="90">
        <f>STDEV(AG172:AG173)</f>
        <v>17.719540046776917</v>
      </c>
      <c r="AJ172" s="72"/>
      <c r="AK172" s="132" t="str">
        <f t="shared" si="333"/>
        <v>13</v>
      </c>
      <c r="AN172" s="81"/>
    </row>
    <row r="173" spans="1:40" s="76" customFormat="1" x14ac:dyDescent="0.25">
      <c r="A173" s="100">
        <v>2095</v>
      </c>
      <c r="B173" s="77" t="s">
        <v>289</v>
      </c>
      <c r="C173" s="121" t="s">
        <v>48</v>
      </c>
      <c r="D173" s="122" t="s">
        <v>145</v>
      </c>
      <c r="E173" s="100" t="s">
        <v>314</v>
      </c>
      <c r="F173" s="16">
        <v>13.038289432850499</v>
      </c>
      <c r="G173" s="16">
        <v>12.954022107969299</v>
      </c>
      <c r="H173" s="16">
        <v>5.1417131504577704E-3</v>
      </c>
      <c r="I173" s="16">
        <v>25.193827092930501</v>
      </c>
      <c r="J173" s="16">
        <v>24.881694278857299</v>
      </c>
      <c r="K173" s="16">
        <v>1.4178358542446599E-3</v>
      </c>
      <c r="L173" s="16">
        <v>-0.18351247126737</v>
      </c>
      <c r="M173" s="16">
        <v>4.9226806696635898E-3</v>
      </c>
      <c r="N173" s="16">
        <v>2.71037259512075</v>
      </c>
      <c r="O173" s="16">
        <v>5.0892934281480499E-3</v>
      </c>
      <c r="P173" s="16">
        <v>4.7964589757233203</v>
      </c>
      <c r="Q173" s="16">
        <v>1.38962643756293E-3</v>
      </c>
      <c r="R173" s="16">
        <v>3.9673611734639498</v>
      </c>
      <c r="S173" s="16">
        <v>0.17156722019458401</v>
      </c>
      <c r="T173" s="16">
        <v>1788.23684373998</v>
      </c>
      <c r="U173" s="16">
        <v>0.408252534052717</v>
      </c>
      <c r="V173" s="101">
        <v>43855.612407407411</v>
      </c>
      <c r="W173" s="100">
        <v>2.2999999999999998</v>
      </c>
      <c r="X173" s="16">
        <v>4.3298515700332498E-3</v>
      </c>
      <c r="Y173" s="16">
        <v>2.9041987923516602E-3</v>
      </c>
      <c r="Z173" s="125">
        <f>((((N173/1000)+1)/((SMOW!$Z$4/1000)+1))-1)*1000</f>
        <v>13.088048658104201</v>
      </c>
      <c r="AA173" s="125">
        <f>((((P173/1000)+1)/((SMOW!$AA$4/1000)+1))-1)*1000</f>
        <v>25.226133162416396</v>
      </c>
      <c r="AB173" s="125">
        <f>Z173*SMOW!$AN$6</f>
        <v>14.13867640965479</v>
      </c>
      <c r="AC173" s="125">
        <f>AA173*SMOW!$AN$12</f>
        <v>27.228285805254174</v>
      </c>
      <c r="AD173" s="125">
        <f t="shared" ref="AD173" si="413">LN((AB173/1000)+1)*1000</f>
        <v>14.039657563178123</v>
      </c>
      <c r="AE173" s="125">
        <f t="shared" si="396"/>
        <v>26.864190378609297</v>
      </c>
      <c r="AF173" s="126">
        <f>(AD173-SMOW!AN$14*AE173)</f>
        <v>-0.14463495672758775</v>
      </c>
      <c r="AG173" s="93">
        <f t="shared" si="384"/>
        <v>-144.63495672758773</v>
      </c>
      <c r="AH173" s="75"/>
      <c r="AI173" s="75"/>
      <c r="AJ173" s="72"/>
      <c r="AK173" s="132" t="str">
        <f t="shared" si="333"/>
        <v>13</v>
      </c>
      <c r="AN173" s="81"/>
    </row>
    <row r="174" spans="1:40" s="100" customFormat="1" x14ac:dyDescent="0.25">
      <c r="A174" s="100">
        <v>2096</v>
      </c>
      <c r="B174" s="77" t="s">
        <v>289</v>
      </c>
      <c r="C174" s="121" t="s">
        <v>48</v>
      </c>
      <c r="D174" s="122" t="s">
        <v>145</v>
      </c>
      <c r="E174" s="100" t="s">
        <v>315</v>
      </c>
      <c r="F174" s="16">
        <v>14.068157184557601</v>
      </c>
      <c r="G174" s="16">
        <v>13.970118873982701</v>
      </c>
      <c r="H174" s="16">
        <v>3.2876035977521399E-3</v>
      </c>
      <c r="I174" s="16">
        <v>27.165682660201899</v>
      </c>
      <c r="J174" s="16">
        <v>26.8032447378197</v>
      </c>
      <c r="K174" s="16">
        <v>1.36073360745517E-3</v>
      </c>
      <c r="L174" s="16">
        <v>-0.18199434758608701</v>
      </c>
      <c r="M174" s="16">
        <v>3.4741771847786899E-3</v>
      </c>
      <c r="N174" s="16">
        <v>3.7297408537638899</v>
      </c>
      <c r="O174" s="16">
        <v>3.2540865067343101E-3</v>
      </c>
      <c r="P174" s="16">
        <v>6.72908228972058</v>
      </c>
      <c r="Q174" s="16">
        <v>1.3336603032955E-3</v>
      </c>
      <c r="R174" s="16">
        <v>7.8736881881466303</v>
      </c>
      <c r="S174" s="16">
        <v>0.159810375832</v>
      </c>
      <c r="T174" s="16">
        <v>1643.6763074642799</v>
      </c>
      <c r="U174" s="16">
        <v>0.31331079167144299</v>
      </c>
      <c r="V174" s="101">
        <v>43855.691192129627</v>
      </c>
      <c r="W174" s="100">
        <v>2.2999999999999998</v>
      </c>
      <c r="X174" s="16">
        <v>4.82846663093868E-4</v>
      </c>
      <c r="Y174" s="16">
        <v>1.3655297530452301E-4</v>
      </c>
      <c r="Z174" s="125">
        <f>((((N174/1000)+1)/((SMOW!$Z$4/1000)+1))-1)*1000</f>
        <v>14.117966995679687</v>
      </c>
      <c r="AA174" s="125">
        <f>((((P174/1000)+1)/((SMOW!$AA$4/1000)+1))-1)*1000</f>
        <v>27.198050867111469</v>
      </c>
      <c r="AB174" s="125">
        <f>Z174*SMOW!$AN$6</f>
        <v>15.251270233512003</v>
      </c>
      <c r="AC174" s="125">
        <f>AA174*SMOW!$AN$12</f>
        <v>29.356711057835973</v>
      </c>
      <c r="AD174" s="125">
        <f t="shared" ref="AD174:AD175" si="414">LN((AB174/1000)+1)*1000</f>
        <v>15.136138736909654</v>
      </c>
      <c r="AE174" s="125">
        <f t="shared" si="396"/>
        <v>28.93405475643566</v>
      </c>
      <c r="AF174" s="126">
        <f>(AD174-SMOW!AN$14*AE174)</f>
        <v>-0.14104217448837453</v>
      </c>
      <c r="AG174" s="93">
        <f t="shared" si="384"/>
        <v>-141.04217448837454</v>
      </c>
      <c r="AK174" s="132" t="str">
        <f t="shared" si="333"/>
        <v>13</v>
      </c>
      <c r="AN174" s="59"/>
    </row>
    <row r="175" spans="1:40" s="100" customFormat="1" x14ac:dyDescent="0.25">
      <c r="A175" s="100">
        <v>2097</v>
      </c>
      <c r="B175" s="77" t="s">
        <v>289</v>
      </c>
      <c r="C175" s="121" t="s">
        <v>48</v>
      </c>
      <c r="D175" s="122" t="s">
        <v>145</v>
      </c>
      <c r="E175" s="100" t="s">
        <v>316</v>
      </c>
      <c r="F175" s="16">
        <v>14.0840535071994</v>
      </c>
      <c r="G175" s="16">
        <v>13.985794504287799</v>
      </c>
      <c r="H175" s="16">
        <v>3.5158678528164101E-3</v>
      </c>
      <c r="I175" s="16">
        <v>27.1635718324642</v>
      </c>
      <c r="J175" s="16">
        <v>26.801189747482599</v>
      </c>
      <c r="K175" s="16">
        <v>1.00026557668458E-3</v>
      </c>
      <c r="L175" s="16">
        <v>-0.16523368238301001</v>
      </c>
      <c r="M175" s="16">
        <v>3.4657767074720001E-3</v>
      </c>
      <c r="N175" s="16">
        <v>3.7454751135300901</v>
      </c>
      <c r="O175" s="16">
        <v>3.4800236096377201E-3</v>
      </c>
      <c r="P175" s="16">
        <v>6.72701345924159</v>
      </c>
      <c r="Q175" s="16">
        <v>9.8036418375307705E-4</v>
      </c>
      <c r="R175" s="16">
        <v>7.9659260871380297</v>
      </c>
      <c r="S175" s="16">
        <v>0.13477393968249399</v>
      </c>
      <c r="T175" s="16">
        <v>1840.4256043529999</v>
      </c>
      <c r="U175" s="16">
        <v>0.30426540563489601</v>
      </c>
      <c r="V175" s="101">
        <v>43855.777638888889</v>
      </c>
      <c r="W175" s="100">
        <v>2.2999999999999998</v>
      </c>
      <c r="X175" s="16">
        <v>4.1364454390012899E-2</v>
      </c>
      <c r="Y175" s="16">
        <v>4.5597807488493999E-2</v>
      </c>
      <c r="Z175" s="125">
        <f>((((N175/1000)+1)/((SMOW!$Z$4/1000)+1))-1)*1000</f>
        <v>14.133864099129756</v>
      </c>
      <c r="AA175" s="125">
        <f>((((P175/1000)+1)/((SMOW!$AA$4/1000)+1))-1)*1000</f>
        <v>27.195939972856962</v>
      </c>
      <c r="AB175" s="125">
        <f>Z175*SMOW!$AN$6</f>
        <v>15.268443458291554</v>
      </c>
      <c r="AC175" s="125">
        <f>AA175*SMOW!$AN$12</f>
        <v>29.354432625715745</v>
      </c>
      <c r="AD175" s="125">
        <f t="shared" si="414"/>
        <v>15.153053839643379</v>
      </c>
      <c r="AE175" s="125">
        <f t="shared" si="396"/>
        <v>28.931841301549508</v>
      </c>
      <c r="AF175" s="126">
        <f>(AD175-SMOW!AN$14*AE175)</f>
        <v>-0.12295836757476231</v>
      </c>
      <c r="AG175" s="93">
        <f t="shared" si="384"/>
        <v>-122.95836757476231</v>
      </c>
      <c r="AH175" s="90">
        <f>AVERAGE(AG175:AG176)</f>
        <v>-134.1090923432553</v>
      </c>
      <c r="AI175" s="90">
        <f>STDEV(AG175:AG176)</f>
        <v>15.76950619789239</v>
      </c>
      <c r="AK175" s="132" t="str">
        <f t="shared" si="333"/>
        <v>13</v>
      </c>
      <c r="AN175" s="59"/>
    </row>
    <row r="176" spans="1:40" s="100" customFormat="1" x14ac:dyDescent="0.25">
      <c r="A176" s="100">
        <v>2098</v>
      </c>
      <c r="B176" s="77" t="s">
        <v>80</v>
      </c>
      <c r="C176" s="121" t="s">
        <v>48</v>
      </c>
      <c r="D176" s="122" t="s">
        <v>145</v>
      </c>
      <c r="E176" s="100" t="s">
        <v>317</v>
      </c>
      <c r="F176" s="16">
        <v>12.804102022478199</v>
      </c>
      <c r="G176" s="16">
        <v>12.7228221273665</v>
      </c>
      <c r="H176" s="16">
        <v>4.8782062303086198E-3</v>
      </c>
      <c r="I176" s="16">
        <v>24.745356536349899</v>
      </c>
      <c r="J176" s="16">
        <v>24.4441490467485</v>
      </c>
      <c r="K176" s="16">
        <v>1.3056802487827199E-3</v>
      </c>
      <c r="L176" s="16">
        <v>-0.18368856931664601</v>
      </c>
      <c r="M176" s="16">
        <v>4.9586810978857598E-3</v>
      </c>
      <c r="N176" s="16">
        <v>2.4785727234269501</v>
      </c>
      <c r="O176" s="16">
        <v>4.8284729588348096E-3</v>
      </c>
      <c r="P176" s="16">
        <v>4.3569112382141597</v>
      </c>
      <c r="Q176" s="16">
        <v>1.2797022922520101E-3</v>
      </c>
      <c r="R176" s="16">
        <v>2.6259797948957702</v>
      </c>
      <c r="S176" s="16">
        <v>0.150026021649351</v>
      </c>
      <c r="T176" s="16">
        <v>2810.8249116488701</v>
      </c>
      <c r="U176" s="16">
        <v>0.85861746920115001</v>
      </c>
      <c r="V176" s="101">
        <v>43857.39607638889</v>
      </c>
      <c r="W176" s="100">
        <v>2.2999999999999998</v>
      </c>
      <c r="X176" s="16">
        <v>1.5940770435688E-2</v>
      </c>
      <c r="Y176" s="16">
        <v>1.27962119835689E-2</v>
      </c>
      <c r="Z176" s="125">
        <f>((((N176/1000)+1)/((SMOW!$Z$4/1000)+1))-1)*1000</f>
        <v>12.853849744727253</v>
      </c>
      <c r="AA176" s="125">
        <f>((((P176/1000)+1)/((SMOW!$AA$4/1000)+1))-1)*1000</f>
        <v>24.777648473561122</v>
      </c>
      <c r="AB176" s="125">
        <f>Z176*SMOW!$AN$6</f>
        <v>13.885677453261158</v>
      </c>
      <c r="AC176" s="125">
        <f>AA176*SMOW!$AN$12</f>
        <v>26.744205696392093</v>
      </c>
      <c r="AD176" s="125">
        <f t="shared" ref="AD176" si="415">LN((AB176/1000)+1)*1000</f>
        <v>13.790154683960633</v>
      </c>
      <c r="AE176" s="125">
        <f t="shared" si="396"/>
        <v>26.392830494455268</v>
      </c>
      <c r="AF176" s="126">
        <f>(AD176-SMOW!AN$14*AE176)</f>
        <v>-0.14525981711174829</v>
      </c>
      <c r="AG176" s="93">
        <f t="shared" si="384"/>
        <v>-145.2598171117483</v>
      </c>
      <c r="AK176" s="132" t="str">
        <f t="shared" si="333"/>
        <v>13</v>
      </c>
      <c r="AN176" s="59"/>
    </row>
    <row r="177" spans="1:40" s="100" customFormat="1" x14ac:dyDescent="0.25">
      <c r="A177" s="100">
        <v>2099</v>
      </c>
      <c r="B177" s="77" t="s">
        <v>80</v>
      </c>
      <c r="C177" s="121" t="s">
        <v>48</v>
      </c>
      <c r="D177" s="122" t="s">
        <v>145</v>
      </c>
      <c r="E177" s="100" t="s">
        <v>318</v>
      </c>
      <c r="F177" s="16">
        <v>14.0581109159279</v>
      </c>
      <c r="G177" s="16">
        <v>13.960211823034101</v>
      </c>
      <c r="H177" s="16">
        <v>3.9739571871266997E-3</v>
      </c>
      <c r="I177" s="16">
        <v>27.160457901033901</v>
      </c>
      <c r="J177" s="16">
        <v>26.798158150547401</v>
      </c>
      <c r="K177" s="16">
        <v>1.23125918478259E-3</v>
      </c>
      <c r="L177" s="16">
        <v>-0.189215680454936</v>
      </c>
      <c r="M177" s="16">
        <v>3.8830817531609399E-3</v>
      </c>
      <c r="N177" s="16">
        <v>3.71979700675828</v>
      </c>
      <c r="O177" s="16">
        <v>3.9334427270363804E-3</v>
      </c>
      <c r="P177" s="16">
        <v>6.7239614829304699</v>
      </c>
      <c r="Q177" s="16">
        <v>1.2067619178482401E-3</v>
      </c>
      <c r="R177" s="16">
        <v>6.9787255083079298</v>
      </c>
      <c r="S177" s="16">
        <v>0.118445542462008</v>
      </c>
      <c r="T177" s="16">
        <v>1320.7162836533</v>
      </c>
      <c r="U177" s="16">
        <v>0.32339851849621598</v>
      </c>
      <c r="V177" s="101">
        <v>43857.493310185186</v>
      </c>
      <c r="W177" s="100">
        <v>2.2999999999999998</v>
      </c>
      <c r="X177" s="16">
        <v>1.02620136379024E-4</v>
      </c>
      <c r="Y177" s="16">
        <v>1.5259315581683301E-5</v>
      </c>
      <c r="Z177" s="125">
        <f>((((N177/1000)+1)/((SMOW!$Z$4/1000)+1))-1)*1000</f>
        <v>14.107920233588978</v>
      </c>
      <c r="AA177" s="125">
        <f>((((P177/1000)+1)/((SMOW!$AA$4/1000)+1))-1)*1000</f>
        <v>27.192825943299859</v>
      </c>
      <c r="AB177" s="125">
        <f>Z177*SMOW!$AN$6</f>
        <v>15.240416979380999</v>
      </c>
      <c r="AC177" s="125">
        <f>AA177*SMOW!$AN$12</f>
        <v>29.351071441255137</v>
      </c>
      <c r="AD177" s="125">
        <f t="shared" ref="AD177" si="416">LN((AB177/1000)+1)*1000</f>
        <v>15.125448464992342</v>
      </c>
      <c r="AE177" s="125">
        <f t="shared" si="396"/>
        <v>28.928575963739778</v>
      </c>
      <c r="AF177" s="126">
        <f>(AD177-SMOW!AN$14*AE177)</f>
        <v>-0.14883964386226189</v>
      </c>
      <c r="AG177" s="93">
        <f t="shared" si="384"/>
        <v>-148.83964386226188</v>
      </c>
      <c r="AH177" s="90">
        <f>AVERAGE(AG177:AG178)</f>
        <v>-146.87097884411492</v>
      </c>
      <c r="AI177" s="90">
        <f>STDEV(AG177:AG178)</f>
        <v>2.7841127684329123</v>
      </c>
      <c r="AK177" s="132" t="str">
        <f t="shared" si="333"/>
        <v>13</v>
      </c>
      <c r="AN177" s="59"/>
    </row>
    <row r="178" spans="1:40" s="76" customFormat="1" x14ac:dyDescent="0.25">
      <c r="A178" s="100">
        <v>2100</v>
      </c>
      <c r="B178" s="77" t="s">
        <v>289</v>
      </c>
      <c r="C178" s="121" t="s">
        <v>48</v>
      </c>
      <c r="D178" s="122" t="s">
        <v>145</v>
      </c>
      <c r="E178" s="100" t="s">
        <v>319</v>
      </c>
      <c r="F178" s="16">
        <v>13.687455060252001</v>
      </c>
      <c r="G178" s="16">
        <v>13.594627642332499</v>
      </c>
      <c r="H178" s="16">
        <v>3.91254785238583E-3</v>
      </c>
      <c r="I178" s="16">
        <v>26.441111104760999</v>
      </c>
      <c r="J178" s="16">
        <v>26.097587164060801</v>
      </c>
      <c r="K178" s="16">
        <v>1.4795289637341601E-3</v>
      </c>
      <c r="L178" s="16">
        <v>-0.18489838029160799</v>
      </c>
      <c r="M178" s="16">
        <v>3.9239316315551904E-3</v>
      </c>
      <c r="N178" s="16">
        <v>3.3529199844125901</v>
      </c>
      <c r="O178" s="16">
        <v>3.8726594599470098E-3</v>
      </c>
      <c r="P178" s="16">
        <v>6.0189268889159901</v>
      </c>
      <c r="Q178" s="16">
        <v>1.4500920942203E-3</v>
      </c>
      <c r="R178" s="16">
        <v>6.1228888610544603</v>
      </c>
      <c r="S178" s="16">
        <v>0.127941553494511</v>
      </c>
      <c r="T178" s="16">
        <v>1412.9595696654101</v>
      </c>
      <c r="U178" s="16">
        <v>0.161743866952961</v>
      </c>
      <c r="V178" s="101">
        <v>43857.701666666668</v>
      </c>
      <c r="W178" s="100">
        <v>2.2999999999999998</v>
      </c>
      <c r="X178" s="16">
        <v>1.22555548918208E-3</v>
      </c>
      <c r="Y178" s="16">
        <v>2.21934679602923E-3</v>
      </c>
      <c r="Z178" s="125">
        <f>((((N178/1000)+1)/((SMOW!$Z$4/1000)+1))-1)*1000</f>
        <v>13.737246171742434</v>
      </c>
      <c r="AA178" s="125">
        <f>((((P178/1000)+1)/((SMOW!$AA$4/1000)+1))-1)*1000</f>
        <v>26.473456478857351</v>
      </c>
      <c r="AB178" s="125">
        <f>Z178*SMOW!$AN$6</f>
        <v>14.83998749208264</v>
      </c>
      <c r="AC178" s="125">
        <f>AA178*SMOW!$AN$12</f>
        <v>28.574606921255075</v>
      </c>
      <c r="AD178" s="125">
        <f t="shared" ref="AD178" si="417">LN((AB178/1000)+1)*1000</f>
        <v>14.730952274979861</v>
      </c>
      <c r="AE178" s="125">
        <f t="shared" si="396"/>
        <v>28.173967024253464</v>
      </c>
      <c r="AF178" s="126">
        <f>(AD178-SMOW!AN$14*AE178)</f>
        <v>-0.14490231382596797</v>
      </c>
      <c r="AG178" s="93">
        <f t="shared" si="384"/>
        <v>-144.90231382596795</v>
      </c>
      <c r="AH178" s="81"/>
      <c r="AI178" s="81"/>
      <c r="AJ178" s="72"/>
      <c r="AK178" s="132" t="str">
        <f t="shared" si="333"/>
        <v>13</v>
      </c>
      <c r="AN178" s="81"/>
    </row>
    <row r="179" spans="1:40" s="100" customFormat="1" x14ac:dyDescent="0.25">
      <c r="A179" s="100">
        <v>2101</v>
      </c>
      <c r="B179" s="77" t="s">
        <v>289</v>
      </c>
      <c r="C179" s="121" t="s">
        <v>48</v>
      </c>
      <c r="D179" s="122" t="s">
        <v>145</v>
      </c>
      <c r="E179" s="100" t="s">
        <v>320</v>
      </c>
      <c r="F179" s="16">
        <v>16.2246239628989</v>
      </c>
      <c r="G179" s="16">
        <v>16.094410884665901</v>
      </c>
      <c r="H179" s="16">
        <v>4.6781874669054903E-3</v>
      </c>
      <c r="I179" s="16">
        <v>31.290451717684299</v>
      </c>
      <c r="J179" s="16">
        <v>30.810883767216399</v>
      </c>
      <c r="K179" s="16">
        <v>1.44492215835203E-3</v>
      </c>
      <c r="L179" s="16">
        <v>-0.17373574442432699</v>
      </c>
      <c r="M179" s="16">
        <v>4.5768023269593897E-3</v>
      </c>
      <c r="N179" s="16">
        <v>5.86422247144308</v>
      </c>
      <c r="O179" s="16">
        <v>4.6304933850396801E-3</v>
      </c>
      <c r="P179" s="16">
        <v>10.7717844924869</v>
      </c>
      <c r="Q179" s="16">
        <v>1.4161738296110699E-3</v>
      </c>
      <c r="R179" s="16">
        <v>12.8277678095277</v>
      </c>
      <c r="S179" s="16">
        <v>0.16664719651361901</v>
      </c>
      <c r="T179" s="16">
        <v>1914.8356420713701</v>
      </c>
      <c r="U179" s="16">
        <v>0.25237951993778701</v>
      </c>
      <c r="V179" s="101">
        <v>43857.782280092593</v>
      </c>
      <c r="W179" s="100">
        <v>2.2999999999999998</v>
      </c>
      <c r="X179" s="16">
        <v>7.75133814948494E-3</v>
      </c>
      <c r="Y179" s="16">
        <v>5.3815158357287101E-3</v>
      </c>
      <c r="Z179" s="125">
        <f>((((N179/1000)+1)/((SMOW!$Z$4/1000)+1))-1)*1000</f>
        <v>16.274539697081593</v>
      </c>
      <c r="AA179" s="125">
        <f>((((P179/1000)+1)/((SMOW!$AA$4/1000)+1))-1)*1000</f>
        <v>31.322949904966535</v>
      </c>
      <c r="AB179" s="125">
        <f>Z179*SMOW!$AN$6</f>
        <v>17.580959278497051</v>
      </c>
      <c r="AC179" s="125">
        <f>AA179*SMOW!$AN$12</f>
        <v>33.808995884741933</v>
      </c>
      <c r="AD179" s="125">
        <f t="shared" ref="AD179" si="418">LN((AB179/1000)+1)*1000</f>
        <v>17.428202027812137</v>
      </c>
      <c r="AE179" s="125">
        <f t="shared" si="396"/>
        <v>33.250035507023817</v>
      </c>
      <c r="AF179" s="126">
        <f>(AD179-SMOW!AN$14*AE179)</f>
        <v>-0.12781671989644039</v>
      </c>
      <c r="AG179" s="93">
        <f t="shared" si="384"/>
        <v>-127.81671989644039</v>
      </c>
      <c r="AH179" s="90">
        <f>AVERAGE(AG179:AG180)</f>
        <v>-125.46686300085952</v>
      </c>
      <c r="AI179" s="90">
        <f>STDEV(AG179:AG180)</f>
        <v>3.3231994913664051</v>
      </c>
      <c r="AK179" s="132" t="str">
        <f t="shared" si="333"/>
        <v>13</v>
      </c>
      <c r="AN179" s="59"/>
    </row>
    <row r="180" spans="1:40" s="100" customFormat="1" x14ac:dyDescent="0.25">
      <c r="A180" s="100">
        <v>2102</v>
      </c>
      <c r="B180" s="77" t="s">
        <v>289</v>
      </c>
      <c r="C180" s="121" t="s">
        <v>48</v>
      </c>
      <c r="D180" s="122" t="s">
        <v>145</v>
      </c>
      <c r="E180" s="100" t="s">
        <v>321</v>
      </c>
      <c r="F180" s="16">
        <v>16.5390750907643</v>
      </c>
      <c r="G180" s="16">
        <v>16.403793869864</v>
      </c>
      <c r="H180" s="16">
        <v>3.9528175215090902E-3</v>
      </c>
      <c r="I180" s="16">
        <v>31.887579074022799</v>
      </c>
      <c r="J180" s="16">
        <v>31.389726087888398</v>
      </c>
      <c r="K180" s="16">
        <v>1.3186087470561699E-3</v>
      </c>
      <c r="L180" s="16">
        <v>-0.16998150454105301</v>
      </c>
      <c r="M180" s="16">
        <v>3.8414698587889398E-3</v>
      </c>
      <c r="N180" s="16">
        <v>6.1754677727054501</v>
      </c>
      <c r="O180" s="16">
        <v>3.9125185801349299E-3</v>
      </c>
      <c r="P180" s="16">
        <v>11.3570313378642</v>
      </c>
      <c r="Q180" s="16">
        <v>1.29237356371308E-3</v>
      </c>
      <c r="R180" s="16">
        <v>13.848846479423599</v>
      </c>
      <c r="S180" s="16">
        <v>0.115160318694978</v>
      </c>
      <c r="T180" s="16">
        <v>783.62161627273099</v>
      </c>
      <c r="U180" s="16">
        <v>0.131729135103161</v>
      </c>
      <c r="V180" s="101">
        <v>43857.867662037039</v>
      </c>
      <c r="W180" s="100">
        <v>2.2999999999999998</v>
      </c>
      <c r="X180" s="16">
        <v>5.8045125448119302E-2</v>
      </c>
      <c r="Y180" s="16">
        <v>6.6039080451579496E-2</v>
      </c>
      <c r="Z180" s="125">
        <f>((((N180/1000)+1)/((SMOW!$Z$4/1000)+1))-1)*1000</f>
        <v>16.589006270409044</v>
      </c>
      <c r="AA180" s="125">
        <f>((((P180/1000)+1)/((SMOW!$AA$4/1000)+1))-1)*1000</f>
        <v>31.920096078076334</v>
      </c>
      <c r="AB180" s="125">
        <f>Z180*SMOW!$AN$6</f>
        <v>17.920669287076269</v>
      </c>
      <c r="AC180" s="125">
        <f>AA180*SMOW!$AN$12</f>
        <v>34.453536471452679</v>
      </c>
      <c r="AD180" s="125">
        <f t="shared" ref="AD180" si="419">LN((AB180/1000)+1)*1000</f>
        <v>17.76198708302012</v>
      </c>
      <c r="AE180" s="125">
        <f t="shared" si="396"/>
        <v>33.87330319910113</v>
      </c>
      <c r="AF180" s="126">
        <f>(AD180-SMOW!AN$14*AE180)</f>
        <v>-0.12311700610527865</v>
      </c>
      <c r="AG180" s="93">
        <f t="shared" si="384"/>
        <v>-123.11700610527865</v>
      </c>
      <c r="AK180" s="132" t="str">
        <f t="shared" si="333"/>
        <v>13</v>
      </c>
      <c r="AN180" s="59"/>
    </row>
    <row r="181" spans="1:40" s="100" customFormat="1" x14ac:dyDescent="0.25">
      <c r="A181" s="100">
        <v>2103</v>
      </c>
      <c r="B181" s="77" t="s">
        <v>80</v>
      </c>
      <c r="C181" s="121" t="s">
        <v>48</v>
      </c>
      <c r="D181" s="122" t="s">
        <v>145</v>
      </c>
      <c r="E181" s="100" t="s">
        <v>322</v>
      </c>
      <c r="F181" s="16">
        <v>15.945600670917401</v>
      </c>
      <c r="G181" s="16">
        <v>15.819804653664701</v>
      </c>
      <c r="H181" s="16">
        <v>4.7285229648003097E-3</v>
      </c>
      <c r="I181" s="16">
        <v>30.802330052530301</v>
      </c>
      <c r="J181" s="16">
        <v>30.3374601550283</v>
      </c>
      <c r="K181" s="16">
        <v>1.9493656154663599E-3</v>
      </c>
      <c r="L181" s="16">
        <v>-0.19837430819018101</v>
      </c>
      <c r="M181" s="16">
        <v>4.7805413040435301E-3</v>
      </c>
      <c r="N181" s="16">
        <v>5.5880438195757796</v>
      </c>
      <c r="O181" s="16">
        <v>4.6803157129561403E-3</v>
      </c>
      <c r="P181" s="16">
        <v>10.2933745491819</v>
      </c>
      <c r="Q181" s="16">
        <v>1.91058082472412E-3</v>
      </c>
      <c r="R181" s="16">
        <v>11.4603842470563</v>
      </c>
      <c r="S181" s="16">
        <v>0.133046961650333</v>
      </c>
      <c r="T181" s="16">
        <v>1556.1681347818801</v>
      </c>
      <c r="U181" s="16">
        <v>0.33927259463679599</v>
      </c>
      <c r="V181" s="101">
        <v>43858.391168981485</v>
      </c>
      <c r="W181" s="100">
        <v>2.2999999999999998</v>
      </c>
      <c r="X181" s="16">
        <v>3.1794166711765601E-3</v>
      </c>
      <c r="Y181" s="16">
        <v>4.9662456585576296E-3</v>
      </c>
      <c r="Z181" s="125">
        <f>((((N181/1000)+1)/((SMOW!$Z$4/1000)+1))-1)*1000</f>
        <v>15.995502699810427</v>
      </c>
      <c r="AA181" s="125">
        <f>((((P181/1000)+1)/((SMOW!$AA$4/1000)+1))-1)*1000</f>
        <v>30.83481285804579</v>
      </c>
      <c r="AB181" s="125">
        <f>Z181*SMOW!$AN$6</f>
        <v>17.279522913627194</v>
      </c>
      <c r="AC181" s="125">
        <f>AA181*SMOW!$AN$12</f>
        <v>33.282116281747811</v>
      </c>
      <c r="AD181" s="125">
        <f t="shared" ref="AD181" si="420">LN((AB181/1000)+1)*1000</f>
        <v>17.131929757833113</v>
      </c>
      <c r="AE181" s="125">
        <f t="shared" si="396"/>
        <v>32.740256705980045</v>
      </c>
      <c r="AF181" s="126">
        <f>(AD181-SMOW!AN$14*AE181)</f>
        <v>-0.15492578292435155</v>
      </c>
      <c r="AG181" s="93">
        <f t="shared" si="384"/>
        <v>-154.92578292435155</v>
      </c>
      <c r="AH181" s="90">
        <f>AVERAGE(AG181:AG182)</f>
        <v>-150.84463001303129</v>
      </c>
      <c r="AI181" s="90">
        <f>STDEV(AG181:AG182)</f>
        <v>5.7716217973075725</v>
      </c>
      <c r="AK181" s="132" t="str">
        <f t="shared" si="333"/>
        <v>13</v>
      </c>
      <c r="AN181" s="59"/>
    </row>
    <row r="182" spans="1:40" s="100" customFormat="1" x14ac:dyDescent="0.25">
      <c r="A182" s="100">
        <v>2104</v>
      </c>
      <c r="B182" s="77" t="s">
        <v>80</v>
      </c>
      <c r="C182" s="121" t="s">
        <v>48</v>
      </c>
      <c r="D182" s="122" t="s">
        <v>145</v>
      </c>
      <c r="E182" s="100" t="s">
        <v>323</v>
      </c>
      <c r="F182" s="16">
        <v>16.324444966472299</v>
      </c>
      <c r="G182" s="16">
        <v>16.192633427081599</v>
      </c>
      <c r="H182" s="16">
        <v>4.3018803499858703E-3</v>
      </c>
      <c r="I182" s="16">
        <v>31.5170710861575</v>
      </c>
      <c r="J182" s="16">
        <v>31.030603107746099</v>
      </c>
      <c r="K182" s="16">
        <v>1.69944152789944E-3</v>
      </c>
      <c r="L182" s="16">
        <v>-0.19152501380831199</v>
      </c>
      <c r="M182" s="16">
        <v>4.2125988648847503E-3</v>
      </c>
      <c r="N182" s="16">
        <v>5.9630258007248198</v>
      </c>
      <c r="O182" s="16">
        <v>4.25802271601194E-3</v>
      </c>
      <c r="P182" s="16">
        <v>10.993895017306199</v>
      </c>
      <c r="Q182" s="16">
        <v>1.66562925404012E-3</v>
      </c>
      <c r="R182" s="16">
        <v>12.7581567325844</v>
      </c>
      <c r="S182" s="16">
        <v>0.13563024422289</v>
      </c>
      <c r="T182" s="16">
        <v>1838.80719750905</v>
      </c>
      <c r="U182" s="16">
        <v>0.22522700480484101</v>
      </c>
      <c r="V182" s="101">
        <v>43858.495185185187</v>
      </c>
      <c r="W182" s="100">
        <v>2.2999999999999998</v>
      </c>
      <c r="X182" s="16">
        <v>1.19057498290955E-3</v>
      </c>
      <c r="Y182" s="16">
        <v>2.2873176697798098E-3</v>
      </c>
      <c r="Z182" s="125">
        <f>((((N182/1000)+1)/((SMOW!$Z$4/1000)+1))-1)*1000</f>
        <v>16.374365603742724</v>
      </c>
      <c r="AA182" s="125">
        <f>((((P182/1000)+1)/((SMOW!$AA$4/1000)+1))-1)*1000</f>
        <v>31.549576414705129</v>
      </c>
      <c r="AB182" s="125">
        <f>Z182*SMOW!$AN$6</f>
        <v>17.688798592702852</v>
      </c>
      <c r="AC182" s="125">
        <f>AA182*SMOW!$AN$12</f>
        <v>34.053609331380002</v>
      </c>
      <c r="AD182" s="125">
        <f t="shared" ref="AD182" si="421">LN((AB182/1000)+1)*1000</f>
        <v>17.534172564533012</v>
      </c>
      <c r="AE182" s="125">
        <f t="shared" si="396"/>
        <v>33.486621290974853</v>
      </c>
      <c r="AF182" s="126">
        <f>(AD182-SMOW!AN$14*AE182)</f>
        <v>-0.146763477101711</v>
      </c>
      <c r="AG182" s="93">
        <f t="shared" ref="AG182:AG213" si="422">AF182*1000</f>
        <v>-146.763477101711</v>
      </c>
      <c r="AK182" s="132" t="str">
        <f t="shared" si="333"/>
        <v>13</v>
      </c>
      <c r="AN182" s="59"/>
    </row>
    <row r="183" spans="1:40" s="100" customFormat="1" x14ac:dyDescent="0.25">
      <c r="A183" s="100">
        <v>2105</v>
      </c>
      <c r="B183" s="77" t="s">
        <v>80</v>
      </c>
      <c r="C183" s="121" t="s">
        <v>48</v>
      </c>
      <c r="D183" s="122" t="s">
        <v>145</v>
      </c>
      <c r="E183" s="100" t="s">
        <v>324</v>
      </c>
      <c r="F183" s="16">
        <v>17.6732418868088</v>
      </c>
      <c r="G183" s="16">
        <v>17.518885910249399</v>
      </c>
      <c r="H183" s="16">
        <v>3.47985169749947E-3</v>
      </c>
      <c r="I183" s="16">
        <v>34.123766314264998</v>
      </c>
      <c r="J183" s="16">
        <v>33.554465522097601</v>
      </c>
      <c r="K183" s="16">
        <v>1.2816639117633299E-3</v>
      </c>
      <c r="L183" s="16">
        <v>-0.19787188541812101</v>
      </c>
      <c r="M183" s="16">
        <v>3.4443888050934499E-3</v>
      </c>
      <c r="N183" s="16">
        <v>7.2980717478064596</v>
      </c>
      <c r="O183" s="16">
        <v>3.4443746387210501E-3</v>
      </c>
      <c r="P183" s="16">
        <v>13.5487271530579</v>
      </c>
      <c r="Q183" s="16">
        <v>1.2561637868916699E-3</v>
      </c>
      <c r="R183" s="16">
        <v>16.6339178810817</v>
      </c>
      <c r="S183" s="16">
        <v>0.143489983805934</v>
      </c>
      <c r="T183" s="16">
        <v>1282.24788994968</v>
      </c>
      <c r="U183" s="16">
        <v>0.25590867129690098</v>
      </c>
      <c r="V183" s="101">
        <v>43858.601030092592</v>
      </c>
      <c r="W183" s="100">
        <v>2.2999999999999998</v>
      </c>
      <c r="X183" s="16">
        <v>1.6659723838594799E-2</v>
      </c>
      <c r="Y183" s="16">
        <v>1.3230126842019499E-2</v>
      </c>
      <c r="Z183" s="125">
        <f>((((N183/1000)+1)/((SMOW!$Z$4/1000)+1))-1)*1000</f>
        <v>17.723228775365474</v>
      </c>
      <c r="AA183" s="125">
        <f>((((P183/1000)+1)/((SMOW!$AA$4/1000)+1))-1)*1000</f>
        <v>34.156353785403496</v>
      </c>
      <c r="AB183" s="125">
        <f>Z183*SMOW!$AN$6</f>
        <v>19.145940172984627</v>
      </c>
      <c r="AC183" s="125">
        <f>AA183*SMOW!$AN$12</f>
        <v>36.867281915404575</v>
      </c>
      <c r="AD183" s="125">
        <f t="shared" ref="AD183" si="423">LN((AB183/1000)+1)*1000</f>
        <v>18.964962997485294</v>
      </c>
      <c r="AE183" s="125">
        <f t="shared" si="396"/>
        <v>36.203938333088331</v>
      </c>
      <c r="AF183" s="126">
        <f>(AD183-SMOW!AN$14*AE183)</f>
        <v>-0.15071644238534532</v>
      </c>
      <c r="AG183" s="93">
        <f t="shared" si="422"/>
        <v>-150.71644238534532</v>
      </c>
      <c r="AH183" s="90">
        <f>AVERAGE(AG183:AG184)</f>
        <v>-149.10888574769922</v>
      </c>
      <c r="AI183" s="90">
        <f>STDEV(AG183:AG184)</f>
        <v>2.2734283992420234</v>
      </c>
      <c r="AK183" s="132" t="str">
        <f t="shared" si="333"/>
        <v>13</v>
      </c>
      <c r="AN183" s="59"/>
    </row>
    <row r="184" spans="1:40" s="100" customFormat="1" x14ac:dyDescent="0.25">
      <c r="A184" s="100">
        <v>2106</v>
      </c>
      <c r="B184" s="77" t="s">
        <v>289</v>
      </c>
      <c r="C184" s="121" t="s">
        <v>48</v>
      </c>
      <c r="D184" s="122" t="s">
        <v>145</v>
      </c>
      <c r="E184" s="100" t="s">
        <v>325</v>
      </c>
      <c r="F184" s="16">
        <v>17.599522929344499</v>
      </c>
      <c r="G184" s="16">
        <v>17.446444578049601</v>
      </c>
      <c r="H184" s="16">
        <v>3.3084700243167999E-3</v>
      </c>
      <c r="I184" s="16">
        <v>33.975754203826902</v>
      </c>
      <c r="J184" s="16">
        <v>33.411327215313399</v>
      </c>
      <c r="K184" s="16">
        <v>1.6619739062504601E-3</v>
      </c>
      <c r="L184" s="16">
        <v>-0.19473619163588099</v>
      </c>
      <c r="M184" s="16">
        <v>3.2109505015961099E-3</v>
      </c>
      <c r="N184" s="16">
        <v>7.2251043544932401</v>
      </c>
      <c r="O184" s="16">
        <v>3.2747402002520801E-3</v>
      </c>
      <c r="P184" s="16">
        <v>13.403659907700501</v>
      </c>
      <c r="Q184" s="16">
        <v>1.6289070922783E-3</v>
      </c>
      <c r="R184" s="16">
        <v>16.468457947635901</v>
      </c>
      <c r="S184" s="16">
        <v>0.14760580640423901</v>
      </c>
      <c r="T184" s="16">
        <v>1538.05049013906</v>
      </c>
      <c r="U184" s="16">
        <v>0.17061485857647099</v>
      </c>
      <c r="V184" s="101">
        <v>43858.713055555556</v>
      </c>
      <c r="W184" s="100">
        <v>2.2999999999999998</v>
      </c>
      <c r="X184" s="16">
        <v>5.0466156604706797E-2</v>
      </c>
      <c r="Y184" s="16">
        <v>4.7288245433167099E-2</v>
      </c>
      <c r="Z184" s="125">
        <f>((((N184/1000)+1)/((SMOW!$Z$4/1000)+1))-1)*1000</f>
        <v>17.649506196914633</v>
      </c>
      <c r="AA184" s="125">
        <f>((((P184/1000)+1)/((SMOW!$AA$4/1000)+1))-1)*1000</f>
        <v>34.00833701078443</v>
      </c>
      <c r="AB184" s="125">
        <f>Z184*SMOW!$AN$6</f>
        <v>19.06629960103761</v>
      </c>
      <c r="AC184" s="125">
        <f>AA184*SMOW!$AN$12</f>
        <v>36.707517316631098</v>
      </c>
      <c r="AD184" s="125">
        <f t="shared" ref="AD184" si="424">LN((AB184/1000)+1)*1000</f>
        <v>18.88681552056077</v>
      </c>
      <c r="AE184" s="125">
        <f t="shared" si="396"/>
        <v>36.049842518315948</v>
      </c>
      <c r="AF184" s="126">
        <f>(AD184-SMOW!AN$14*AE184)</f>
        <v>-0.14750132911005309</v>
      </c>
      <c r="AG184" s="93">
        <f t="shared" si="422"/>
        <v>-147.50132911005309</v>
      </c>
      <c r="AH184" s="90"/>
      <c r="AK184" s="132" t="str">
        <f t="shared" si="333"/>
        <v>13</v>
      </c>
      <c r="AN184" s="59"/>
    </row>
    <row r="185" spans="1:40" s="100" customFormat="1" x14ac:dyDescent="0.25">
      <c r="A185" s="100">
        <v>2108</v>
      </c>
      <c r="B185" s="77" t="s">
        <v>289</v>
      </c>
      <c r="C185" s="121" t="s">
        <v>48</v>
      </c>
      <c r="D185" s="122" t="s">
        <v>145</v>
      </c>
      <c r="E185" s="100" t="s">
        <v>326</v>
      </c>
      <c r="F185" s="16">
        <v>16.468476298086902</v>
      </c>
      <c r="G185" s="16">
        <v>16.3343409793634</v>
      </c>
      <c r="H185" s="16">
        <v>5.7415968665340501E-3</v>
      </c>
      <c r="I185" s="16">
        <v>31.745553908712001</v>
      </c>
      <c r="J185" s="16">
        <v>31.2520803222151</v>
      </c>
      <c r="K185" s="16">
        <v>1.60433178008814E-3</v>
      </c>
      <c r="L185" s="16">
        <v>-0.16675743076615199</v>
      </c>
      <c r="M185" s="16">
        <v>5.45579064132138E-3</v>
      </c>
      <c r="N185" s="16">
        <v>6.1055887341253996</v>
      </c>
      <c r="O185" s="16">
        <v>5.68306133478626E-3</v>
      </c>
      <c r="P185" s="16">
        <v>11.2178319207213</v>
      </c>
      <c r="Q185" s="16">
        <v>1.5724118201387899E-3</v>
      </c>
      <c r="R185" s="16">
        <v>12.62663149662</v>
      </c>
      <c r="S185" s="16">
        <v>0.146020369191426</v>
      </c>
      <c r="T185" s="16">
        <v>1025.6483902672401</v>
      </c>
      <c r="U185" s="16">
        <v>0.112239730852828</v>
      </c>
      <c r="V185" s="101">
        <v>43858.932453703703</v>
      </c>
      <c r="W185" s="100">
        <v>2.2999999999999998</v>
      </c>
      <c r="X185" s="16">
        <v>5.0266253095526198E-8</v>
      </c>
      <c r="Y185" s="16">
        <v>8.4684883526321499E-5</v>
      </c>
      <c r="Z185" s="125">
        <f>((((N185/1000)+1)/((SMOW!$Z$4/1000)+1))-1)*1000</f>
        <v>16.518404010003486</v>
      </c>
      <c r="AA185" s="125">
        <f>((((P185/1000)+1)/((SMOW!$AA$4/1000)+1))-1)*1000</f>
        <v>31.778066437246011</v>
      </c>
      <c r="AB185" s="125">
        <f>Z185*SMOW!$AN$6</f>
        <v>17.844399513044962</v>
      </c>
      <c r="AC185" s="125">
        <f>AA185*SMOW!$AN$12</f>
        <v>34.300234194466874</v>
      </c>
      <c r="AD185" s="125">
        <f t="shared" ref="AD185" si="425">LN((AB185/1000)+1)*1000</f>
        <v>17.687057244370376</v>
      </c>
      <c r="AE185" s="125">
        <f t="shared" si="396"/>
        <v>33.72509582958223</v>
      </c>
      <c r="AF185" s="126">
        <f>(AD185-SMOW!AN$14*AE185)</f>
        <v>-0.11979335364904387</v>
      </c>
      <c r="AG185" s="93">
        <f t="shared" si="422"/>
        <v>-119.79335364904387</v>
      </c>
      <c r="AH185" s="90">
        <f>AVERAGE(AG185,AG179:AG180)</f>
        <v>-123.57569321692097</v>
      </c>
      <c r="AI185" s="90">
        <f>STDEV(AG179:AG180,AG185)</f>
        <v>4.0313021326558403</v>
      </c>
      <c r="AK185" s="132" t="str">
        <f t="shared" si="333"/>
        <v>13</v>
      </c>
      <c r="AN185" s="59"/>
    </row>
    <row r="186" spans="1:40" s="100" customFormat="1" x14ac:dyDescent="0.25">
      <c r="A186" s="100">
        <v>2109</v>
      </c>
      <c r="B186" s="77" t="s">
        <v>80</v>
      </c>
      <c r="C186" s="121" t="s">
        <v>48</v>
      </c>
      <c r="D186" s="122" t="s">
        <v>145</v>
      </c>
      <c r="E186" s="100" t="s">
        <v>327</v>
      </c>
      <c r="F186" s="16">
        <v>16.1192464082878</v>
      </c>
      <c r="G186" s="16">
        <v>15.990710473628299</v>
      </c>
      <c r="H186" s="16">
        <v>4.1434216849629401E-3</v>
      </c>
      <c r="I186" s="16">
        <v>31.0938034170854</v>
      </c>
      <c r="J186" s="16">
        <v>30.620183789144502</v>
      </c>
      <c r="K186" s="16">
        <v>1.74106608494796E-3</v>
      </c>
      <c r="L186" s="16">
        <v>-0.17674656703998101</v>
      </c>
      <c r="M186" s="16">
        <v>4.2485551638941103E-3</v>
      </c>
      <c r="N186" s="16">
        <v>5.7599192401146802</v>
      </c>
      <c r="O186" s="16">
        <v>4.1011795357452198E-3</v>
      </c>
      <c r="P186" s="16">
        <v>10.5790487279089</v>
      </c>
      <c r="Q186" s="16">
        <v>1.70642564436992E-3</v>
      </c>
      <c r="R186" s="16">
        <v>11.522123684222199</v>
      </c>
      <c r="S186" s="16">
        <v>0.13363653549905</v>
      </c>
      <c r="T186" s="16">
        <v>1156.2700949944001</v>
      </c>
      <c r="U186" s="16">
        <v>0.26210766353450599</v>
      </c>
      <c r="V186" s="101">
        <v>43859.38658564815</v>
      </c>
      <c r="W186" s="100">
        <v>2.2999999999999998</v>
      </c>
      <c r="X186" s="16">
        <v>1.6365432218955599E-2</v>
      </c>
      <c r="Y186" s="16">
        <v>3.8555083742721201E-2</v>
      </c>
      <c r="Z186" s="125">
        <f>((((N186/1000)+1)/((SMOW!$Z$4/1000)+1))-1)*1000</f>
        <v>16.169156966451492</v>
      </c>
      <c r="AA186" s="125">
        <f>((((P186/1000)+1)/((SMOW!$AA$4/1000)+1))-1)*1000</f>
        <v>31.126295407555517</v>
      </c>
      <c r="AB186" s="125">
        <f>Z186*SMOW!$AN$6</f>
        <v>17.467117072797258</v>
      </c>
      <c r="AC186" s="125">
        <f>AA186*SMOW!$AN$12</f>
        <v>33.596733274934834</v>
      </c>
      <c r="AD186" s="125">
        <f t="shared" ref="AD186" si="426">LN((AB186/1000)+1)*1000</f>
        <v>17.316320439223315</v>
      </c>
      <c r="AE186" s="125">
        <f t="shared" si="396"/>
        <v>33.044693509989465</v>
      </c>
      <c r="AF186" s="126">
        <f>(AD186-SMOW!AN$14*AE186)</f>
        <v>-0.13127773405112464</v>
      </c>
      <c r="AG186" s="93">
        <f t="shared" si="422"/>
        <v>-131.27773405112464</v>
      </c>
      <c r="AH186" s="90">
        <f>AVERAGE(AG186:AG187)</f>
        <v>-131.17500840873396</v>
      </c>
      <c r="AI186" s="90">
        <f>STDEV(AG186:AG187)</f>
        <v>0.14527599667236896</v>
      </c>
      <c r="AK186" s="132" t="str">
        <f t="shared" si="333"/>
        <v>13</v>
      </c>
      <c r="AN186" s="59"/>
    </row>
    <row r="187" spans="1:40" s="100" customFormat="1" x14ac:dyDescent="0.25">
      <c r="A187" s="100">
        <v>2110</v>
      </c>
      <c r="B187" s="77" t="s">
        <v>80</v>
      </c>
      <c r="C187" s="121" t="s">
        <v>48</v>
      </c>
      <c r="D187" s="122" t="s">
        <v>145</v>
      </c>
      <c r="E187" s="100" t="s">
        <v>328</v>
      </c>
      <c r="F187" s="16">
        <v>16.301996712914502</v>
      </c>
      <c r="G187" s="16">
        <v>16.170545612814699</v>
      </c>
      <c r="H187" s="16">
        <v>3.5305591372102999E-3</v>
      </c>
      <c r="I187" s="16">
        <v>31.4453673181441</v>
      </c>
      <c r="J187" s="16">
        <v>30.961087788150099</v>
      </c>
      <c r="K187" s="16">
        <v>1.32441520151911E-3</v>
      </c>
      <c r="L187" s="16">
        <v>-0.17690873932853801</v>
      </c>
      <c r="M187" s="16">
        <v>3.5346986376248602E-3</v>
      </c>
      <c r="N187" s="16">
        <v>5.9408064069232296</v>
      </c>
      <c r="O187" s="16">
        <v>3.4945651165120199E-3</v>
      </c>
      <c r="P187" s="16">
        <v>10.923617875275999</v>
      </c>
      <c r="Q187" s="16">
        <v>1.2980644923257E-3</v>
      </c>
      <c r="R187" s="16">
        <v>12.4577479822479</v>
      </c>
      <c r="S187" s="16">
        <v>0.14960043067703699</v>
      </c>
      <c r="T187" s="16">
        <v>1123.8543566385699</v>
      </c>
      <c r="U187" s="16">
        <v>0.128751180336034</v>
      </c>
      <c r="V187" s="101">
        <v>43859.480312500003</v>
      </c>
      <c r="W187" s="100">
        <v>2.2999999999999998</v>
      </c>
      <c r="X187" s="16">
        <v>3.5257324084015702E-4</v>
      </c>
      <c r="Y187" s="16">
        <v>1.2931811302110601E-3</v>
      </c>
      <c r="Z187" s="125">
        <f>((((N187/1000)+1)/((SMOW!$Z$4/1000)+1))-1)*1000</f>
        <v>16.351916247553831</v>
      </c>
      <c r="AA187" s="125">
        <f>((((P187/1000)+1)/((SMOW!$AA$4/1000)+1))-1)*1000</f>
        <v>31.477870387151221</v>
      </c>
      <c r="AB187" s="125">
        <f>Z187*SMOW!$AN$6</f>
        <v>17.664547140782762</v>
      </c>
      <c r="AC187" s="125">
        <f>AA187*SMOW!$AN$12</f>
        <v>33.976212125885738</v>
      </c>
      <c r="AD187" s="125">
        <f t="shared" ref="AD187" si="427">LN((AB187/1000)+1)*1000</f>
        <v>17.510342351492156</v>
      </c>
      <c r="AE187" s="125">
        <f t="shared" si="396"/>
        <v>33.411770140641096</v>
      </c>
      <c r="AF187" s="126">
        <f>(AD187-SMOW!AN$14*AE187)</f>
        <v>-0.13107228276634331</v>
      </c>
      <c r="AG187" s="93">
        <f t="shared" si="422"/>
        <v>-131.07228276634331</v>
      </c>
      <c r="AK187" s="132" t="str">
        <f t="shared" si="333"/>
        <v>13</v>
      </c>
      <c r="AN187" s="59"/>
    </row>
    <row r="188" spans="1:40" s="100" customFormat="1" x14ac:dyDescent="0.25">
      <c r="A188" s="100">
        <v>2111</v>
      </c>
      <c r="B188" s="77" t="s">
        <v>80</v>
      </c>
      <c r="C188" s="121" t="s">
        <v>48</v>
      </c>
      <c r="D188" s="122" t="s">
        <v>145</v>
      </c>
      <c r="E188" s="100" t="s">
        <v>329</v>
      </c>
      <c r="F188" s="16">
        <v>16.368556551968702</v>
      </c>
      <c r="G188" s="16">
        <v>16.236035305601298</v>
      </c>
      <c r="H188" s="16">
        <v>5.5605459562015997E-3</v>
      </c>
      <c r="I188" s="16">
        <v>31.5988779999321</v>
      </c>
      <c r="J188" s="16">
        <v>31.109907373513199</v>
      </c>
      <c r="K188" s="16">
        <v>1.04520045219569E-3</v>
      </c>
      <c r="L188" s="16">
        <v>-0.18999578761361</v>
      </c>
      <c r="M188" s="16">
        <v>5.3013211387182299E-3</v>
      </c>
      <c r="N188" s="16">
        <v>6.0066876689782598</v>
      </c>
      <c r="O188" s="16">
        <v>5.5038562369598698E-3</v>
      </c>
      <c r="P188" s="16">
        <v>11.074074291808399</v>
      </c>
      <c r="Q188" s="16">
        <v>1.02440503008525E-3</v>
      </c>
      <c r="R188" s="16">
        <v>12.602585376986401</v>
      </c>
      <c r="S188" s="16">
        <v>0.15086562752750901</v>
      </c>
      <c r="T188" s="16">
        <v>1579.6636613093799</v>
      </c>
      <c r="U188" s="16">
        <v>0.37140519360456498</v>
      </c>
      <c r="V188" s="101">
        <v>43859.668240740742</v>
      </c>
      <c r="W188" s="100">
        <v>2.2999999999999998</v>
      </c>
      <c r="X188" s="16">
        <v>7.3700604578546998E-3</v>
      </c>
      <c r="Y188" s="16">
        <v>4.4752293287969799E-3</v>
      </c>
      <c r="Z188" s="125">
        <f>((((N188/1000)+1)/((SMOW!$Z$4/1000)+1))-1)*1000</f>
        <v>16.418479355947202</v>
      </c>
      <c r="AA188" s="125">
        <f>((((P188/1000)+1)/((SMOW!$AA$4/1000)+1))-1)*1000</f>
        <v>31.63138590639192</v>
      </c>
      <c r="AB188" s="125">
        <f>Z188*SMOW!$AN$6</f>
        <v>17.736453524612706</v>
      </c>
      <c r="AC188" s="125">
        <f>AA188*SMOW!$AN$12</f>
        <v>34.141911894713381</v>
      </c>
      <c r="AD188" s="125">
        <f t="shared" ref="AD188" si="428">LN((AB188/1000)+1)*1000</f>
        <v>17.580998093369388</v>
      </c>
      <c r="AE188" s="125">
        <f t="shared" ref="AE188:AE220" si="429">LN((AC188/1000)+1)*1000</f>
        <v>33.572012215073642</v>
      </c>
      <c r="AF188" s="126">
        <f>(AD188-SMOW!AN$14*AE188)</f>
        <v>-0.14502435618949505</v>
      </c>
      <c r="AG188" s="93">
        <f t="shared" si="422"/>
        <v>-145.02435618949505</v>
      </c>
      <c r="AH188" s="90">
        <f>AVERAGE(AG188:AG189)</f>
        <v>-135.39680843092049</v>
      </c>
      <c r="AI188" s="90">
        <f>STDEV(AG188:AG189)</f>
        <v>13.615408612570821</v>
      </c>
      <c r="AK188" s="132" t="str">
        <f t="shared" si="333"/>
        <v>13</v>
      </c>
      <c r="AN188" s="59"/>
    </row>
    <row r="189" spans="1:40" s="100" customFormat="1" x14ac:dyDescent="0.25">
      <c r="A189" s="100">
        <v>2112</v>
      </c>
      <c r="B189" s="77" t="s">
        <v>80</v>
      </c>
      <c r="C189" s="121" t="s">
        <v>48</v>
      </c>
      <c r="D189" s="122" t="s">
        <v>145</v>
      </c>
      <c r="E189" s="100" t="s">
        <v>330</v>
      </c>
      <c r="F189" s="16">
        <v>16.842182119851401</v>
      </c>
      <c r="G189" s="16">
        <v>16.701924780389501</v>
      </c>
      <c r="H189" s="16">
        <v>4.7261154209949597E-3</v>
      </c>
      <c r="I189" s="16">
        <v>32.4763699882187</v>
      </c>
      <c r="J189" s="16">
        <v>31.960159347631102</v>
      </c>
      <c r="K189" s="16">
        <v>1.35465932073824E-3</v>
      </c>
      <c r="L189" s="16">
        <v>-0.17303935515972499</v>
      </c>
      <c r="M189" s="16">
        <v>4.5578386023904698E-3</v>
      </c>
      <c r="N189" s="16">
        <v>6.4754846281811798</v>
      </c>
      <c r="O189" s="16">
        <v>4.6779327140388698E-3</v>
      </c>
      <c r="P189" s="16">
        <v>11.934107603860401</v>
      </c>
      <c r="Q189" s="16">
        <v>1.32770687125179E-3</v>
      </c>
      <c r="R189" s="16">
        <v>13.8254162327895</v>
      </c>
      <c r="S189" s="16">
        <v>0.135338048404922</v>
      </c>
      <c r="T189" s="16">
        <v>1898.23489606827</v>
      </c>
      <c r="U189" s="16">
        <v>0.30201851179049799</v>
      </c>
      <c r="V189" s="101">
        <v>43859.764374999999</v>
      </c>
      <c r="W189" s="100">
        <v>2.2999999999999998</v>
      </c>
      <c r="X189" s="16">
        <v>5.8105929966598703E-6</v>
      </c>
      <c r="Y189" s="16">
        <v>1.22009138320332E-4</v>
      </c>
      <c r="Z189" s="125">
        <f>((((N189/1000)+1)/((SMOW!$Z$4/1000)+1))-1)*1000</f>
        <v>16.892128187749655</v>
      </c>
      <c r="AA189" s="125">
        <f>((((P189/1000)+1)/((SMOW!$AA$4/1000)+1))-1)*1000</f>
        <v>32.508905546344558</v>
      </c>
      <c r="AB189" s="125">
        <f>Z189*SMOW!$AN$6</f>
        <v>18.248123960718491</v>
      </c>
      <c r="AC189" s="125">
        <f>AA189*SMOW!$AN$12</f>
        <v>35.08907868411066</v>
      </c>
      <c r="AD189" s="125">
        <f t="shared" ref="AD189" si="430">LN((AB189/1000)+1)*1000</f>
        <v>18.083625129483533</v>
      </c>
      <c r="AE189" s="125">
        <f t="shared" si="429"/>
        <v>34.487489375295226</v>
      </c>
      <c r="AF189" s="126">
        <f>(AD189-SMOW!AN$14*AE189)</f>
        <v>-0.12576926067234595</v>
      </c>
      <c r="AG189" s="93">
        <f t="shared" si="422"/>
        <v>-125.76926067234595</v>
      </c>
      <c r="AK189" s="132" t="str">
        <f t="shared" si="333"/>
        <v>13</v>
      </c>
      <c r="AN189" s="59"/>
    </row>
    <row r="190" spans="1:40" s="100" customFormat="1" x14ac:dyDescent="0.25">
      <c r="A190" s="100">
        <v>2113</v>
      </c>
      <c r="B190" s="77" t="s">
        <v>289</v>
      </c>
      <c r="C190" s="121" t="s">
        <v>64</v>
      </c>
      <c r="D190" s="122" t="s">
        <v>50</v>
      </c>
      <c r="E190" s="100" t="s">
        <v>331</v>
      </c>
      <c r="F190" s="16">
        <v>12.342737392353699</v>
      </c>
      <c r="G190" s="16">
        <v>12.2671863845377</v>
      </c>
      <c r="H190" s="16">
        <v>4.8980010664836596E-3</v>
      </c>
      <c r="I190" s="16">
        <v>23.806506740941099</v>
      </c>
      <c r="J190" s="16">
        <v>23.527550482253901</v>
      </c>
      <c r="K190" s="16">
        <v>1.0212047606845899E-3</v>
      </c>
      <c r="L190" s="16">
        <v>-0.15536027009233999</v>
      </c>
      <c r="M190" s="16">
        <v>4.8146099363964899E-3</v>
      </c>
      <c r="N190" s="16">
        <v>2.0219117018249699</v>
      </c>
      <c r="O190" s="16">
        <v>4.8480659868173999E-3</v>
      </c>
      <c r="P190" s="16">
        <v>3.4367409006577798</v>
      </c>
      <c r="Q190" s="16">
        <v>1.0008867594674001E-3</v>
      </c>
      <c r="R190" s="16">
        <v>1.4228020016249601</v>
      </c>
      <c r="S190" s="16">
        <v>0.14910044205543199</v>
      </c>
      <c r="T190" s="16">
        <v>1239.3669814217701</v>
      </c>
      <c r="U190" s="16">
        <v>0.25876128263791298</v>
      </c>
      <c r="V190" s="101">
        <v>43859.845833333333</v>
      </c>
      <c r="W190" s="100">
        <v>2.2999999999999998</v>
      </c>
      <c r="X190" s="16">
        <v>9.2138154807461098E-2</v>
      </c>
      <c r="Y190" s="16">
        <v>0.103303235778844</v>
      </c>
      <c r="Z190" s="125">
        <f>((((N190/1000)+1)/((SMOW!$Z$4/1000)+1))-1)*1000</f>
        <v>12.39246245292569</v>
      </c>
      <c r="AA190" s="125">
        <f>((((P190/1000)+1)/((SMOW!$AA$4/1000)+1))-1)*1000</f>
        <v>23.838769092969557</v>
      </c>
      <c r="AB190" s="125">
        <f>Z190*SMOW!$AN$6</f>
        <v>13.387252837894991</v>
      </c>
      <c r="AC190" s="125">
        <f>AA190*SMOW!$AN$12</f>
        <v>25.730809154527552</v>
      </c>
      <c r="AD190" s="125">
        <f t="shared" ref="AD190" si="431">LN((AB190/1000)+1)*1000</f>
        <v>13.298435371813078</v>
      </c>
      <c r="AE190" s="125">
        <f t="shared" si="429"/>
        <v>25.405343078646155</v>
      </c>
      <c r="AF190" s="126">
        <f>(AD190-SMOW!AN$14*AE190)</f>
        <v>-0.11558577371209289</v>
      </c>
      <c r="AG190" s="93">
        <f t="shared" si="422"/>
        <v>-115.58577371209289</v>
      </c>
      <c r="AH190" s="90">
        <f>AVERAGE(AG190:AG191)</f>
        <v>-114.48140084138902</v>
      </c>
      <c r="AI190" s="90">
        <f>STDEV(AG190:AG191)</f>
        <v>1.5618190916663108</v>
      </c>
      <c r="AK190" s="132" t="str">
        <f t="shared" si="333"/>
        <v>13</v>
      </c>
      <c r="AN190" s="59"/>
    </row>
    <row r="191" spans="1:40" s="100" customFormat="1" x14ac:dyDescent="0.25">
      <c r="A191" s="100">
        <v>2114</v>
      </c>
      <c r="B191" s="77" t="s">
        <v>80</v>
      </c>
      <c r="C191" s="121" t="s">
        <v>64</v>
      </c>
      <c r="D191" s="122" t="s">
        <v>50</v>
      </c>
      <c r="E191" s="100" t="s">
        <v>332</v>
      </c>
      <c r="F191" s="16">
        <v>11.2589501446936</v>
      </c>
      <c r="G191" s="16">
        <v>11.1960395330278</v>
      </c>
      <c r="H191" s="16">
        <v>4.54612605614287E-3</v>
      </c>
      <c r="I191" s="16">
        <v>21.724204907611099</v>
      </c>
      <c r="J191" s="16">
        <v>21.491597111592601</v>
      </c>
      <c r="K191" s="16">
        <v>1.46169514895616E-3</v>
      </c>
      <c r="L191" s="16">
        <v>-0.151523741893102</v>
      </c>
      <c r="M191" s="16">
        <v>4.49978915020621E-3</v>
      </c>
      <c r="N191" s="16">
        <v>0.94917365603650095</v>
      </c>
      <c r="O191" s="16">
        <v>4.4997783392506704E-3</v>
      </c>
      <c r="P191" s="16">
        <v>1.3958687715486999</v>
      </c>
      <c r="Q191" s="16">
        <v>1.43261310296892E-3</v>
      </c>
      <c r="R191" s="16">
        <v>-2.2095289803559002</v>
      </c>
      <c r="S191" s="16">
        <v>0.125450978905915</v>
      </c>
      <c r="T191" s="16">
        <v>1471.25528158875</v>
      </c>
      <c r="U191" s="16">
        <v>0.38400150388510301</v>
      </c>
      <c r="V191" s="101">
        <v>43860.387824074074</v>
      </c>
      <c r="W191" s="100">
        <v>2.2999999999999998</v>
      </c>
      <c r="X191" s="16">
        <v>2.62344638544703E-2</v>
      </c>
      <c r="Y191" s="16">
        <v>3.1238144630000499E-2</v>
      </c>
      <c r="Z191" s="125">
        <f>((((N191/1000)+1)/((SMOW!$Z$4/1000)+1))-1)*1000</f>
        <v>11.308621970936406</v>
      </c>
      <c r="AA191" s="125">
        <f>((((P191/1000)+1)/((SMOW!$AA$4/1000)+1))-1)*1000</f>
        <v>21.756401641815913</v>
      </c>
      <c r="AB191" s="125">
        <f>Z191*SMOW!$AN$6</f>
        <v>12.216408332740892</v>
      </c>
      <c r="AC191" s="125">
        <f>AA191*SMOW!$AN$12</f>
        <v>23.483167958529883</v>
      </c>
      <c r="AD191" s="125">
        <f t="shared" ref="AD191" si="432">LN((AB191/1000)+1)*1000</f>
        <v>12.142390230312639</v>
      </c>
      <c r="AE191" s="125">
        <f t="shared" si="429"/>
        <v>23.211680413415387</v>
      </c>
      <c r="AF191" s="126">
        <f>(AD191-SMOW!AN$14*AE191)</f>
        <v>-0.11337702797068516</v>
      </c>
      <c r="AG191" s="93">
        <f t="shared" si="422"/>
        <v>-113.37702797068516</v>
      </c>
      <c r="AK191" s="132" t="str">
        <f t="shared" si="333"/>
        <v>13</v>
      </c>
      <c r="AN191" s="59"/>
    </row>
    <row r="192" spans="1:40" s="100" customFormat="1" x14ac:dyDescent="0.25">
      <c r="A192" s="100">
        <v>2115</v>
      </c>
      <c r="B192" s="77" t="s">
        <v>206</v>
      </c>
      <c r="C192" s="121" t="s">
        <v>64</v>
      </c>
      <c r="D192" s="122" t="s">
        <v>101</v>
      </c>
      <c r="E192" s="100" t="s">
        <v>333</v>
      </c>
      <c r="F192" s="16">
        <v>16.539147054938098</v>
      </c>
      <c r="G192" s="16">
        <v>16.403864715018099</v>
      </c>
      <c r="H192" s="16">
        <v>3.5885594955142098E-3</v>
      </c>
      <c r="I192" s="16">
        <v>31.918663560048799</v>
      </c>
      <c r="J192" s="16">
        <v>31.419849539588999</v>
      </c>
      <c r="K192" s="16">
        <v>1.36195391186421E-3</v>
      </c>
      <c r="L192" s="16">
        <v>-0.18581584188492301</v>
      </c>
      <c r="M192" s="16">
        <v>3.5433560743130402E-3</v>
      </c>
      <c r="N192" s="16">
        <v>6.1755390032051203</v>
      </c>
      <c r="O192" s="16">
        <v>3.55197416164902E-3</v>
      </c>
      <c r="P192" s="16">
        <v>11.3874973635684</v>
      </c>
      <c r="Q192" s="16">
        <v>1.3348563283987901E-3</v>
      </c>
      <c r="R192" s="16">
        <v>12.3137348132197</v>
      </c>
      <c r="S192" s="16">
        <v>0.15261468477135201</v>
      </c>
      <c r="T192" s="16">
        <v>1621.2661338308001</v>
      </c>
      <c r="U192" s="16">
        <v>0.29378778859157101</v>
      </c>
      <c r="V192" s="101">
        <v>43860.498541666668</v>
      </c>
      <c r="W192" s="100">
        <v>2.2999999999999998</v>
      </c>
      <c r="X192" s="16">
        <v>6.3434337066909903E-3</v>
      </c>
      <c r="Y192" s="16">
        <v>9.5273973989919904E-3</v>
      </c>
      <c r="Z192" s="125">
        <f>((((N192/1000)+1)/((SMOW!$Z$4/1000)+1))-1)*1000</f>
        <v>16.589078238117729</v>
      </c>
      <c r="AA192" s="125">
        <f>((((P192/1000)+1)/((SMOW!$AA$4/1000)+1))-1)*1000</f>
        <v>31.951181543641738</v>
      </c>
      <c r="AB192" s="125">
        <f>Z192*SMOW!$AN$6</f>
        <v>17.920747031908338</v>
      </c>
      <c r="AC192" s="125">
        <f>AA192*SMOW!$AN$12</f>
        <v>34.487089134294614</v>
      </c>
      <c r="AD192" s="125">
        <f t="shared" ref="AD192" si="433">LN((AB192/1000)+1)*1000</f>
        <v>17.762063459137906</v>
      </c>
      <c r="AE192" s="125">
        <f t="shared" si="429"/>
        <v>33.905737830070791</v>
      </c>
      <c r="AF192" s="126">
        <f>(AD192-SMOW!AN$14*AE192)</f>
        <v>-0.14016611513947197</v>
      </c>
      <c r="AG192" s="93">
        <f t="shared" si="422"/>
        <v>-140.16611513947197</v>
      </c>
      <c r="AH192" s="90">
        <f>AVERAGE(AG192:AG193)</f>
        <v>-142.13686610573183</v>
      </c>
      <c r="AI192" s="90">
        <f>STDEV(AG192:AG193)</f>
        <v>2.7870627445445915</v>
      </c>
      <c r="AK192" s="132" t="str">
        <f t="shared" si="333"/>
        <v>13</v>
      </c>
      <c r="AN192" s="59"/>
    </row>
    <row r="193" spans="1:40" s="100" customFormat="1" x14ac:dyDescent="0.25">
      <c r="A193" s="100">
        <v>2116</v>
      </c>
      <c r="B193" s="77" t="s">
        <v>206</v>
      </c>
      <c r="C193" s="121" t="s">
        <v>64</v>
      </c>
      <c r="D193" s="122" t="s">
        <v>101</v>
      </c>
      <c r="E193" s="100" t="s">
        <v>334</v>
      </c>
      <c r="F193" s="16">
        <v>17.031272389018799</v>
      </c>
      <c r="G193" s="16">
        <v>16.887866027132201</v>
      </c>
      <c r="H193" s="16">
        <v>3.3500912209916299E-3</v>
      </c>
      <c r="I193" s="16">
        <v>32.874082240690299</v>
      </c>
      <c r="J193" s="16">
        <v>32.345287457498998</v>
      </c>
      <c r="K193" s="16">
        <v>1.34432047075485E-3</v>
      </c>
      <c r="L193" s="16">
        <v>-0.190445750427333</v>
      </c>
      <c r="M193" s="16">
        <v>3.3873959120002302E-3</v>
      </c>
      <c r="N193" s="16">
        <v>6.6626471236452796</v>
      </c>
      <c r="O193" s="16">
        <v>3.3159370691810998E-3</v>
      </c>
      <c r="P193" s="16">
        <v>12.3239069300111</v>
      </c>
      <c r="Q193" s="16">
        <v>1.3175737241536199E-3</v>
      </c>
      <c r="R193" s="16">
        <v>13.602641643707599</v>
      </c>
      <c r="S193" s="16">
        <v>0.15190435965613999</v>
      </c>
      <c r="T193" s="16">
        <v>2173.1838192980999</v>
      </c>
      <c r="U193" s="16">
        <v>0.18104646036444</v>
      </c>
      <c r="V193" s="101">
        <v>43860.590833333335</v>
      </c>
      <c r="W193" s="100">
        <v>2.2999999999999998</v>
      </c>
      <c r="X193" s="16">
        <v>4.6785487503433502E-3</v>
      </c>
      <c r="Y193" s="16">
        <v>6.5475349060675602E-3</v>
      </c>
      <c r="Z193" s="125">
        <f>((((N193/1000)+1)/((SMOW!$Z$4/1000)+1))-1)*1000</f>
        <v>17.081227744804252</v>
      </c>
      <c r="AA193" s="125">
        <f>((((P193/1000)+1)/((SMOW!$AA$4/1000)+1))-1)*1000</f>
        <v>32.906630331587252</v>
      </c>
      <c r="AB193" s="125">
        <f>Z193*SMOW!$AN$6</f>
        <v>18.452403262870114</v>
      </c>
      <c r="AC193" s="125">
        <f>AA193*SMOW!$AN$12</f>
        <v>35.5183701674584</v>
      </c>
      <c r="AD193" s="125">
        <f t="shared" ref="AD193" si="434">LN((AB193/1000)+1)*1000</f>
        <v>18.284223401155025</v>
      </c>
      <c r="AE193" s="125">
        <f t="shared" si="429"/>
        <v>34.902142079975405</v>
      </c>
      <c r="AF193" s="126">
        <f>(AD193-SMOW!AN$14*AE193)</f>
        <v>-0.14410761707199171</v>
      </c>
      <c r="AG193" s="93">
        <f t="shared" si="422"/>
        <v>-144.10761707199171</v>
      </c>
      <c r="AK193" s="132" t="str">
        <f t="shared" si="333"/>
        <v>13</v>
      </c>
      <c r="AN193" s="59"/>
    </row>
    <row r="194" spans="1:40" s="76" customFormat="1" x14ac:dyDescent="0.25">
      <c r="A194" s="100">
        <v>2117</v>
      </c>
      <c r="B194" s="77" t="s">
        <v>206</v>
      </c>
      <c r="C194" s="121" t="s">
        <v>48</v>
      </c>
      <c r="D194" s="122" t="s">
        <v>145</v>
      </c>
      <c r="E194" s="100" t="s">
        <v>336</v>
      </c>
      <c r="F194" s="16">
        <v>15.104752499027001</v>
      </c>
      <c r="G194" s="16">
        <v>14.9918113999924</v>
      </c>
      <c r="H194" s="16">
        <v>3.2597534689887998E-3</v>
      </c>
      <c r="I194" s="16">
        <v>29.156077971305098</v>
      </c>
      <c r="J194" s="16">
        <v>28.739124604225701</v>
      </c>
      <c r="K194" s="16">
        <v>9.87528678979581E-4</v>
      </c>
      <c r="L194" s="16">
        <v>-0.18244639103875401</v>
      </c>
      <c r="M194" s="16">
        <v>3.22675760931713E-3</v>
      </c>
      <c r="N194" s="16">
        <v>4.7557680877234896</v>
      </c>
      <c r="O194" s="16">
        <v>3.2265203097989002E-3</v>
      </c>
      <c r="P194" s="16">
        <v>8.6798764787857596</v>
      </c>
      <c r="Q194" s="16">
        <v>9.6788070075305797E-4</v>
      </c>
      <c r="R194" s="16">
        <v>8.6966786931221307</v>
      </c>
      <c r="S194" s="16">
        <v>0.14477558107734201</v>
      </c>
      <c r="T194" s="16">
        <v>2289.7670796388102</v>
      </c>
      <c r="U194" s="16">
        <v>0.28624878275767202</v>
      </c>
      <c r="V194" s="101">
        <v>43860.686111111114</v>
      </c>
      <c r="W194" s="100">
        <v>2.2999999999999998</v>
      </c>
      <c r="X194" s="16">
        <v>2.6131498528384901E-2</v>
      </c>
      <c r="Y194" s="16">
        <v>2.9737906218903199E-2</v>
      </c>
      <c r="Z194" s="125">
        <f>((((N194/1000)+1)/((SMOW!$Z$4/1000)+1))-1)*1000</f>
        <v>15.154613226467051</v>
      </c>
      <c r="AA194" s="125">
        <f>((((P194/1000)+1)/((SMOW!$AA$4/1000)+1))-1)*1000</f>
        <v>29.188508899865351</v>
      </c>
      <c r="AB194" s="125">
        <f>Z194*SMOW!$AN$6</f>
        <v>16.371132024315727</v>
      </c>
      <c r="AC194" s="125">
        <f>AA194*SMOW!$AN$12</f>
        <v>31.505148150839695</v>
      </c>
      <c r="AD194" s="125">
        <f t="shared" ref="AD194" si="435">LN((AB194/1000)+1)*1000</f>
        <v>16.238569880589161</v>
      </c>
      <c r="AE194" s="125">
        <f t="shared" si="429"/>
        <v>31.019044453059632</v>
      </c>
      <c r="AF194" s="126">
        <f>(AD194-SMOW!AN$14*AE194)</f>
        <v>-0.13948559062632526</v>
      </c>
      <c r="AG194" s="93">
        <f t="shared" si="422"/>
        <v>-139.48559062632526</v>
      </c>
      <c r="AH194" s="90">
        <f>AVERAGE(AG194:AG195)</f>
        <v>-132.82590731208811</v>
      </c>
      <c r="AI194" s="90">
        <f>STDEV(AG194:AG195)</f>
        <v>9.4182144641039987</v>
      </c>
      <c r="AJ194" s="72"/>
      <c r="AK194" s="132" t="str">
        <f t="shared" si="333"/>
        <v>13</v>
      </c>
      <c r="AN194" s="81"/>
    </row>
    <row r="195" spans="1:40" s="100" customFormat="1" x14ac:dyDescent="0.25">
      <c r="A195" s="100">
        <v>2118</v>
      </c>
      <c r="B195" s="77" t="s">
        <v>289</v>
      </c>
      <c r="C195" s="121" t="s">
        <v>48</v>
      </c>
      <c r="D195" s="122" t="s">
        <v>145</v>
      </c>
      <c r="E195" s="100" t="s">
        <v>335</v>
      </c>
      <c r="F195" s="16">
        <v>14.7290772106837</v>
      </c>
      <c r="G195" s="16">
        <v>14.621657672208499</v>
      </c>
      <c r="H195" s="16">
        <v>3.1513391588786298E-3</v>
      </c>
      <c r="I195" s="16">
        <v>28.409399472425001</v>
      </c>
      <c r="J195" s="16">
        <v>28.0133362399718</v>
      </c>
      <c r="K195" s="16">
        <v>1.21330841925391E-3</v>
      </c>
      <c r="L195" s="16">
        <v>-0.16938386249662901</v>
      </c>
      <c r="M195" s="16">
        <v>3.1652603871586602E-3</v>
      </c>
      <c r="N195" s="16">
        <v>4.3839228057841799</v>
      </c>
      <c r="O195" s="16">
        <v>3.1192112826650101E-3</v>
      </c>
      <c r="P195" s="16">
        <v>7.9480539766980298</v>
      </c>
      <c r="Q195" s="16">
        <v>1.18916830270782E-3</v>
      </c>
      <c r="R195" s="16">
        <v>9.7668802057308302</v>
      </c>
      <c r="S195" s="16">
        <v>0.130263921439044</v>
      </c>
      <c r="T195" s="16">
        <v>2746.3259450279902</v>
      </c>
      <c r="U195" s="16">
        <v>0.24511993532941501</v>
      </c>
      <c r="V195" s="101">
        <v>43860.776550925926</v>
      </c>
      <c r="W195" s="100">
        <v>2.2999999999999998</v>
      </c>
      <c r="X195" s="16">
        <v>5.4906628654579999E-3</v>
      </c>
      <c r="Y195" s="16">
        <v>6.41429192455147E-3</v>
      </c>
      <c r="Z195" s="125">
        <f>((((N195/1000)+1)/((SMOW!$Z$4/1000)+1))-1)*1000</f>
        <v>14.77891948540444</v>
      </c>
      <c r="AA195" s="125">
        <f>((((P195/1000)+1)/((SMOW!$AA$4/1000)+1))-1)*1000</f>
        <v>28.441806871534858</v>
      </c>
      <c r="AB195" s="125">
        <f>Z195*SMOW!$AN$6</f>
        <v>15.965279908941158</v>
      </c>
      <c r="AC195" s="125">
        <f>AA195*SMOW!$AN$12</f>
        <v>30.699181730705327</v>
      </c>
      <c r="AD195" s="125">
        <f t="shared" ref="AD195" si="436">LN((AB195/1000)+1)*1000</f>
        <v>15.839175254397702</v>
      </c>
      <c r="AE195" s="125">
        <f t="shared" si="429"/>
        <v>30.237389163627938</v>
      </c>
      <c r="AF195" s="126">
        <f>(AD195-SMOW!AN$14*AE195)</f>
        <v>-0.12616622399785093</v>
      </c>
      <c r="AG195" s="93">
        <f t="shared" si="422"/>
        <v>-126.16622399785093</v>
      </c>
      <c r="AH195" s="90"/>
      <c r="AI195" s="90"/>
      <c r="AK195" s="132" t="str">
        <f t="shared" ref="AK195:AK220" si="437">"13"</f>
        <v>13</v>
      </c>
      <c r="AN195" s="59"/>
    </row>
    <row r="196" spans="1:40" s="100" customFormat="1" x14ac:dyDescent="0.25">
      <c r="A196" s="100">
        <v>2119</v>
      </c>
      <c r="B196" s="77" t="s">
        <v>289</v>
      </c>
      <c r="C196" s="121" t="s">
        <v>48</v>
      </c>
      <c r="D196" s="122" t="s">
        <v>145</v>
      </c>
      <c r="E196" s="100" t="s">
        <v>337</v>
      </c>
      <c r="F196" s="16">
        <v>16.279465671040199</v>
      </c>
      <c r="G196" s="16">
        <v>16.148375734731101</v>
      </c>
      <c r="H196" s="16">
        <v>3.5285138444382902E-3</v>
      </c>
      <c r="I196" s="16">
        <v>31.385815049874999</v>
      </c>
      <c r="J196" s="16">
        <v>30.9033493831672</v>
      </c>
      <c r="K196" s="16">
        <v>1.72076655870495E-3</v>
      </c>
      <c r="L196" s="16">
        <v>-0.16859273958122101</v>
      </c>
      <c r="M196" s="16">
        <v>3.6661382527946899E-3</v>
      </c>
      <c r="N196" s="16">
        <v>5.9185050688312302</v>
      </c>
      <c r="O196" s="16">
        <v>3.4925406754793202E-3</v>
      </c>
      <c r="P196" s="16">
        <v>10.8652504654269</v>
      </c>
      <c r="Q196" s="16">
        <v>1.6865299997107001E-3</v>
      </c>
      <c r="R196" s="16">
        <v>14.5267939249844</v>
      </c>
      <c r="S196" s="16">
        <v>0.166443094090753</v>
      </c>
      <c r="T196" s="16">
        <v>1620.99170743177</v>
      </c>
      <c r="U196" s="16">
        <v>0.209612342501618</v>
      </c>
      <c r="V196" s="101">
        <v>43860.858854166669</v>
      </c>
      <c r="W196" s="100">
        <v>2.2999999999999998</v>
      </c>
      <c r="X196" s="16">
        <v>1.8855450588544001E-2</v>
      </c>
      <c r="Y196" s="16">
        <v>1.56129855300297E-2</v>
      </c>
      <c r="Z196" s="125">
        <f>((((N196/1000)+1)/((SMOW!$Z$4/1000)+1))-1)*1000</f>
        <v>16.32938409898177</v>
      </c>
      <c r="AA196" s="125">
        <f>((((P196/1000)+1)/((SMOW!$AA$4/1000)+1))-1)*1000</f>
        <v>31.418316242261657</v>
      </c>
      <c r="AB196" s="125">
        <f>Z196*SMOW!$AN$6</f>
        <v>17.640206250418071</v>
      </c>
      <c r="AC196" s="125">
        <f>AA196*SMOW!$AN$12</f>
        <v>33.911931276042431</v>
      </c>
      <c r="AD196" s="125">
        <f t="shared" ref="AD196" si="438">LN((AB196/1000)+1)*1000</f>
        <v>17.486423682481799</v>
      </c>
      <c r="AE196" s="125">
        <f t="shared" si="429"/>
        <v>33.349599611670243</v>
      </c>
      <c r="AF196" s="126">
        <f>(AD196-SMOW!AN$14*AE196)</f>
        <v>-0.1221649124800912</v>
      </c>
      <c r="AG196" s="93">
        <f t="shared" si="422"/>
        <v>-122.1649124800912</v>
      </c>
      <c r="AH196" s="90">
        <f>AVERAGE(AG196:AG197)</f>
        <v>-130.04005067459445</v>
      </c>
      <c r="AI196" s="90">
        <f>STDEV(AG196:AG197)</f>
        <v>11.137127240228866</v>
      </c>
      <c r="AK196" s="132" t="str">
        <f t="shared" si="437"/>
        <v>13</v>
      </c>
      <c r="AN196" s="59"/>
    </row>
    <row r="197" spans="1:40" s="100" customFormat="1" x14ac:dyDescent="0.25">
      <c r="A197" s="100">
        <v>2120</v>
      </c>
      <c r="B197" s="77" t="s">
        <v>80</v>
      </c>
      <c r="C197" s="121" t="s">
        <v>48</v>
      </c>
      <c r="D197" s="122" t="s">
        <v>145</v>
      </c>
      <c r="E197" s="100" t="s">
        <v>338</v>
      </c>
      <c r="F197" s="16">
        <v>14.792647969504999</v>
      </c>
      <c r="G197" s="16">
        <v>14.6843036531526</v>
      </c>
      <c r="H197" s="16">
        <v>3.6786487430530801E-3</v>
      </c>
      <c r="I197" s="16">
        <v>28.552903813965301</v>
      </c>
      <c r="J197" s="16">
        <v>28.152866575173899</v>
      </c>
      <c r="K197" s="16">
        <v>1.6216127934174801E-3</v>
      </c>
      <c r="L197" s="16">
        <v>-0.18040989853921499</v>
      </c>
      <c r="M197" s="16">
        <v>3.6380812367058698E-3</v>
      </c>
      <c r="N197" s="16">
        <v>4.4468454612541102</v>
      </c>
      <c r="O197" s="16">
        <v>3.6411449500694799E-3</v>
      </c>
      <c r="P197" s="16">
        <v>8.0887031402188896</v>
      </c>
      <c r="Q197" s="16">
        <v>1.5893490085438001E-3</v>
      </c>
      <c r="R197" s="16">
        <v>9.0978520297304808</v>
      </c>
      <c r="S197" s="16">
        <v>0.134310181260231</v>
      </c>
      <c r="T197" s="16">
        <v>1652.1608493634701</v>
      </c>
      <c r="U197" s="16">
        <v>0.41965299383611498</v>
      </c>
      <c r="V197" s="101">
        <v>43861.390370370369</v>
      </c>
      <c r="W197" s="100">
        <v>2.2999999999999998</v>
      </c>
      <c r="X197" s="16">
        <v>8.9290212610765307E-3</v>
      </c>
      <c r="Y197" s="16">
        <v>1.1360679242999499E-2</v>
      </c>
      <c r="Z197" s="125">
        <f>((((N197/1000)+1)/((SMOW!$Z$4/1000)+1))-1)*1000</f>
        <v>14.842493366744813</v>
      </c>
      <c r="AA197" s="125">
        <f>((((P197/1000)+1)/((SMOW!$AA$4/1000)+1))-1)*1000</f>
        <v>28.585315735206507</v>
      </c>
      <c r="AB197" s="125">
        <f>Z197*SMOW!$AN$6</f>
        <v>16.033957109023291</v>
      </c>
      <c r="AC197" s="125">
        <f>AA197*SMOW!$AN$12</f>
        <v>30.854080633778612</v>
      </c>
      <c r="AD197" s="125">
        <f t="shared" ref="AD197" si="439">LN((AB197/1000)+1)*1000</f>
        <v>15.906770949176728</v>
      </c>
      <c r="AE197" s="125">
        <f t="shared" si="429"/>
        <v>30.387663140238306</v>
      </c>
      <c r="AF197" s="126">
        <f>(AD197-SMOW!AN$14*AE197)</f>
        <v>-0.1379151888690977</v>
      </c>
      <c r="AG197" s="93">
        <f t="shared" si="422"/>
        <v>-137.9151888690977</v>
      </c>
      <c r="AK197" s="132" t="str">
        <f t="shared" si="437"/>
        <v>13</v>
      </c>
      <c r="AN197" s="59"/>
    </row>
    <row r="198" spans="1:40" s="100" customFormat="1" x14ac:dyDescent="0.25">
      <c r="A198" s="100">
        <v>2121</v>
      </c>
      <c r="B198" s="77" t="s">
        <v>80</v>
      </c>
      <c r="C198" s="121" t="s">
        <v>48</v>
      </c>
      <c r="D198" s="122" t="s">
        <v>145</v>
      </c>
      <c r="E198" s="100" t="s">
        <v>339</v>
      </c>
      <c r="F198" s="16">
        <v>15.719564118700299</v>
      </c>
      <c r="G198" s="16">
        <v>15.597291207119</v>
      </c>
      <c r="H198" s="16">
        <v>3.85267640092226E-3</v>
      </c>
      <c r="I198" s="16">
        <v>30.316493970189399</v>
      </c>
      <c r="J198" s="16">
        <v>29.866030694420001</v>
      </c>
      <c r="K198" s="16">
        <v>1.5966333201905499E-3</v>
      </c>
      <c r="L198" s="16">
        <v>-0.171972999534791</v>
      </c>
      <c r="M198" s="16">
        <v>3.8986715495277499E-3</v>
      </c>
      <c r="N198" s="16">
        <v>5.3643117081067802</v>
      </c>
      <c r="O198" s="16">
        <v>3.8133983974292002E-3</v>
      </c>
      <c r="P198" s="16">
        <v>9.8172047144853192</v>
      </c>
      <c r="Q198" s="16">
        <v>1.56486652963567E-3</v>
      </c>
      <c r="R198" s="16">
        <v>12.1385529444659</v>
      </c>
      <c r="S198" s="16">
        <v>0.113763401732073</v>
      </c>
      <c r="T198" s="16">
        <v>1361.52569768272</v>
      </c>
      <c r="U198" s="16">
        <v>9.9872292089294698E-2</v>
      </c>
      <c r="V198" s="101">
        <v>43861.523229166669</v>
      </c>
      <c r="W198" s="100">
        <v>2.2999999999999998</v>
      </c>
      <c r="X198" s="16">
        <v>1.8586438195219499E-4</v>
      </c>
      <c r="Y198" s="16">
        <v>2.09107662216517E-6</v>
      </c>
      <c r="Z198" s="125">
        <f>((((N198/1000)+1)/((SMOW!$Z$4/1000)+1))-1)*1000</f>
        <v>15.769455044949199</v>
      </c>
      <c r="AA198" s="125">
        <f>((((P198/1000)+1)/((SMOW!$AA$4/1000)+1))-1)*1000</f>
        <v>30.348961465961555</v>
      </c>
      <c r="AB198" s="125">
        <f>Z198*SMOW!$AN$6</f>
        <v>17.035329548463835</v>
      </c>
      <c r="AC198" s="125">
        <f>AA198*SMOW!$AN$12</f>
        <v>32.757703741887774</v>
      </c>
      <c r="AD198" s="125">
        <f t="shared" ref="AD198" si="440">LN((AB198/1000)+1)*1000</f>
        <v>16.891855448745055</v>
      </c>
      <c r="AE198" s="125">
        <f t="shared" si="429"/>
        <v>32.232606711977361</v>
      </c>
      <c r="AF198" s="126">
        <f>(AD198-SMOW!AN$14*AE198)</f>
        <v>-0.12696089517899267</v>
      </c>
      <c r="AG198" s="93">
        <f t="shared" si="422"/>
        <v>-126.96089517899267</v>
      </c>
      <c r="AK198" s="132" t="str">
        <f t="shared" si="437"/>
        <v>13</v>
      </c>
      <c r="AN198" s="59"/>
    </row>
    <row r="199" spans="1:40" s="100" customFormat="1" x14ac:dyDescent="0.25">
      <c r="A199" s="100">
        <v>2122</v>
      </c>
      <c r="B199" s="77" t="s">
        <v>80</v>
      </c>
      <c r="C199" s="121" t="s">
        <v>48</v>
      </c>
      <c r="D199" s="122" t="s">
        <v>145</v>
      </c>
      <c r="E199" s="100" t="s">
        <v>340</v>
      </c>
      <c r="F199" s="16">
        <v>12.897267904010899</v>
      </c>
      <c r="G199" s="16">
        <v>12.814806178833299</v>
      </c>
      <c r="H199" s="16">
        <v>3.45844174451483E-3</v>
      </c>
      <c r="I199" s="16">
        <v>24.974868754339301</v>
      </c>
      <c r="J199" s="16">
        <v>24.668093965299999</v>
      </c>
      <c r="K199" s="16">
        <v>1.39351583750334E-3</v>
      </c>
      <c r="L199" s="16">
        <v>-0.20994743484506501</v>
      </c>
      <c r="M199" s="16">
        <v>3.2604561791311402E-3</v>
      </c>
      <c r="N199" s="16">
        <v>2.5707887795812199</v>
      </c>
      <c r="O199" s="16">
        <v>3.4231829600248598E-3</v>
      </c>
      <c r="P199" s="16">
        <v>4.5818570561004801</v>
      </c>
      <c r="Q199" s="16">
        <v>1.3657902945256499E-3</v>
      </c>
      <c r="R199" s="16">
        <v>2.87686319922553</v>
      </c>
      <c r="S199" s="16">
        <v>0.14454946194020801</v>
      </c>
      <c r="T199" s="16">
        <v>1630.3192017212</v>
      </c>
      <c r="U199" s="16">
        <v>0.43370253310770701</v>
      </c>
      <c r="V199" s="101">
        <v>43864.409629629627</v>
      </c>
      <c r="W199" s="100">
        <v>2.2999999999999998</v>
      </c>
      <c r="X199" s="16">
        <v>8.3049537780575902E-2</v>
      </c>
      <c r="Y199" s="16">
        <v>8.7933741587246095E-2</v>
      </c>
      <c r="Z199" s="125">
        <f>((((N199/1000)+1)/((SMOW!$Z$4/1000)+1))-1)*1000</f>
        <v>12.947020202456194</v>
      </c>
      <c r="AA199" s="125">
        <f>((((P199/1000)+1)/((SMOW!$AA$4/1000)+1))-1)*1000</f>
        <v>25.007167923975615</v>
      </c>
      <c r="AB199" s="125">
        <f>Z199*SMOW!$AN$6</f>
        <v>13.986327060179699</v>
      </c>
      <c r="AC199" s="125">
        <f>AA199*SMOW!$AN$12</f>
        <v>26.991941691184248</v>
      </c>
      <c r="AD199" s="125">
        <f t="shared" ref="AD199" si="441">LN((AB199/1000)+1)*1000</f>
        <v>13.889420916520775</v>
      </c>
      <c r="AE199" s="125">
        <f t="shared" si="429"/>
        <v>26.634084461094606</v>
      </c>
      <c r="AF199" s="126">
        <f>(AD199-SMOW!AN$14*AE199)</f>
        <v>-0.17337567893717676</v>
      </c>
      <c r="AG199" s="93">
        <f t="shared" si="422"/>
        <v>-173.37567893717676</v>
      </c>
      <c r="AH199" s="90">
        <f>AVERAGE(AG199:AG201)</f>
        <v>-167.96567993344109</v>
      </c>
      <c r="AI199" s="90">
        <f>STDEV(AG199:AG200)</f>
        <v>5.1609533819813818</v>
      </c>
      <c r="AK199" s="132" t="str">
        <f t="shared" si="437"/>
        <v>13</v>
      </c>
      <c r="AN199" s="59"/>
    </row>
    <row r="200" spans="1:40" s="100" customFormat="1" x14ac:dyDescent="0.25">
      <c r="A200" s="100">
        <v>2123</v>
      </c>
      <c r="B200" s="77" t="s">
        <v>80</v>
      </c>
      <c r="C200" s="121" t="s">
        <v>48</v>
      </c>
      <c r="D200" s="122" t="s">
        <v>145</v>
      </c>
      <c r="E200" s="100" t="s">
        <v>341</v>
      </c>
      <c r="F200" s="16">
        <v>12.9155646105235</v>
      </c>
      <c r="G200" s="16">
        <v>12.832869694774599</v>
      </c>
      <c r="H200" s="16">
        <v>3.8515719996723798E-3</v>
      </c>
      <c r="I200" s="16">
        <v>24.996843961480199</v>
      </c>
      <c r="J200" s="16">
        <v>24.689533492249101</v>
      </c>
      <c r="K200" s="16">
        <v>1.30091944172127E-3</v>
      </c>
      <c r="L200" s="16">
        <v>-0.203203989132936</v>
      </c>
      <c r="M200" s="16">
        <v>3.8779642702100898E-3</v>
      </c>
      <c r="N200" s="16">
        <v>2.5888989513248499</v>
      </c>
      <c r="O200" s="16">
        <v>3.8123052555397901E-3</v>
      </c>
      <c r="P200" s="16">
        <v>4.6033950421250998</v>
      </c>
      <c r="Q200" s="16">
        <v>1.2750362067253101E-3</v>
      </c>
      <c r="R200" s="16">
        <v>3.2634748397618201</v>
      </c>
      <c r="S200" s="16">
        <v>0.15384524566097299</v>
      </c>
      <c r="T200" s="16">
        <v>1970.20815851251</v>
      </c>
      <c r="U200" s="16">
        <v>0.26029225968473002</v>
      </c>
      <c r="V200" s="101">
        <v>43864.524988425925</v>
      </c>
      <c r="W200" s="100">
        <v>2.2999999999999998</v>
      </c>
      <c r="X200" s="16">
        <v>2.1494751628447099E-2</v>
      </c>
      <c r="Y200" s="16">
        <v>2.5261037813653599E-2</v>
      </c>
      <c r="Z200" s="125">
        <f>((((N200/1000)+1)/((SMOW!$Z$4/1000)+1))-1)*1000</f>
        <v>12.965317807680954</v>
      </c>
      <c r="AA200" s="125">
        <f>((((P200/1000)+1)/((SMOW!$AA$4/1000)+1))-1)*1000</f>
        <v>25.029143823602773</v>
      </c>
      <c r="AB200" s="125">
        <f>Z200*SMOW!$AN$6</f>
        <v>14.006093484197713</v>
      </c>
      <c r="AC200" s="125">
        <f>AA200*SMOW!$AN$12</f>
        <v>27.015661778286912</v>
      </c>
      <c r="AD200" s="125">
        <f t="shared" ref="AD200" si="442">LN((AB200/1000)+1)*1000</f>
        <v>13.90891450418748</v>
      </c>
      <c r="AE200" s="125">
        <f t="shared" si="429"/>
        <v>26.657180857683869</v>
      </c>
      <c r="AF200" s="126">
        <f>(AD200-SMOW!AN$14*AE200)</f>
        <v>-0.16607698866960341</v>
      </c>
      <c r="AG200" s="93">
        <f t="shared" si="422"/>
        <v>-166.0769886696034</v>
      </c>
      <c r="AK200" s="132" t="str">
        <f t="shared" si="437"/>
        <v>13</v>
      </c>
      <c r="AN200" s="59"/>
    </row>
    <row r="201" spans="1:40" s="76" customFormat="1" x14ac:dyDescent="0.25">
      <c r="A201" s="100">
        <v>2124</v>
      </c>
      <c r="B201" s="77" t="s">
        <v>80</v>
      </c>
      <c r="C201" s="121" t="s">
        <v>48</v>
      </c>
      <c r="D201" s="122" t="s">
        <v>145</v>
      </c>
      <c r="E201" s="100" t="s">
        <v>342</v>
      </c>
      <c r="F201" s="16">
        <v>12.8699706215549</v>
      </c>
      <c r="G201" s="16">
        <v>12.7878560443677</v>
      </c>
      <c r="H201" s="16">
        <v>3.93127447484155E-3</v>
      </c>
      <c r="I201" s="16">
        <v>24.9063690643349</v>
      </c>
      <c r="J201" s="16">
        <v>24.601261135505101</v>
      </c>
      <c r="K201" s="16">
        <v>1.23129835914056E-3</v>
      </c>
      <c r="L201" s="16">
        <v>-0.201609835178995</v>
      </c>
      <c r="M201" s="16">
        <v>3.9486710176628E-3</v>
      </c>
      <c r="N201" s="16">
        <v>2.5437697926902501</v>
      </c>
      <c r="O201" s="16">
        <v>3.8911951646485999E-3</v>
      </c>
      <c r="P201" s="16">
        <v>4.5147202433939899</v>
      </c>
      <c r="Q201" s="16">
        <v>1.20680031279066E-3</v>
      </c>
      <c r="R201" s="16">
        <v>3.4483992692916599</v>
      </c>
      <c r="S201" s="16">
        <v>0.14737805875763799</v>
      </c>
      <c r="T201" s="16">
        <v>1529.42161379869</v>
      </c>
      <c r="U201" s="16">
        <v>0.322568541971193</v>
      </c>
      <c r="V201" s="101">
        <v>43864.626747685186</v>
      </c>
      <c r="W201" s="100">
        <v>2.2999999999999998</v>
      </c>
      <c r="X201" s="16">
        <v>1.9301533912765002E-2</v>
      </c>
      <c r="Y201" s="16">
        <v>1.63354818125988E-2</v>
      </c>
      <c r="Z201" s="125">
        <f>((((N201/1000)+1)/((SMOW!$Z$4/1000)+1))-1)*1000</f>
        <v>12.919721579190524</v>
      </c>
      <c r="AA201" s="125">
        <f>((((P201/1000)+1)/((SMOW!$AA$4/1000)+1))-1)*1000</f>
        <v>24.938666075398075</v>
      </c>
      <c r="AB201" s="125">
        <f>Z201*SMOW!$AN$6</f>
        <v>13.956837071957246</v>
      </c>
      <c r="AC201" s="125">
        <f>AA201*SMOW!$AN$12</f>
        <v>26.918002974566502</v>
      </c>
      <c r="AD201" s="125">
        <f t="shared" ref="AD201" si="443">LN((AB201/1000)+1)*1000</f>
        <v>13.860337272811071</v>
      </c>
      <c r="AE201" s="125">
        <f t="shared" si="429"/>
        <v>26.562086448872375</v>
      </c>
      <c r="AF201" s="126">
        <f>(AD201-SMOW!AN$14*AE201)</f>
        <v>-0.16444437219354313</v>
      </c>
      <c r="AG201" s="93">
        <f t="shared" si="422"/>
        <v>-164.44437219354313</v>
      </c>
      <c r="AH201" s="74"/>
      <c r="AI201" s="75"/>
      <c r="AJ201" s="99"/>
      <c r="AK201" s="132" t="str">
        <f t="shared" si="437"/>
        <v>13</v>
      </c>
      <c r="AN201" s="81"/>
    </row>
    <row r="202" spans="1:40" s="76" customFormat="1" x14ac:dyDescent="0.25">
      <c r="A202" s="100">
        <v>2125</v>
      </c>
      <c r="B202" s="77" t="s">
        <v>289</v>
      </c>
      <c r="C202" s="121" t="s">
        <v>48</v>
      </c>
      <c r="D202" s="122" t="s">
        <v>145</v>
      </c>
      <c r="E202" s="100" t="s">
        <v>343</v>
      </c>
      <c r="F202" s="16">
        <v>13.8728067574599</v>
      </c>
      <c r="G202" s="16">
        <v>13.7774598132235</v>
      </c>
      <c r="H202" s="16">
        <v>4.3867803960451097E-3</v>
      </c>
      <c r="I202" s="16">
        <v>26.810074899304801</v>
      </c>
      <c r="J202" s="16">
        <v>26.456981876384301</v>
      </c>
      <c r="K202" s="16">
        <v>1.26631985057299E-3</v>
      </c>
      <c r="L202" s="16">
        <v>-0.19182661750736099</v>
      </c>
      <c r="M202" s="16">
        <v>4.1759486009961596E-3</v>
      </c>
      <c r="N202" s="16">
        <v>3.5363820226268601</v>
      </c>
      <c r="O202" s="16">
        <v>4.3420572068145003E-3</v>
      </c>
      <c r="P202" s="16">
        <v>6.3805497395911104</v>
      </c>
      <c r="Q202" s="16">
        <v>1.2411250128156E-3</v>
      </c>
      <c r="R202" s="16">
        <v>6.1722472996041402</v>
      </c>
      <c r="S202" s="16">
        <v>0.153078187384979</v>
      </c>
      <c r="T202" s="16">
        <v>1791.5218140008899</v>
      </c>
      <c r="U202" s="16">
        <v>0.183531270197827</v>
      </c>
      <c r="V202" s="101">
        <v>43864.723796296297</v>
      </c>
      <c r="W202" s="100">
        <v>2.2999999999999998</v>
      </c>
      <c r="X202" s="16">
        <v>4.2655220942814799E-2</v>
      </c>
      <c r="Y202" s="16">
        <v>4.7442687855250999E-2</v>
      </c>
      <c r="Z202" s="125">
        <f>((((N202/1000)+1)/((SMOW!$Z$4/1000)+1))-1)*1000</f>
        <v>13.922606973203244</v>
      </c>
      <c r="AA202" s="125">
        <f>((((P202/1000)+1)/((SMOW!$AA$4/1000)+1))-1)*1000</f>
        <v>26.842431900246488</v>
      </c>
      <c r="AB202" s="125">
        <f>Z202*SMOW!$AN$6</f>
        <v>15.040227914421372</v>
      </c>
      <c r="AC202" s="125">
        <f>AA202*SMOW!$AN$12</f>
        <v>28.972867255647728</v>
      </c>
      <c r="AD202" s="125">
        <f t="shared" ref="AD202" si="444">LN((AB202/1000)+1)*1000</f>
        <v>14.928245121590619</v>
      </c>
      <c r="AE202" s="125">
        <f t="shared" si="429"/>
        <v>28.5610884339557</v>
      </c>
      <c r="AF202" s="126">
        <f>(AD202-SMOW!AN$14*AE202)</f>
        <v>-0.15200957153799166</v>
      </c>
      <c r="AG202" s="93">
        <f t="shared" si="422"/>
        <v>-152.00957153799166</v>
      </c>
      <c r="AH202" s="90">
        <f>AVERAGE(AG202:AG203)</f>
        <v>-156.56066809693402</v>
      </c>
      <c r="AI202" s="90">
        <f>STDEV(AG202:AG203)</f>
        <v>6.4362224773258321</v>
      </c>
      <c r="AJ202" s="72"/>
      <c r="AK202" s="132" t="str">
        <f t="shared" si="437"/>
        <v>13</v>
      </c>
      <c r="AN202" s="81"/>
    </row>
    <row r="203" spans="1:40" s="100" customFormat="1" x14ac:dyDescent="0.25">
      <c r="A203" s="100">
        <v>2126</v>
      </c>
      <c r="B203" s="77" t="s">
        <v>289</v>
      </c>
      <c r="C203" s="121" t="s">
        <v>48</v>
      </c>
      <c r="D203" s="122" t="s">
        <v>145</v>
      </c>
      <c r="E203" s="100" t="s">
        <v>344</v>
      </c>
      <c r="F203" s="16">
        <v>14.203744441528899</v>
      </c>
      <c r="G203" s="16">
        <v>14.103816052953199</v>
      </c>
      <c r="H203" s="16">
        <v>4.19693697714805E-3</v>
      </c>
      <c r="I203" s="16">
        <v>27.462543189691502</v>
      </c>
      <c r="J203" s="16">
        <v>27.092212377762099</v>
      </c>
      <c r="K203" s="16">
        <v>1.2618997272932501E-3</v>
      </c>
      <c r="L203" s="16">
        <v>-0.200872082505162</v>
      </c>
      <c r="M203" s="16">
        <v>4.1000513707749797E-3</v>
      </c>
      <c r="N203" s="16">
        <v>3.86394579979107</v>
      </c>
      <c r="O203" s="16">
        <v>4.1541492399737E-3</v>
      </c>
      <c r="P203" s="16">
        <v>7.0200364497613501</v>
      </c>
      <c r="Q203" s="16">
        <v>1.2367928327866799E-3</v>
      </c>
      <c r="R203" s="16">
        <v>7.0888615545753098</v>
      </c>
      <c r="S203" s="16">
        <v>0.15001415505851401</v>
      </c>
      <c r="T203" s="16">
        <v>1733.8117059656799</v>
      </c>
      <c r="U203" s="16">
        <v>0.25422444571625002</v>
      </c>
      <c r="V203" s="101">
        <v>43864.805949074071</v>
      </c>
      <c r="W203" s="100">
        <v>2.2999999999999998</v>
      </c>
      <c r="X203" s="16">
        <v>1.02291980495521E-2</v>
      </c>
      <c r="Y203" s="16">
        <v>7.8217817012279801E-3</v>
      </c>
      <c r="Z203" s="125">
        <f>((((N203/1000)+1)/((SMOW!$Z$4/1000)+1))-1)*1000</f>
        <v>14.253560912534269</v>
      </c>
      <c r="AA203" s="125">
        <f>((((P203/1000)+1)/((SMOW!$AA$4/1000)+1))-1)*1000</f>
        <v>27.494920751316876</v>
      </c>
      <c r="AB203" s="125">
        <f>Z203*SMOW!$AN$6</f>
        <v>15.397748792967652</v>
      </c>
      <c r="AC203" s="125">
        <f>AA203*SMOW!$AN$12</f>
        <v>29.677142968746541</v>
      </c>
      <c r="AD203" s="125">
        <f t="shared" ref="AD203:AD204" si="445">LN((AB203/1000)+1)*1000</f>
        <v>15.28040646445629</v>
      </c>
      <c r="AE203" s="125">
        <f t="shared" si="429"/>
        <v>29.245299676348797</v>
      </c>
      <c r="AF203" s="126">
        <f>(AD203-SMOW!AN$14*AE203)</f>
        <v>-0.1611117646558764</v>
      </c>
      <c r="AG203" s="93">
        <f t="shared" si="422"/>
        <v>-161.11176465587641</v>
      </c>
      <c r="AK203" s="132" t="str">
        <f t="shared" si="437"/>
        <v>13</v>
      </c>
      <c r="AN203" s="59"/>
    </row>
    <row r="204" spans="1:40" s="100" customFormat="1" x14ac:dyDescent="0.25">
      <c r="A204" s="100">
        <v>2127</v>
      </c>
      <c r="B204" s="77" t="s">
        <v>289</v>
      </c>
      <c r="C204" s="121" t="s">
        <v>48</v>
      </c>
      <c r="D204" s="122" t="s">
        <v>145</v>
      </c>
      <c r="E204" s="100" t="s">
        <v>345</v>
      </c>
      <c r="F204" s="16">
        <v>14.1337800037539</v>
      </c>
      <c r="G204" s="16">
        <v>14.0348290794115</v>
      </c>
      <c r="H204" s="16">
        <v>4.1703389408036104E-3</v>
      </c>
      <c r="I204" s="16">
        <v>27.271808238009701</v>
      </c>
      <c r="J204" s="16">
        <v>26.906558254367098</v>
      </c>
      <c r="K204" s="16">
        <v>1.2654679598239299E-3</v>
      </c>
      <c r="L204" s="16">
        <v>-0.17183367889433701</v>
      </c>
      <c r="M204" s="16">
        <v>4.1007631939581702E-3</v>
      </c>
      <c r="N204" s="16">
        <v>3.79469464887053</v>
      </c>
      <c r="O204" s="16">
        <v>4.12782237038646E-3</v>
      </c>
      <c r="P204" s="16">
        <v>6.8330963814659897</v>
      </c>
      <c r="Q204" s="16">
        <v>1.2402900713733801E-3</v>
      </c>
      <c r="R204" s="16">
        <v>6.4088832254316497</v>
      </c>
      <c r="S204" s="16">
        <v>0.11720522112106301</v>
      </c>
      <c r="T204" s="16">
        <v>1509.3355321829799</v>
      </c>
      <c r="U204" s="16">
        <v>0.24436848815211701</v>
      </c>
      <c r="V204" s="101">
        <v>43864.888171296298</v>
      </c>
      <c r="W204" s="100">
        <v>2.2999999999999998</v>
      </c>
      <c r="X204" s="16">
        <v>4.6889482520219199E-3</v>
      </c>
      <c r="Y204" s="16">
        <v>7.0097911447453897E-3</v>
      </c>
      <c r="Z204" s="125">
        <f>((((N204/1000)+1)/((SMOW!$Z$4/1000)+1))-1)*1000</f>
        <v>14.183593038189946</v>
      </c>
      <c r="AA204" s="125">
        <f>((((P204/1000)+1)/((SMOW!$AA$4/1000)+1))-1)*1000</f>
        <v>27.304179789165104</v>
      </c>
      <c r="AB204" s="125">
        <f>Z204*SMOW!$AN$6</f>
        <v>15.322164329594404</v>
      </c>
      <c r="AC204" s="125">
        <f>AA204*SMOW!$AN$12</f>
        <v>29.471263240815219</v>
      </c>
      <c r="AD204" s="125">
        <f t="shared" si="445"/>
        <v>15.205965412374438</v>
      </c>
      <c r="AE204" s="125">
        <f t="shared" si="429"/>
        <v>29.04533377977079</v>
      </c>
      <c r="AF204" s="126">
        <f>(AD204-SMOW!AN$14*AE204)</f>
        <v>-0.12997082334453935</v>
      </c>
      <c r="AG204" s="93">
        <f t="shared" si="422"/>
        <v>-129.97082334453935</v>
      </c>
      <c r="AK204" s="132" t="str">
        <f t="shared" si="437"/>
        <v>13</v>
      </c>
      <c r="AN204" s="59"/>
    </row>
    <row r="205" spans="1:40" s="100" customFormat="1" x14ac:dyDescent="0.25">
      <c r="A205" s="100">
        <v>2128</v>
      </c>
      <c r="B205" s="77" t="s">
        <v>80</v>
      </c>
      <c r="C205" s="121" t="s">
        <v>48</v>
      </c>
      <c r="D205" s="122" t="s">
        <v>145</v>
      </c>
      <c r="E205" s="100" t="s">
        <v>346</v>
      </c>
      <c r="F205" s="16">
        <v>12.0606515570451</v>
      </c>
      <c r="G205" s="16">
        <v>11.9885009763842</v>
      </c>
      <c r="H205" s="16">
        <v>4.9242714363642503E-3</v>
      </c>
      <c r="I205" s="16">
        <v>23.256270843912901</v>
      </c>
      <c r="J205" s="16">
        <v>22.989964706244699</v>
      </c>
      <c r="K205" s="16">
        <v>1.15641860647655E-3</v>
      </c>
      <c r="L205" s="16">
        <v>-0.15020038851304199</v>
      </c>
      <c r="M205" s="16">
        <v>4.9957401225135499E-3</v>
      </c>
      <c r="N205" s="16">
        <v>1.7427017292340199</v>
      </c>
      <c r="O205" s="16">
        <v>4.8740685305009102E-3</v>
      </c>
      <c r="P205" s="16">
        <v>2.8974525570056899</v>
      </c>
      <c r="Q205" s="16">
        <v>1.1334103758481101E-3</v>
      </c>
      <c r="R205" s="16">
        <v>0.175241618123198</v>
      </c>
      <c r="S205" s="16">
        <v>0.130541417315333</v>
      </c>
      <c r="T205" s="16">
        <v>2797.7557992982402</v>
      </c>
      <c r="U205" s="16">
        <v>0.49721916819249601</v>
      </c>
      <c r="V205" s="101">
        <v>43865.390902777777</v>
      </c>
      <c r="W205" s="100">
        <v>2.2999999999999998</v>
      </c>
      <c r="X205" s="16">
        <v>8.7231154742428603E-3</v>
      </c>
      <c r="Y205" s="16">
        <v>6.8974417336279204E-3</v>
      </c>
      <c r="Z205" s="125">
        <f>((((N205/1000)+1)/((SMOW!$Z$4/1000)+1))-1)*1000</f>
        <v>12.110362761899252</v>
      </c>
      <c r="AA205" s="125">
        <f>((((P205/1000)+1)/((SMOW!$AA$4/1000)+1))-1)*1000</f>
        <v>23.288515856821014</v>
      </c>
      <c r="AB205" s="125">
        <f>Z205*SMOW!$AN$6</f>
        <v>13.08250792512171</v>
      </c>
      <c r="AC205" s="125">
        <f>AA205*SMOW!$AN$12</f>
        <v>25.136883312518584</v>
      </c>
      <c r="AD205" s="125">
        <f t="shared" ref="AD205" si="446">LN((AB205/1000)+1)*1000</f>
        <v>12.997671036740437</v>
      </c>
      <c r="AE205" s="125">
        <f t="shared" si="429"/>
        <v>24.826148369212518</v>
      </c>
      <c r="AF205" s="126">
        <f>(AD205-SMOW!AN$14*AE205)</f>
        <v>-0.11053530220377361</v>
      </c>
      <c r="AG205" s="93">
        <f t="shared" si="422"/>
        <v>-110.53530220377361</v>
      </c>
      <c r="AH205" s="90">
        <f>AVERAGE(AG205:AG206)</f>
        <v>-108.7381401514298</v>
      </c>
      <c r="AI205" s="90">
        <f>STDEV(AG205:AG206)</f>
        <v>2.5415709482068891</v>
      </c>
      <c r="AJ205" s="100" t="s">
        <v>305</v>
      </c>
      <c r="AK205" s="132" t="str">
        <f t="shared" si="437"/>
        <v>13</v>
      </c>
      <c r="AN205" s="59">
        <v>1</v>
      </c>
    </row>
    <row r="206" spans="1:40" s="100" customFormat="1" x14ac:dyDescent="0.25">
      <c r="A206" s="100">
        <v>2129</v>
      </c>
      <c r="B206" s="77" t="s">
        <v>80</v>
      </c>
      <c r="C206" s="121" t="s">
        <v>48</v>
      </c>
      <c r="D206" s="122" t="s">
        <v>145</v>
      </c>
      <c r="E206" s="100" t="s">
        <v>347</v>
      </c>
      <c r="F206" s="16">
        <v>12.275287836171501</v>
      </c>
      <c r="G206" s="16">
        <v>12.200557177124701</v>
      </c>
      <c r="H206" s="16">
        <v>3.6243691506800801E-3</v>
      </c>
      <c r="I206" s="16">
        <v>23.6615423918152</v>
      </c>
      <c r="J206" s="16">
        <v>23.385946931871999</v>
      </c>
      <c r="K206" s="16">
        <v>1.50270578710086E-3</v>
      </c>
      <c r="L206" s="16">
        <v>-0.14722280290374001</v>
      </c>
      <c r="M206" s="16">
        <v>3.7544132920594099E-3</v>
      </c>
      <c r="N206" s="16">
        <v>1.9551497933005699</v>
      </c>
      <c r="O206" s="16">
        <v>3.5874187376831999E-3</v>
      </c>
      <c r="P206" s="16">
        <v>3.2946607780214099</v>
      </c>
      <c r="Q206" s="16">
        <v>1.4728077889813399E-3</v>
      </c>
      <c r="R206" s="16">
        <v>0.68117380249849402</v>
      </c>
      <c r="S206" s="16">
        <v>0.14254774225672401</v>
      </c>
      <c r="T206" s="16">
        <v>2924.91079526161</v>
      </c>
      <c r="U206" s="16">
        <v>0.36766742999475199</v>
      </c>
      <c r="V206" s="101">
        <v>43865.498356481483</v>
      </c>
      <c r="W206" s="100">
        <v>2.2999999999999998</v>
      </c>
      <c r="X206" s="16">
        <v>6.7987222252364601E-2</v>
      </c>
      <c r="Y206" s="16">
        <v>6.4843475570530995E-2</v>
      </c>
      <c r="Z206" s="125">
        <f>((((N206/1000)+1)/((SMOW!$Z$4/1000)+1))-1)*1000</f>
        <v>12.325009583702196</v>
      </c>
      <c r="AA206" s="125">
        <f>((((P206/1000)+1)/((SMOW!$AA$4/1000)+1))-1)*1000</f>
        <v>23.693800175704105</v>
      </c>
      <c r="AB206" s="125">
        <f>Z206*SMOW!$AN$6</f>
        <v>13.314385268728122</v>
      </c>
      <c r="AC206" s="125">
        <f>AA206*SMOW!$AN$12</f>
        <v>25.574334316042879</v>
      </c>
      <c r="AD206" s="125">
        <f t="shared" ref="AD206" si="447">LN((AB206/1000)+1)*1000</f>
        <v>13.226527827231161</v>
      </c>
      <c r="AE206" s="125">
        <f t="shared" si="429"/>
        <v>25.25278182827698</v>
      </c>
      <c r="AF206" s="126">
        <f>(AD206-SMOW!AN$14*AE206)</f>
        <v>-0.10694097809908598</v>
      </c>
      <c r="AG206" s="93">
        <f t="shared" si="422"/>
        <v>-106.94097809908598</v>
      </c>
      <c r="AJ206" s="100" t="s">
        <v>305</v>
      </c>
      <c r="AK206" s="132" t="str">
        <f t="shared" si="437"/>
        <v>13</v>
      </c>
      <c r="AN206" s="59">
        <v>1</v>
      </c>
    </row>
    <row r="207" spans="1:40" s="100" customFormat="1" x14ac:dyDescent="0.25">
      <c r="A207" s="100">
        <v>2130</v>
      </c>
      <c r="B207" s="77" t="s">
        <v>206</v>
      </c>
      <c r="C207" s="121" t="s">
        <v>48</v>
      </c>
      <c r="D207" s="122" t="s">
        <v>145</v>
      </c>
      <c r="E207" s="100" t="s">
        <v>348</v>
      </c>
      <c r="F207" s="16">
        <v>10.3465834857749</v>
      </c>
      <c r="G207" s="16">
        <v>10.293423553472699</v>
      </c>
      <c r="H207" s="16">
        <v>4.5910704406249602E-3</v>
      </c>
      <c r="I207" s="16">
        <v>19.9727745047899</v>
      </c>
      <c r="J207" s="16">
        <v>19.775935197200599</v>
      </c>
      <c r="K207" s="16">
        <v>2.07599462801468E-3</v>
      </c>
      <c r="L207" s="16">
        <v>-0.14827023064919501</v>
      </c>
      <c r="M207" s="16">
        <v>4.4120556290913899E-3</v>
      </c>
      <c r="N207" s="16">
        <v>4.61085675294182E-2</v>
      </c>
      <c r="O207" s="16">
        <v>4.5442645161083801E-3</v>
      </c>
      <c r="P207" s="16">
        <v>-0.32071498109386398</v>
      </c>
      <c r="Q207" s="16">
        <v>2.0346904126377699E-3</v>
      </c>
      <c r="R207" s="16">
        <v>-4.0531430061938201</v>
      </c>
      <c r="S207" s="16">
        <v>0.122861452719704</v>
      </c>
      <c r="T207" s="16">
        <v>3021.5305592587702</v>
      </c>
      <c r="U207" s="16">
        <v>0.45966376859270602</v>
      </c>
      <c r="V207" s="101">
        <v>43865.604803240742</v>
      </c>
      <c r="W207" s="100">
        <v>2.2999999999999998</v>
      </c>
      <c r="X207" s="16">
        <v>1.8269279436075401E-2</v>
      </c>
      <c r="Y207" s="16">
        <v>1.612745358276E-2</v>
      </c>
      <c r="Z207" s="125">
        <f>((((N207/1000)+1)/((SMOW!$Z$4/1000)+1))-1)*1000</f>
        <v>10.396210497662262</v>
      </c>
      <c r="AA207" s="125">
        <f>((((P207/1000)+1)/((SMOW!$AA$4/1000)+1))-1)*1000</f>
        <v>20.004916047643651</v>
      </c>
      <c r="AB207" s="125">
        <f>Z207*SMOW!$AN$6</f>
        <v>11.23075409886153</v>
      </c>
      <c r="AC207" s="125">
        <f>AA207*SMOW!$AN$12</f>
        <v>21.592670115088719</v>
      </c>
      <c r="AD207" s="125">
        <f t="shared" ref="AD207" si="448">LN((AB207/1000)+1)*1000</f>
        <v>11.16815741599539</v>
      </c>
      <c r="AE207" s="125">
        <f t="shared" si="429"/>
        <v>21.362850803531032</v>
      </c>
      <c r="AF207" s="126">
        <f>(AD207-SMOW!AN$14*AE207)</f>
        <v>-0.11142780826899568</v>
      </c>
      <c r="AG207" s="93">
        <f t="shared" si="422"/>
        <v>-111.42780826899568</v>
      </c>
      <c r="AH207" s="90">
        <f>AVERAGE(AG207:AG208)</f>
        <v>-100.26980731334589</v>
      </c>
      <c r="AI207" s="90">
        <f>STDEV(AG207:AG208)</f>
        <v>15.779796280451784</v>
      </c>
      <c r="AJ207" s="100" t="s">
        <v>305</v>
      </c>
      <c r="AK207" s="132" t="str">
        <f t="shared" si="437"/>
        <v>13</v>
      </c>
      <c r="AN207" s="59">
        <v>1</v>
      </c>
    </row>
    <row r="208" spans="1:40" s="100" customFormat="1" x14ac:dyDescent="0.25">
      <c r="A208" s="100">
        <v>2131</v>
      </c>
      <c r="B208" s="77" t="s">
        <v>206</v>
      </c>
      <c r="C208" s="121" t="s">
        <v>48</v>
      </c>
      <c r="D208" s="122" t="s">
        <v>145</v>
      </c>
      <c r="E208" s="100" t="s">
        <v>349</v>
      </c>
      <c r="F208" s="16">
        <v>10.037926488008599</v>
      </c>
      <c r="G208" s="16">
        <v>9.9878796703245207</v>
      </c>
      <c r="H208" s="16">
        <v>8.72792992582163E-3</v>
      </c>
      <c r="I208" s="16">
        <v>19.3418122502265</v>
      </c>
      <c r="J208" s="16">
        <v>19.157136809720601</v>
      </c>
      <c r="K208" s="16">
        <v>2.2467374499754202E-3</v>
      </c>
      <c r="L208" s="16">
        <v>-0.12708856520797601</v>
      </c>
      <c r="M208" s="16">
        <v>8.3450274054544006E-3</v>
      </c>
      <c r="N208" s="16">
        <v>-0.25940167474152498</v>
      </c>
      <c r="O208" s="16">
        <v>8.6389487536591703E-3</v>
      </c>
      <c r="P208" s="16">
        <v>-0.93912354187342695</v>
      </c>
      <c r="Q208" s="16">
        <v>2.2020361168028899E-3</v>
      </c>
      <c r="R208" s="16">
        <v>-6.2794819873561201</v>
      </c>
      <c r="S208" s="16">
        <v>0.208750713130299</v>
      </c>
      <c r="T208" s="16">
        <v>5410.5702088309399</v>
      </c>
      <c r="U208" s="16">
        <v>0.55522855974182295</v>
      </c>
      <c r="V208" s="101">
        <v>43865.761493055557</v>
      </c>
      <c r="W208" s="100">
        <v>2.2999999999999998</v>
      </c>
      <c r="X208" s="16">
        <v>4.8744354199824202E-2</v>
      </c>
      <c r="Y208" s="16">
        <v>4.7255103285304897E-2</v>
      </c>
      <c r="Z208" s="125">
        <f>((((N208/1000)+1)/((SMOW!$Z$4/1000)+1))-1)*1000</f>
        <v>10.087538339034419</v>
      </c>
      <c r="AA208" s="125">
        <f>((((P208/1000)+1)/((SMOW!$AA$4/1000)+1))-1)*1000</f>
        <v>19.373933910098451</v>
      </c>
      <c r="AB208" s="125">
        <f>Z208*SMOW!$AN$6</f>
        <v>10.89730364482411</v>
      </c>
      <c r="AC208" s="125">
        <f>AA208*SMOW!$AN$12</f>
        <v>20.911608064536807</v>
      </c>
      <c r="AD208" s="125">
        <f t="shared" ref="AD208:AD209" si="449">LN((AB208/1000)+1)*1000</f>
        <v>10.838355892513428</v>
      </c>
      <c r="AE208" s="125">
        <f t="shared" si="429"/>
        <v>20.695961550892282</v>
      </c>
      <c r="AF208" s="126">
        <f>(AD208-SMOW!AN$14*AE208)</f>
        <v>-8.9111806357696111E-2</v>
      </c>
      <c r="AG208" s="93">
        <f t="shared" si="422"/>
        <v>-89.111806357696111</v>
      </c>
      <c r="AJ208" s="100" t="s">
        <v>351</v>
      </c>
      <c r="AK208" s="132" t="str">
        <f t="shared" si="437"/>
        <v>13</v>
      </c>
      <c r="AN208" s="59">
        <v>1</v>
      </c>
    </row>
    <row r="209" spans="1:40" s="100" customFormat="1" x14ac:dyDescent="0.25">
      <c r="A209" s="100">
        <v>2132</v>
      </c>
      <c r="B209" s="77" t="s">
        <v>289</v>
      </c>
      <c r="C209" s="121" t="s">
        <v>64</v>
      </c>
      <c r="D209" s="122" t="s">
        <v>50</v>
      </c>
      <c r="E209" s="100" t="s">
        <v>350</v>
      </c>
      <c r="F209" s="16">
        <v>10.9786973028011</v>
      </c>
      <c r="G209" s="16">
        <v>10.918868552151499</v>
      </c>
      <c r="H209" s="16">
        <v>4.2652256524262702E-3</v>
      </c>
      <c r="I209" s="16">
        <v>21.178094921638301</v>
      </c>
      <c r="J209" s="16">
        <v>20.9569557917529</v>
      </c>
      <c r="K209" s="16">
        <v>1.3089654259517899E-3</v>
      </c>
      <c r="L209" s="16">
        <v>-0.14640410589401401</v>
      </c>
      <c r="M209" s="16">
        <v>4.0924327335147299E-3</v>
      </c>
      <c r="N209" s="16">
        <v>0.67177798950913103</v>
      </c>
      <c r="O209" s="16">
        <v>4.2217417127826196E-3</v>
      </c>
      <c r="P209" s="16">
        <v>0.86062424937595206</v>
      </c>
      <c r="Q209" s="16">
        <v>1.28292210717633E-3</v>
      </c>
      <c r="R209" s="16">
        <v>-2.5530658459111399</v>
      </c>
      <c r="S209" s="16">
        <v>0.12793127764297399</v>
      </c>
      <c r="T209" s="16">
        <v>1616.4878998764</v>
      </c>
      <c r="U209" s="16">
        <v>0.33968074598084902</v>
      </c>
      <c r="V209" s="101">
        <v>43865.844155092593</v>
      </c>
      <c r="W209" s="100">
        <v>2.2999999999999998</v>
      </c>
      <c r="X209" s="16">
        <v>2.4187732503065801E-2</v>
      </c>
      <c r="Y209" s="16">
        <v>2.8396894508728201E-2</v>
      </c>
      <c r="Z209" s="125">
        <f>((((N209/1000)+1)/((SMOW!$Z$4/1000)+1))-1)*1000</f>
        <v>11.028355363360554</v>
      </c>
      <c r="AA209" s="125">
        <f>((((P209/1000)+1)/((SMOW!$AA$4/1000)+1))-1)*1000</f>
        <v>21.210274446739284</v>
      </c>
      <c r="AB209" s="125">
        <f>Z209*SMOW!$AN$6</f>
        <v>11.91364365204168</v>
      </c>
      <c r="AC209" s="125">
        <f>AA209*SMOW!$AN$12</f>
        <v>22.893695634023061</v>
      </c>
      <c r="AD209" s="125">
        <f t="shared" si="449"/>
        <v>11.843234864618307</v>
      </c>
      <c r="AE209" s="125">
        <f t="shared" si="429"/>
        <v>22.635567233777433</v>
      </c>
      <c r="AF209" s="126">
        <f>(AD209-SMOW!AN$14*AE209)</f>
        <v>-0.10834463481617895</v>
      </c>
      <c r="AG209" s="93">
        <f t="shared" si="422"/>
        <v>-108.34463481617895</v>
      </c>
      <c r="AH209" s="90">
        <f>AVERAGE(AG209:AG210)</f>
        <v>-113.23419974562566</v>
      </c>
      <c r="AI209" s="90">
        <f>STDEV(AG209:AG210)</f>
        <v>6.9148890373273675</v>
      </c>
      <c r="AK209" s="132" t="str">
        <f t="shared" si="437"/>
        <v>13</v>
      </c>
      <c r="AN209" s="59"/>
    </row>
    <row r="210" spans="1:40" s="76" customFormat="1" x14ac:dyDescent="0.25">
      <c r="A210" s="76">
        <v>2133</v>
      </c>
      <c r="B210" s="77" t="s">
        <v>289</v>
      </c>
      <c r="C210" s="121" t="s">
        <v>64</v>
      </c>
      <c r="D210" s="122" t="s">
        <v>50</v>
      </c>
      <c r="E210" s="100" t="s">
        <v>352</v>
      </c>
      <c r="F210" s="16">
        <v>11.0321217098783</v>
      </c>
      <c r="G210" s="16">
        <v>10.9717112180474</v>
      </c>
      <c r="H210" s="16">
        <v>5.2762311761227598E-3</v>
      </c>
      <c r="I210" s="16">
        <v>21.298019178479301</v>
      </c>
      <c r="J210" s="16">
        <v>21.0743860543081</v>
      </c>
      <c r="K210" s="16">
        <v>1.3832053064145801E-3</v>
      </c>
      <c r="L210" s="16">
        <v>-0.15556461862729501</v>
      </c>
      <c r="M210" s="16">
        <v>5.2004735195909299E-3</v>
      </c>
      <c r="N210" s="16">
        <v>0.72465773520572496</v>
      </c>
      <c r="O210" s="16">
        <v>5.2224400436718804E-3</v>
      </c>
      <c r="P210" s="16">
        <v>0.978162480132588</v>
      </c>
      <c r="Q210" s="16">
        <v>1.35568490288427E-3</v>
      </c>
      <c r="R210" s="16">
        <v>-3.2845093751094798</v>
      </c>
      <c r="S210" s="16">
        <v>0.131011721405566</v>
      </c>
      <c r="T210" s="16">
        <v>1759.66690850897</v>
      </c>
      <c r="U210" s="16">
        <v>0.34172989783602098</v>
      </c>
      <c r="V210" s="101">
        <v>43866.490451388891</v>
      </c>
      <c r="W210" s="100">
        <v>2.2999999999999998</v>
      </c>
      <c r="X210" s="16">
        <v>7.5392293627744203E-2</v>
      </c>
      <c r="Y210" s="16">
        <v>6.9126369906252094E-2</v>
      </c>
      <c r="Z210" s="125">
        <f>((((N210/1000)+1)/((SMOW!$Z$4/1000)+1))-1)*1000</f>
        <v>11.081782394580575</v>
      </c>
      <c r="AA210" s="125">
        <f>((((P210/1000)+1)/((SMOW!$AA$4/1000)+1))-1)*1000</f>
        <v>21.330202482652272</v>
      </c>
      <c r="AB210" s="125">
        <f>Z210*SMOW!$AN$6</f>
        <v>11.97135947551401</v>
      </c>
      <c r="AC210" s="125">
        <f>AA210*SMOW!$AN$12</f>
        <v>23.023142141614112</v>
      </c>
      <c r="AD210" s="125">
        <f t="shared" ref="AD210" si="450">LN((AB210/1000)+1)*1000</f>
        <v>11.900269551271654</v>
      </c>
      <c r="AE210" s="125">
        <f t="shared" si="429"/>
        <v>22.762108552929405</v>
      </c>
      <c r="AF210" s="126">
        <f>(AD210-SMOW!AN$14*AE210)</f>
        <v>-0.11812376467507235</v>
      </c>
      <c r="AG210" s="93">
        <f t="shared" si="422"/>
        <v>-118.12376467507235</v>
      </c>
      <c r="AH210" s="75"/>
      <c r="AI210" s="75"/>
      <c r="AJ210" s="72"/>
      <c r="AK210" s="132" t="str">
        <f t="shared" si="437"/>
        <v>13</v>
      </c>
      <c r="AN210" s="81"/>
    </row>
    <row r="211" spans="1:40" s="76" customFormat="1" x14ac:dyDescent="0.25">
      <c r="A211" s="100">
        <v>2134</v>
      </c>
      <c r="B211" s="77" t="s">
        <v>206</v>
      </c>
      <c r="C211" s="121" t="s">
        <v>64</v>
      </c>
      <c r="D211" s="122" t="s">
        <v>101</v>
      </c>
      <c r="E211" s="100" t="s">
        <v>353</v>
      </c>
      <c r="F211" s="16">
        <v>16.284083578889899</v>
      </c>
      <c r="G211" s="16">
        <v>16.1529194240834</v>
      </c>
      <c r="H211" s="16">
        <v>4.9915526632815302E-3</v>
      </c>
      <c r="I211" s="16">
        <v>31.4277246639097</v>
      </c>
      <c r="J211" s="16">
        <v>30.943982831454001</v>
      </c>
      <c r="K211" s="16">
        <v>1.72689271325691E-3</v>
      </c>
      <c r="L211" s="16">
        <v>-0.185503510924347</v>
      </c>
      <c r="M211" s="16">
        <v>4.9933149504729898E-3</v>
      </c>
      <c r="N211" s="16">
        <v>5.9230758971492801</v>
      </c>
      <c r="O211" s="16">
        <v>4.94066382587224E-3</v>
      </c>
      <c r="P211" s="16">
        <v>10.906326241213099</v>
      </c>
      <c r="Q211" s="16">
        <v>1.6925342676226301E-3</v>
      </c>
      <c r="R211" s="16">
        <v>11.440496880620101</v>
      </c>
      <c r="S211" s="16">
        <v>0.12814712042377099</v>
      </c>
      <c r="T211" s="16">
        <v>1708.4187457160799</v>
      </c>
      <c r="U211" s="16">
        <v>0.399617330917313</v>
      </c>
      <c r="V211" s="101">
        <v>43866.632650462961</v>
      </c>
      <c r="W211" s="100">
        <v>2.2999999999999998</v>
      </c>
      <c r="X211" s="16">
        <v>2.4667341196206598E-2</v>
      </c>
      <c r="Y211" s="16">
        <v>3.1474030591920603E-2</v>
      </c>
      <c r="Z211" s="125">
        <f>((((N211/1000)+1)/((SMOW!$Z$4/1000)+1))-1)*1000</f>
        <v>16.33400223365755</v>
      </c>
      <c r="AA211" s="125">
        <f>((((P211/1000)+1)/((SMOW!$AA$4/1000)+1))-1)*1000</f>
        <v>31.460227176958622</v>
      </c>
      <c r="AB211" s="125">
        <f>Z211*SMOW!$AN$6</f>
        <v>17.645195100437103</v>
      </c>
      <c r="AC211" s="125">
        <f>AA211*SMOW!$AN$12</f>
        <v>33.957168605955303</v>
      </c>
      <c r="AD211" s="125">
        <f t="shared" ref="AD211" si="451">LN((AB211/1000)+1)*1000</f>
        <v>17.491326041645351</v>
      </c>
      <c r="AE211" s="125">
        <f t="shared" si="429"/>
        <v>33.393352216632017</v>
      </c>
      <c r="AF211" s="126">
        <f>(AD211-SMOW!AN$14*AE211)</f>
        <v>-0.14036392873635606</v>
      </c>
      <c r="AG211" s="93">
        <f t="shared" si="422"/>
        <v>-140.36392873635606</v>
      </c>
      <c r="AH211" s="90">
        <f>AVERAGE(AG211:AG212)</f>
        <v>-142.44750669872809</v>
      </c>
      <c r="AI211" s="90">
        <f>STDEV(AG211:AG212)</f>
        <v>2.946624212648207</v>
      </c>
      <c r="AJ211" s="72"/>
      <c r="AK211" s="132" t="str">
        <f t="shared" si="437"/>
        <v>13</v>
      </c>
      <c r="AN211" s="81"/>
    </row>
    <row r="212" spans="1:40" s="100" customFormat="1" x14ac:dyDescent="0.25">
      <c r="A212" s="100">
        <v>2135</v>
      </c>
      <c r="B212" s="77" t="s">
        <v>206</v>
      </c>
      <c r="C212" s="121" t="s">
        <v>64</v>
      </c>
      <c r="D212" s="122" t="s">
        <v>101</v>
      </c>
      <c r="E212" s="100" t="s">
        <v>370</v>
      </c>
      <c r="F212" s="16">
        <v>17.2519824881524</v>
      </c>
      <c r="G212" s="16">
        <v>17.1048564761326</v>
      </c>
      <c r="H212" s="16">
        <v>3.9349109091222799E-3</v>
      </c>
      <c r="I212" s="16">
        <v>33.300276677337401</v>
      </c>
      <c r="J212" s="16">
        <v>32.7578319798492</v>
      </c>
      <c r="K212" s="16">
        <v>1.02496250846118E-3</v>
      </c>
      <c r="L212" s="16">
        <v>-0.19127880922783</v>
      </c>
      <c r="M212" s="16">
        <v>3.9043557342985E-3</v>
      </c>
      <c r="N212" s="16">
        <v>6.8811070851751097</v>
      </c>
      <c r="O212" s="16">
        <v>3.8947945255094298E-3</v>
      </c>
      <c r="P212" s="16">
        <v>12.7416217556968</v>
      </c>
      <c r="Q212" s="16">
        <v>1.0045697426833099E-3</v>
      </c>
      <c r="R212" s="16">
        <v>14.503547330488001</v>
      </c>
      <c r="S212" s="16">
        <v>0.12567596694135</v>
      </c>
      <c r="T212" s="16">
        <v>1559.2424103815599</v>
      </c>
      <c r="U212" s="16">
        <v>0.21728821041061</v>
      </c>
      <c r="V212" s="101">
        <v>43866.723090277781</v>
      </c>
      <c r="W212" s="100">
        <v>2.2999999999999998</v>
      </c>
      <c r="X212" s="16">
        <v>2.5099263641691402E-2</v>
      </c>
      <c r="Y212" s="16">
        <v>2.0930940348905702E-2</v>
      </c>
      <c r="Z212" s="125">
        <f>((((N212/1000)+1)/((SMOW!$Z$4/1000)+1))-1)*1000</f>
        <v>17.30194868495305</v>
      </c>
      <c r="AA212" s="125">
        <f>((((P212/1000)+1)/((SMOW!$AA$4/1000)+1))-1)*1000</f>
        <v>33.332838198540713</v>
      </c>
      <c r="AB212" s="125">
        <f>Z212*SMOW!$AN$6</f>
        <v>18.690842317546633</v>
      </c>
      <c r="AC212" s="125">
        <f>AA212*SMOW!$AN$12</f>
        <v>35.978405383285548</v>
      </c>
      <c r="AD212" s="125">
        <f t="shared" ref="AD212" si="452">LN((AB212/1000)+1)*1000</f>
        <v>18.518314996120395</v>
      </c>
      <c r="AE212" s="125">
        <f t="shared" si="429"/>
        <v>35.3462993954195</v>
      </c>
      <c r="AF212" s="126">
        <f>(AD212-SMOW!AN$14*AE212)</f>
        <v>-0.1445310846611001</v>
      </c>
      <c r="AG212" s="93">
        <f t="shared" si="422"/>
        <v>-144.5310846611001</v>
      </c>
      <c r="AK212" s="132" t="str">
        <f t="shared" si="437"/>
        <v>13</v>
      </c>
      <c r="AN212" s="59"/>
    </row>
    <row r="213" spans="1:40" s="100" customFormat="1" x14ac:dyDescent="0.25">
      <c r="A213" s="100">
        <v>2136</v>
      </c>
      <c r="B213" s="77" t="s">
        <v>289</v>
      </c>
      <c r="C213" s="121" t="s">
        <v>62</v>
      </c>
      <c r="D213" s="122" t="s">
        <v>22</v>
      </c>
      <c r="E213" s="100" t="s">
        <v>366</v>
      </c>
      <c r="F213" s="16">
        <v>0.59846197474700502</v>
      </c>
      <c r="G213" s="16">
        <v>0.598282717553692</v>
      </c>
      <c r="H213" s="16">
        <v>3.58445173271844E-3</v>
      </c>
      <c r="I213" s="16">
        <v>1.23940303273459</v>
      </c>
      <c r="J213" s="16">
        <v>1.23863551633443</v>
      </c>
      <c r="K213" s="16">
        <v>2.1569206186568498E-3</v>
      </c>
      <c r="L213" s="16">
        <v>-5.5716835070888801E-2</v>
      </c>
      <c r="M213" s="16">
        <v>3.3765260497917301E-3</v>
      </c>
      <c r="N213" s="16">
        <v>-9.6026309267078904</v>
      </c>
      <c r="O213" s="16">
        <v>3.5479082774603301E-3</v>
      </c>
      <c r="P213" s="16">
        <v>-18.681365252636901</v>
      </c>
      <c r="Q213" s="16">
        <v>2.1140062909497902E-3</v>
      </c>
      <c r="R213" s="16">
        <v>-31.4703673081147</v>
      </c>
      <c r="S213" s="16">
        <v>0.119277497761492</v>
      </c>
      <c r="T213" s="16">
        <v>1398.4311852466201</v>
      </c>
      <c r="U213" s="16">
        <v>0.40879644988948199</v>
      </c>
      <c r="V213" s="101">
        <v>43867.516875000001</v>
      </c>
      <c r="W213" s="100">
        <v>2.2999999999999998</v>
      </c>
      <c r="X213" s="16">
        <v>3.3900769976537203E-2</v>
      </c>
      <c r="Y213" s="16">
        <v>3.03603113926556E-2</v>
      </c>
      <c r="Z213" s="125">
        <f>((((N213/1000)+1)/((SMOW!$Z$4/1000)+1))-1)*1000</f>
        <v>0.64761017060210868</v>
      </c>
      <c r="AA213" s="125">
        <f>((((P213/1000)+1)/((SMOW!$AA$4/1000)+1))-1)*1000</f>
        <v>1.2709542466335932</v>
      </c>
      <c r="AB213" s="125">
        <f>Z213*SMOW!$AN$6</f>
        <v>0.69959631729172089</v>
      </c>
      <c r="AC213" s="125">
        <f>AA213*SMOW!$AN$12</f>
        <v>1.3718275904568364</v>
      </c>
      <c r="AD213" s="125">
        <f t="shared" ref="AD213" si="453">LN((AB213/1000)+1)*1000</f>
        <v>0.69935171386397854</v>
      </c>
      <c r="AE213" s="125">
        <f t="shared" si="429"/>
        <v>1.3708874946558953</v>
      </c>
      <c r="AF213" s="126">
        <f>(AD213-SMOW!AN$14*AE213)</f>
        <v>-2.4476883314334175E-2</v>
      </c>
      <c r="AG213" s="93">
        <f t="shared" si="422"/>
        <v>-24.476883314334174</v>
      </c>
      <c r="AH213" s="90">
        <f>AVERAGE(AG213:AG216)</f>
        <v>-13.604596613192882</v>
      </c>
      <c r="AI213" s="90">
        <f>STDEV(AG213:AG216)</f>
        <v>10.396423008531794</v>
      </c>
      <c r="AK213" s="132" t="str">
        <f t="shared" si="437"/>
        <v>13</v>
      </c>
      <c r="AL213" s="100">
        <v>2</v>
      </c>
      <c r="AN213" s="59"/>
    </row>
    <row r="214" spans="1:40" s="100" customFormat="1" x14ac:dyDescent="0.25">
      <c r="A214" s="100">
        <v>2137</v>
      </c>
      <c r="B214" s="77" t="s">
        <v>206</v>
      </c>
      <c r="C214" s="121" t="s">
        <v>62</v>
      </c>
      <c r="D214" s="122" t="s">
        <v>22</v>
      </c>
      <c r="E214" s="100" t="s">
        <v>356</v>
      </c>
      <c r="F214" s="16">
        <v>0.25538235410612098</v>
      </c>
      <c r="G214" s="16">
        <v>0.255349492219754</v>
      </c>
      <c r="H214" s="16">
        <v>3.6338566730310202E-3</v>
      </c>
      <c r="I214" s="16">
        <v>0.57004499391863395</v>
      </c>
      <c r="J214" s="16">
        <v>0.56988254493861301</v>
      </c>
      <c r="K214" s="16">
        <v>1.3414829881279299E-3</v>
      </c>
      <c r="L214" s="16">
        <v>-4.5548491507833799E-2</v>
      </c>
      <c r="M214" s="16">
        <v>3.5999910093960199E-3</v>
      </c>
      <c r="N214" s="16">
        <v>-9.9422128535027703</v>
      </c>
      <c r="O214" s="16">
        <v>3.5968095348217701E-3</v>
      </c>
      <c r="P214" s="16">
        <v>-19.337405670960798</v>
      </c>
      <c r="Q214" s="16">
        <v>1.31479269639184E-3</v>
      </c>
      <c r="R214" s="16">
        <v>-32.913901733677598</v>
      </c>
      <c r="S214" s="16">
        <v>0.156707897507083</v>
      </c>
      <c r="T214" s="16">
        <v>1901.1464546135001</v>
      </c>
      <c r="U214" s="16">
        <v>0.29948638421394702</v>
      </c>
      <c r="V214" s="101">
        <v>43867.597256944442</v>
      </c>
      <c r="W214" s="100">
        <v>2.2999999999999998</v>
      </c>
      <c r="X214" s="16">
        <v>2.32612728130198E-2</v>
      </c>
      <c r="Y214" s="16">
        <v>1.9351788716877E-2</v>
      </c>
      <c r="Z214" s="125">
        <f>((((N214/1000)+1)/((SMOW!$Z$4/1000)+1))-1)*1000</f>
        <v>0.30451369830197805</v>
      </c>
      <c r="AA214" s="125">
        <f>((((P214/1000)+1)/((SMOW!$AA$4/1000)+1))-1)*1000</f>
        <v>0.60157511490177562</v>
      </c>
      <c r="AB214" s="125">
        <f>Z214*SMOW!$AN$6</f>
        <v>0.32895817818746953</v>
      </c>
      <c r="AC214" s="125">
        <f>AA214*SMOW!$AN$12</f>
        <v>0.64932104561621795</v>
      </c>
      <c r="AD214" s="125">
        <f t="shared" ref="AD214" si="454">LN((AB214/1000)+1)*1000</f>
        <v>0.32890408330904453</v>
      </c>
      <c r="AE214" s="125">
        <f t="shared" si="429"/>
        <v>0.64911032791676415</v>
      </c>
      <c r="AF214" s="126">
        <f>(AD214-SMOW!AN$14*AE214)</f>
        <v>-1.3826169831006985E-2</v>
      </c>
      <c r="AG214" s="93">
        <f t="shared" ref="AG214:AG220" si="455">AF214*1000</f>
        <v>-13.826169831006984</v>
      </c>
      <c r="AK214" s="132" t="str">
        <f t="shared" si="437"/>
        <v>13</v>
      </c>
      <c r="AN214" s="59"/>
    </row>
    <row r="215" spans="1:40" s="100" customFormat="1" x14ac:dyDescent="0.25">
      <c r="A215" s="100">
        <v>2138</v>
      </c>
      <c r="B215" s="77" t="s">
        <v>206</v>
      </c>
      <c r="C215" s="121" t="s">
        <v>62</v>
      </c>
      <c r="D215" s="122" t="s">
        <v>22</v>
      </c>
      <c r="E215" s="100" t="s">
        <v>358</v>
      </c>
      <c r="F215" s="16">
        <v>0.19594809596599799</v>
      </c>
      <c r="G215" s="16">
        <v>0.19592857053205701</v>
      </c>
      <c r="H215" s="16">
        <v>4.1152874826215899E-3</v>
      </c>
      <c r="I215" s="16">
        <v>0.46214426529115898</v>
      </c>
      <c r="J215" s="16">
        <v>0.46203747346791302</v>
      </c>
      <c r="K215" s="16">
        <v>1.36034272472711E-3</v>
      </c>
      <c r="L215" s="16">
        <v>-4.8027215459000801E-2</v>
      </c>
      <c r="M215" s="16">
        <v>4.2914081599650603E-3</v>
      </c>
      <c r="N215" s="16">
        <v>-10.0010411798812</v>
      </c>
      <c r="O215" s="16">
        <v>4.0733321613606304E-3</v>
      </c>
      <c r="P215" s="16">
        <v>-19.4431595949317</v>
      </c>
      <c r="Q215" s="16">
        <v>1.3332771976170799E-3</v>
      </c>
      <c r="R215" s="16">
        <v>-32.416800401275196</v>
      </c>
      <c r="S215" s="16">
        <v>0.15402331517008799</v>
      </c>
      <c r="T215" s="16">
        <v>1602.4663539841699</v>
      </c>
      <c r="U215" s="16">
        <v>0.27087037383881701</v>
      </c>
      <c r="V215" s="101">
        <v>43867.675219907411</v>
      </c>
      <c r="W215" s="100">
        <v>2.2999999999999998</v>
      </c>
      <c r="X215" s="16">
        <v>3.3186876128463397E-2</v>
      </c>
      <c r="Y215" s="16">
        <v>2.7908193608895501E-2</v>
      </c>
      <c r="Z215" s="125">
        <f>((((N215/1000)+1)/((SMOW!$Z$4/1000)+1))-1)*1000</f>
        <v>0.24507652082239595</v>
      </c>
      <c r="AA215" s="125">
        <f>((((P215/1000)+1)/((SMOW!$AA$4/1000)+1))-1)*1000</f>
        <v>0.49367098608943394</v>
      </c>
      <c r="AB215" s="125">
        <f>Z215*SMOW!$AN$6</f>
        <v>0.26474975101550341</v>
      </c>
      <c r="AC215" s="125">
        <f>AA215*SMOW!$AN$12</f>
        <v>0.5328527609229976</v>
      </c>
      <c r="AD215" s="125">
        <f t="shared" ref="AD215" si="456">LN((AB215/1000)+1)*1000</f>
        <v>0.26471471098462795</v>
      </c>
      <c r="AE215" s="125">
        <f t="shared" si="429"/>
        <v>0.53271084530173474</v>
      </c>
      <c r="AF215" s="126">
        <f>(AD215-SMOW!AN$14*AE215)</f>
        <v>-1.6556615334687996E-2</v>
      </c>
      <c r="AG215" s="93">
        <f t="shared" si="455"/>
        <v>-16.556615334687997</v>
      </c>
      <c r="AK215" s="132" t="str">
        <f t="shared" si="437"/>
        <v>13</v>
      </c>
      <c r="AN215" s="59"/>
    </row>
    <row r="216" spans="1:40" s="100" customFormat="1" x14ac:dyDescent="0.25">
      <c r="A216" s="100">
        <v>2139</v>
      </c>
      <c r="B216" s="77" t="s">
        <v>289</v>
      </c>
      <c r="C216" s="121" t="s">
        <v>62</v>
      </c>
      <c r="D216" s="122" t="s">
        <v>22</v>
      </c>
      <c r="E216" s="100" t="s">
        <v>357</v>
      </c>
      <c r="F216" s="16">
        <v>0.29494164439800502</v>
      </c>
      <c r="G216" s="16">
        <v>0.29489792360740402</v>
      </c>
      <c r="H216" s="16">
        <v>3.5108202867825699E-3</v>
      </c>
      <c r="I216" s="16">
        <v>0.62000564058736096</v>
      </c>
      <c r="J216" s="16">
        <v>0.61981347464094105</v>
      </c>
      <c r="K216" s="16">
        <v>1.4851735432162799E-3</v>
      </c>
      <c r="L216" s="16">
        <v>-3.2363591003013302E-2</v>
      </c>
      <c r="M216" s="16">
        <v>3.5258101743413702E-3</v>
      </c>
      <c r="N216" s="16">
        <v>-9.9030568698426098</v>
      </c>
      <c r="O216" s="16">
        <v>3.4750275034968899E-3</v>
      </c>
      <c r="P216" s="16">
        <v>-19.288439046763301</v>
      </c>
      <c r="Q216" s="16">
        <v>1.4556243685324101E-3</v>
      </c>
      <c r="R216" s="16">
        <v>-29.408127710372298</v>
      </c>
      <c r="S216" s="16">
        <v>0.133876010076213</v>
      </c>
      <c r="T216" s="16">
        <v>1524.9080916590499</v>
      </c>
      <c r="U216" s="16">
        <v>0.338331989568322</v>
      </c>
      <c r="V216" s="101">
        <v>43867.781689814816</v>
      </c>
      <c r="W216" s="100">
        <v>2.2999999999999998</v>
      </c>
      <c r="X216" s="16">
        <v>7.6947588898986202E-2</v>
      </c>
      <c r="Y216" s="16">
        <v>0.200615471149343</v>
      </c>
      <c r="Z216" s="125">
        <f>((((N216/1000)+1)/((SMOW!$Z$4/1000)+1))-1)*1000</f>
        <v>0.3440749316987457</v>
      </c>
      <c r="AA216" s="125">
        <f>((((P216/1000)+1)/((SMOW!$AA$4/1000)+1))-1)*1000</f>
        <v>0.651537335938146</v>
      </c>
      <c r="AB216" s="125">
        <f>Z216*SMOW!$AN$6</f>
        <v>0.37169514318319308</v>
      </c>
      <c r="AC216" s="125">
        <f>AA216*SMOW!$AN$12</f>
        <v>0.70324867792850476</v>
      </c>
      <c r="AD216" s="125">
        <f t="shared" ref="AD216" si="457">LN((AB216/1000)+1)*1000</f>
        <v>0.37162608165609712</v>
      </c>
      <c r="AE216" s="125">
        <f t="shared" si="429"/>
        <v>0.70300151444855963</v>
      </c>
      <c r="AF216" s="126">
        <f>(AD216-SMOW!AN$14*AE216)</f>
        <v>4.4128202725762788E-4</v>
      </c>
      <c r="AG216" s="93">
        <f t="shared" si="455"/>
        <v>0.44128202725762788</v>
      </c>
      <c r="AK216" s="132" t="str">
        <f t="shared" si="437"/>
        <v>13</v>
      </c>
      <c r="AN216" s="59"/>
    </row>
    <row r="217" spans="1:40" s="100" customFormat="1" x14ac:dyDescent="0.25">
      <c r="A217" s="100">
        <v>2140</v>
      </c>
      <c r="B217" s="77" t="s">
        <v>80</v>
      </c>
      <c r="C217" s="121" t="s">
        <v>62</v>
      </c>
      <c r="D217" s="122" t="s">
        <v>24</v>
      </c>
      <c r="E217" s="100" t="s">
        <v>359</v>
      </c>
      <c r="F217" s="16">
        <v>-27.687302852190101</v>
      </c>
      <c r="G217" s="16">
        <v>-28.077822110782598</v>
      </c>
      <c r="H217" s="16">
        <v>5.9805388120102703E-3</v>
      </c>
      <c r="I217" s="16">
        <v>-51.725077765004698</v>
      </c>
      <c r="J217" s="16">
        <v>-53.110817111086298</v>
      </c>
      <c r="K217" s="16">
        <v>5.6774143606750302E-3</v>
      </c>
      <c r="L217" s="16">
        <v>-3.5310676129078802E-2</v>
      </c>
      <c r="M217" s="16">
        <v>5.0881637839073502E-3</v>
      </c>
      <c r="N217" s="16">
        <v>-37.600022619212197</v>
      </c>
      <c r="O217" s="16">
        <v>5.9195672691374802E-3</v>
      </c>
      <c r="P217" s="16">
        <v>-70.592058967955197</v>
      </c>
      <c r="Q217" s="16">
        <v>5.5644559057871799E-3</v>
      </c>
      <c r="R217" s="16">
        <v>-102.508926586174</v>
      </c>
      <c r="S217" s="16">
        <v>0.13780573032492199</v>
      </c>
      <c r="T217" s="16">
        <v>1554.42319308641</v>
      </c>
      <c r="U217" s="16">
        <v>0.41556019885397999</v>
      </c>
      <c r="V217" s="101">
        <v>43868.355578703704</v>
      </c>
      <c r="W217" s="100">
        <v>2.2999999999999998</v>
      </c>
      <c r="X217" s="16">
        <v>1.4179295726305099E-3</v>
      </c>
      <c r="Y217" s="16">
        <v>3.0595196747491998E-3</v>
      </c>
      <c r="Z217" s="125">
        <f>((((N217/1000)+1)/((SMOW!$Z$4/1000)+1))-1)*1000</f>
        <v>-27.639544019163797</v>
      </c>
      <c r="AA217" s="125">
        <f>((((P217/1000)+1)/((SMOW!$AA$4/1000)+1))-1)*1000</f>
        <v>-51.695195576173639</v>
      </c>
      <c r="AB217" s="125">
        <f>Z217*SMOW!$AN$6</f>
        <v>-29.858275989476006</v>
      </c>
      <c r="AC217" s="125">
        <f>AA217*SMOW!$AN$12</f>
        <v>-55.798149912395715</v>
      </c>
      <c r="AD217" s="125">
        <f t="shared" ref="AD217" si="458">LN((AB217/1000)+1)*1000</f>
        <v>-30.313110929985598</v>
      </c>
      <c r="AE217" s="125">
        <f t="shared" si="429"/>
        <v>-57.415311448438594</v>
      </c>
      <c r="AF217" s="126">
        <f>(AD217-SMOW!AN$14*AE217)</f>
        <v>2.1735147899804019E-3</v>
      </c>
      <c r="AG217" s="93">
        <f t="shared" si="455"/>
        <v>2.1735147899804019</v>
      </c>
      <c r="AH217" s="90">
        <f>AVERAGE(AG217:AG220)</f>
        <v>-4.1258192164432828</v>
      </c>
      <c r="AI217" s="90">
        <f>STDEV(AG217:AG220)</f>
        <v>5.7408601827400947</v>
      </c>
      <c r="AK217" s="132" t="str">
        <f t="shared" si="437"/>
        <v>13</v>
      </c>
      <c r="AL217" s="100">
        <v>2</v>
      </c>
      <c r="AN217" s="59"/>
    </row>
    <row r="218" spans="1:40" s="100" customFormat="1" x14ac:dyDescent="0.25">
      <c r="A218" s="100">
        <v>2141</v>
      </c>
      <c r="B218" s="77" t="s">
        <v>80</v>
      </c>
      <c r="C218" s="121" t="s">
        <v>62</v>
      </c>
      <c r="D218" s="122" t="s">
        <v>24</v>
      </c>
      <c r="E218" s="100" t="s">
        <v>360</v>
      </c>
      <c r="F218" s="16">
        <v>-27.4420360306801</v>
      </c>
      <c r="G218" s="16">
        <v>-27.8256027144763</v>
      </c>
      <c r="H218" s="16">
        <v>4.9347362658164204E-3</v>
      </c>
      <c r="I218" s="16">
        <v>-51.252218190453398</v>
      </c>
      <c r="J218" s="16">
        <v>-52.612288375673998</v>
      </c>
      <c r="K218" s="16">
        <v>2.00386024234058E-3</v>
      </c>
      <c r="L218" s="16">
        <v>-4.6314452120446999E-2</v>
      </c>
      <c r="M218" s="16">
        <v>5.1802619600280399E-3</v>
      </c>
      <c r="N218" s="16">
        <v>-37.357256290884003</v>
      </c>
      <c r="O218" s="16">
        <v>4.8844266711041097E-3</v>
      </c>
      <c r="P218" s="16">
        <v>-70.128607459034995</v>
      </c>
      <c r="Q218" s="16">
        <v>1.9639912205626701E-3</v>
      </c>
      <c r="R218" s="16">
        <v>-102.594275658744</v>
      </c>
      <c r="S218" s="16">
        <v>0.123614476081399</v>
      </c>
      <c r="T218" s="16">
        <v>1826.2292977971099</v>
      </c>
      <c r="U218" s="16">
        <v>0.21058683034182701</v>
      </c>
      <c r="V218" s="101">
        <v>43868.433680555558</v>
      </c>
      <c r="W218" s="100">
        <v>2.2999999999999998</v>
      </c>
      <c r="X218" s="16">
        <v>1.139855647749E-4</v>
      </c>
      <c r="Y218" s="16">
        <v>7.8849667367988799E-4</v>
      </c>
      <c r="Z218" s="125">
        <f>((((N218/1000)+1)/((SMOW!$Z$4/1000)+1))-1)*1000</f>
        <v>-27.394265150441854</v>
      </c>
      <c r="AA218" s="125">
        <f>((((P218/1000)+1)/((SMOW!$AA$4/1000)+1))-1)*1000</f>
        <v>-51.222321100797053</v>
      </c>
      <c r="AB218" s="125">
        <f>Z218*SMOW!$AN$6</f>
        <v>-29.593307647320707</v>
      </c>
      <c r="AC218" s="125">
        <f>AA218*SMOW!$AN$12</f>
        <v>-55.287744243692345</v>
      </c>
      <c r="AD218" s="125">
        <f t="shared" ref="AD218" si="459">LN((AB218/1000)+1)*1000</f>
        <v>-30.040024887331167</v>
      </c>
      <c r="AE218" s="125">
        <f t="shared" si="429"/>
        <v>-56.874889118437892</v>
      </c>
      <c r="AF218" s="126">
        <f>(AD218-SMOW!AN$14*AE218)</f>
        <v>-1.0083432795958913E-2</v>
      </c>
      <c r="AG218" s="93">
        <f t="shared" si="455"/>
        <v>-10.083432795958913</v>
      </c>
      <c r="AK218" s="132" t="str">
        <f t="shared" si="437"/>
        <v>13</v>
      </c>
      <c r="AN218" s="59"/>
    </row>
    <row r="219" spans="1:40" s="76" customFormat="1" x14ac:dyDescent="0.25">
      <c r="A219" s="100">
        <v>2142</v>
      </c>
      <c r="B219" s="77" t="s">
        <v>80</v>
      </c>
      <c r="C219" s="121" t="s">
        <v>62</v>
      </c>
      <c r="D219" s="122" t="s">
        <v>24</v>
      </c>
      <c r="E219" s="100" t="s">
        <v>361</v>
      </c>
      <c r="F219" s="16">
        <v>-27.480951027860598</v>
      </c>
      <c r="G219" s="16">
        <v>-27.865616459918702</v>
      </c>
      <c r="H219" s="16">
        <v>4.4624583703799896E-3</v>
      </c>
      <c r="I219" s="16">
        <v>-51.327922451909899</v>
      </c>
      <c r="J219" s="16">
        <v>-52.692085412449899</v>
      </c>
      <c r="K219" s="16">
        <v>1.7392283405296099E-3</v>
      </c>
      <c r="L219" s="16">
        <v>-4.4195362145089602E-2</v>
      </c>
      <c r="M219" s="16">
        <v>4.5070604805947196E-3</v>
      </c>
      <c r="N219" s="16">
        <v>-37.3957745499956</v>
      </c>
      <c r="O219" s="16">
        <v>4.4169636448383497E-3</v>
      </c>
      <c r="P219" s="16">
        <v>-70.202805500254797</v>
      </c>
      <c r="Q219" s="16">
        <v>1.70462446391219E-3</v>
      </c>
      <c r="R219" s="16">
        <v>-102.651772556266</v>
      </c>
      <c r="S219" s="16">
        <v>0.159731317327724</v>
      </c>
      <c r="T219" s="16">
        <v>1972.7519818789899</v>
      </c>
      <c r="U219" s="16">
        <v>0.27799883096105799</v>
      </c>
      <c r="V219" s="101">
        <v>43868.513958333337</v>
      </c>
      <c r="W219" s="100">
        <v>2.2999999999999998</v>
      </c>
      <c r="X219" s="16">
        <v>6.0755512510135496E-3</v>
      </c>
      <c r="Y219" s="16">
        <v>9.9060545541887306E-3</v>
      </c>
      <c r="Z219" s="125">
        <f>((((N219/1000)+1)/((SMOW!$Z$4/1000)+1))-1)*1000</f>
        <v>-27.433182059080185</v>
      </c>
      <c r="AA219" s="125">
        <f>((((P219/1000)+1)/((SMOW!$AA$4/1000)+1))-1)*1000</f>
        <v>-51.298027747858185</v>
      </c>
      <c r="AB219" s="125">
        <f>Z219*SMOW!$AN$6</f>
        <v>-29.635348565143911</v>
      </c>
      <c r="AC219" s="125">
        <f>AA219*SMOW!$AN$12</f>
        <v>-55.369459590640929</v>
      </c>
      <c r="AD219" s="125">
        <f t="shared" ref="AD219" si="460">LN((AB219/1000)+1)*1000</f>
        <v>-30.083348814144472</v>
      </c>
      <c r="AE219" s="125">
        <f t="shared" si="429"/>
        <v>-56.961390463948455</v>
      </c>
      <c r="AF219" s="126">
        <f>(AD219-SMOW!AN$14*AE219)</f>
        <v>-7.734649179685249E-3</v>
      </c>
      <c r="AG219" s="93">
        <f t="shared" si="455"/>
        <v>-7.734649179685249</v>
      </c>
      <c r="AH219" s="75"/>
      <c r="AI219" s="75"/>
      <c r="AJ219" s="72"/>
      <c r="AK219" s="132" t="str">
        <f t="shared" si="437"/>
        <v>13</v>
      </c>
      <c r="AN219" s="81"/>
    </row>
    <row r="220" spans="1:40" s="100" customFormat="1" x14ac:dyDescent="0.25">
      <c r="A220" s="100">
        <v>2143</v>
      </c>
      <c r="B220" s="77" t="s">
        <v>206</v>
      </c>
      <c r="C220" s="121" t="s">
        <v>62</v>
      </c>
      <c r="D220" s="122" t="s">
        <v>24</v>
      </c>
      <c r="E220" s="100" t="s">
        <v>362</v>
      </c>
      <c r="F220" s="16">
        <v>-27.580526658881201</v>
      </c>
      <c r="G220" s="16">
        <v>-27.9680110356474</v>
      </c>
      <c r="H220" s="16">
        <v>4.1511055489297502E-3</v>
      </c>
      <c r="I220" s="16">
        <v>-51.523053582736601</v>
      </c>
      <c r="J220" s="16">
        <v>-52.897795253317497</v>
      </c>
      <c r="K220" s="16">
        <v>1.4388373674173E-3</v>
      </c>
      <c r="L220" s="16">
        <v>-3.7975141895736003E-2</v>
      </c>
      <c r="M220" s="16">
        <v>4.4172894065640997E-3</v>
      </c>
      <c r="N220" s="16">
        <v>-37.494335008295799</v>
      </c>
      <c r="O220" s="16">
        <v>4.1087850627826604E-3</v>
      </c>
      <c r="P220" s="16">
        <v>-70.394054280835704</v>
      </c>
      <c r="Q220" s="16">
        <v>1.41021010233985E-3</v>
      </c>
      <c r="R220" s="16">
        <v>-102.706715507052</v>
      </c>
      <c r="S220" s="16">
        <v>0.116267033092689</v>
      </c>
      <c r="T220" s="16">
        <v>1761.7844441643499</v>
      </c>
      <c r="U220" s="16">
        <v>0.16512516935743299</v>
      </c>
      <c r="V220" s="101">
        <v>43868.624525462961</v>
      </c>
      <c r="W220" s="100">
        <v>2.2999999999999998</v>
      </c>
      <c r="X220" s="16">
        <v>2.1415209806453801E-2</v>
      </c>
      <c r="Y220" s="16">
        <v>2.6086772652499899E-2</v>
      </c>
      <c r="Z220" s="125">
        <f>((((N220/1000)+1)/((SMOW!$Z$4/1000)+1))-1)*1000</f>
        <v>-27.53276258113635</v>
      </c>
      <c r="AA220" s="125">
        <f>((((P220/1000)+1)/((SMOW!$AA$4/1000)+1))-1)*1000</f>
        <v>-51.493165027687752</v>
      </c>
      <c r="AB220" s="125">
        <f>Z220*SMOW!$AN$6</f>
        <v>-29.742922796783461</v>
      </c>
      <c r="AC220" s="125">
        <f>AA220*SMOW!$AN$12</f>
        <v>-55.580084564046501</v>
      </c>
      <c r="AD220" s="125">
        <f t="shared" ref="AD220" si="461">LN((AB220/1000)+1)*1000</f>
        <v>-30.194214553883686</v>
      </c>
      <c r="AE220" s="125">
        <f t="shared" si="429"/>
        <v>-57.184386068567377</v>
      </c>
      <c r="AF220" s="126">
        <f>(AD220-SMOW!AN$14*AE220)</f>
        <v>-8.5870968010937077E-4</v>
      </c>
      <c r="AG220" s="93">
        <f t="shared" si="455"/>
        <v>-0.85870968010937077</v>
      </c>
      <c r="AK220" s="132" t="str">
        <f t="shared" si="437"/>
        <v>13</v>
      </c>
      <c r="AN220" s="59"/>
    </row>
    <row r="221" spans="1:40" s="76" customFormat="1" x14ac:dyDescent="0.25">
      <c r="A221" s="108"/>
      <c r="B221" s="109"/>
      <c r="C221" s="57"/>
      <c r="D221" s="57"/>
      <c r="E221" s="128"/>
      <c r="F221" s="78"/>
      <c r="G221" s="78"/>
      <c r="H221" s="78"/>
      <c r="I221" s="78"/>
      <c r="J221" s="78"/>
      <c r="K221" s="78"/>
      <c r="L221" s="78"/>
      <c r="M221" s="78"/>
      <c r="N221" s="78"/>
      <c r="O221" s="78"/>
      <c r="P221" s="78"/>
      <c r="Q221" s="78"/>
      <c r="R221" s="78"/>
      <c r="S221" s="78"/>
      <c r="T221" s="78"/>
      <c r="U221" s="78"/>
      <c r="V221" s="79"/>
      <c r="X221" s="78"/>
      <c r="Y221" s="78"/>
      <c r="Z221" s="73"/>
      <c r="AA221" s="73"/>
      <c r="AB221" s="73"/>
      <c r="AC221" s="73"/>
      <c r="AD221" s="73"/>
      <c r="AE221" s="73"/>
      <c r="AF221" s="74"/>
      <c r="AG221" s="75"/>
      <c r="AH221" s="75"/>
      <c r="AI221" s="75"/>
      <c r="AJ221" s="72"/>
      <c r="AN221" s="81"/>
    </row>
    <row r="222" spans="1:40" s="76" customFormat="1" x14ac:dyDescent="0.25">
      <c r="A222" s="108"/>
      <c r="B222" s="109"/>
      <c r="C222" s="57"/>
      <c r="D222" s="57"/>
      <c r="E222" s="128"/>
      <c r="F222" s="78"/>
      <c r="G222" s="78"/>
      <c r="H222" s="78"/>
      <c r="I222" s="78"/>
      <c r="J222" s="78"/>
      <c r="K222" s="78"/>
      <c r="L222" s="78"/>
      <c r="M222" s="78"/>
      <c r="N222" s="78"/>
      <c r="O222" s="78"/>
      <c r="P222" s="78"/>
      <c r="Q222" s="78"/>
      <c r="R222" s="78"/>
      <c r="S222" s="78"/>
      <c r="T222" s="78"/>
      <c r="U222" s="78"/>
      <c r="V222" s="79"/>
      <c r="X222" s="78"/>
      <c r="Y222" s="78"/>
      <c r="Z222" s="73"/>
      <c r="AA222" s="73"/>
      <c r="AB222" s="73"/>
      <c r="AC222" s="73"/>
      <c r="AD222" s="73"/>
      <c r="AE222" s="73"/>
      <c r="AF222" s="74"/>
      <c r="AG222" s="75"/>
      <c r="AJ222" s="72"/>
      <c r="AN222" s="81"/>
    </row>
    <row r="223" spans="1:40" s="76" customFormat="1" x14ac:dyDescent="0.25">
      <c r="A223" s="108"/>
      <c r="B223" s="109"/>
      <c r="C223" s="57"/>
      <c r="D223" s="57"/>
      <c r="E223" s="128"/>
      <c r="F223" s="78"/>
      <c r="G223" s="78"/>
      <c r="H223" s="78"/>
      <c r="I223" s="78"/>
      <c r="J223" s="78"/>
      <c r="K223" s="78"/>
      <c r="L223" s="78"/>
      <c r="M223" s="78"/>
      <c r="N223" s="78"/>
      <c r="O223" s="78"/>
      <c r="P223" s="78"/>
      <c r="Q223" s="78"/>
      <c r="R223" s="78"/>
      <c r="S223" s="78"/>
      <c r="T223" s="78"/>
      <c r="U223" s="78"/>
      <c r="V223" s="79"/>
      <c r="X223" s="78"/>
      <c r="Y223" s="78"/>
      <c r="Z223" s="73"/>
      <c r="AA223" s="73"/>
      <c r="AB223" s="73"/>
      <c r="AC223" s="73"/>
      <c r="AD223" s="73"/>
      <c r="AE223" s="73"/>
      <c r="AF223" s="74"/>
      <c r="AG223" s="75"/>
      <c r="AH223" s="75"/>
      <c r="AI223" s="75"/>
      <c r="AJ223" s="72"/>
      <c r="AN223" s="81"/>
    </row>
    <row r="224" spans="1:40" s="76" customFormat="1" x14ac:dyDescent="0.25">
      <c r="A224" s="108"/>
      <c r="B224" s="109"/>
      <c r="C224" s="57"/>
      <c r="D224" s="57"/>
      <c r="E224" s="128"/>
      <c r="F224" s="78"/>
      <c r="G224" s="78"/>
      <c r="H224" s="78"/>
      <c r="I224" s="78"/>
      <c r="J224" s="78"/>
      <c r="K224" s="78"/>
      <c r="L224" s="78"/>
      <c r="M224" s="78"/>
      <c r="N224" s="78"/>
      <c r="O224" s="78"/>
      <c r="P224" s="78"/>
      <c r="Q224" s="78"/>
      <c r="R224" s="78"/>
      <c r="S224" s="78"/>
      <c r="T224" s="78"/>
      <c r="U224" s="78"/>
      <c r="V224" s="79"/>
      <c r="X224" s="78"/>
      <c r="Y224" s="78"/>
      <c r="Z224" s="73"/>
      <c r="AA224" s="73"/>
      <c r="AB224" s="73"/>
      <c r="AC224" s="73"/>
      <c r="AD224" s="73"/>
      <c r="AE224" s="73"/>
      <c r="AF224" s="74"/>
      <c r="AG224" s="75"/>
      <c r="AJ224" s="72"/>
      <c r="AN224" s="81"/>
    </row>
    <row r="225" spans="1:40" s="76" customFormat="1" x14ac:dyDescent="0.25">
      <c r="A225" s="108"/>
      <c r="B225" s="109"/>
      <c r="C225" s="57"/>
      <c r="D225" s="57"/>
      <c r="E225" s="128"/>
      <c r="F225" s="78"/>
      <c r="G225" s="78"/>
      <c r="H225" s="78"/>
      <c r="I225" s="78"/>
      <c r="J225" s="78"/>
      <c r="K225" s="78"/>
      <c r="L225" s="78"/>
      <c r="M225" s="78"/>
      <c r="N225" s="78"/>
      <c r="O225" s="78"/>
      <c r="P225" s="78"/>
      <c r="Q225" s="78"/>
      <c r="R225" s="78"/>
      <c r="S225" s="78"/>
      <c r="T225" s="78"/>
      <c r="U225" s="78"/>
      <c r="V225" s="79"/>
      <c r="X225" s="78"/>
      <c r="Y225" s="78"/>
      <c r="Z225" s="73"/>
      <c r="AA225" s="73"/>
      <c r="AB225" s="73"/>
      <c r="AC225" s="73"/>
      <c r="AD225" s="73"/>
      <c r="AE225" s="73"/>
      <c r="AF225" s="74"/>
      <c r="AG225" s="75"/>
      <c r="AJ225" s="72"/>
      <c r="AN225" s="81"/>
    </row>
    <row r="226" spans="1:40" s="76" customFormat="1" x14ac:dyDescent="0.25">
      <c r="A226" s="108"/>
      <c r="B226" s="109"/>
      <c r="C226" s="57"/>
      <c r="D226" s="57"/>
      <c r="E226" s="128"/>
      <c r="F226" s="78"/>
      <c r="G226" s="78"/>
      <c r="H226" s="78"/>
      <c r="I226" s="78"/>
      <c r="J226" s="78"/>
      <c r="K226" s="78"/>
      <c r="L226" s="78"/>
      <c r="M226" s="78"/>
      <c r="N226" s="78"/>
      <c r="O226" s="78"/>
      <c r="P226" s="78"/>
      <c r="Q226" s="78"/>
      <c r="R226" s="78"/>
      <c r="S226" s="78"/>
      <c r="T226" s="78"/>
      <c r="U226" s="78"/>
      <c r="V226" s="79"/>
      <c r="X226" s="78"/>
      <c r="Y226" s="78"/>
      <c r="Z226" s="73"/>
      <c r="AA226" s="73"/>
      <c r="AB226" s="73"/>
      <c r="AC226" s="73"/>
      <c r="AD226" s="73"/>
      <c r="AE226" s="73"/>
      <c r="AF226" s="74"/>
      <c r="AG226" s="75"/>
      <c r="AH226" s="75"/>
      <c r="AI226" s="75"/>
      <c r="AJ226" s="72"/>
      <c r="AN226" s="81"/>
    </row>
    <row r="227" spans="1:40" s="76" customFormat="1" x14ac:dyDescent="0.25">
      <c r="A227" s="108"/>
      <c r="B227" s="109"/>
      <c r="C227" s="57"/>
      <c r="D227" s="57"/>
      <c r="E227" s="128"/>
      <c r="F227" s="78"/>
      <c r="G227" s="78"/>
      <c r="H227" s="78"/>
      <c r="I227" s="78"/>
      <c r="J227" s="78"/>
      <c r="K227" s="78"/>
      <c r="L227" s="78"/>
      <c r="M227" s="78"/>
      <c r="N227" s="78"/>
      <c r="O227" s="78"/>
      <c r="P227" s="78"/>
      <c r="Q227" s="78"/>
      <c r="R227" s="78"/>
      <c r="S227" s="78"/>
      <c r="T227" s="78"/>
      <c r="U227" s="78"/>
      <c r="V227" s="79"/>
      <c r="X227" s="78"/>
      <c r="Y227" s="78"/>
      <c r="Z227" s="73"/>
      <c r="AA227" s="73"/>
      <c r="AB227" s="73"/>
      <c r="AC227" s="73"/>
      <c r="AD227" s="73"/>
      <c r="AE227" s="73"/>
      <c r="AF227" s="74"/>
      <c r="AG227" s="75"/>
      <c r="AJ227" s="72"/>
      <c r="AN227" s="81"/>
    </row>
    <row r="228" spans="1:40" s="76" customFormat="1" x14ac:dyDescent="0.25">
      <c r="A228" s="108"/>
      <c r="B228" s="109"/>
      <c r="C228" s="57"/>
      <c r="D228" s="57"/>
      <c r="E228" s="128"/>
      <c r="F228" s="78"/>
      <c r="G228" s="78"/>
      <c r="H228" s="78"/>
      <c r="I228" s="78"/>
      <c r="J228" s="78"/>
      <c r="K228" s="78"/>
      <c r="L228" s="78"/>
      <c r="M228" s="78"/>
      <c r="N228" s="78"/>
      <c r="O228" s="78"/>
      <c r="P228" s="78"/>
      <c r="Q228" s="78"/>
      <c r="R228" s="78"/>
      <c r="S228" s="78"/>
      <c r="T228" s="78"/>
      <c r="U228" s="78"/>
      <c r="V228" s="78"/>
      <c r="W228" s="80"/>
      <c r="X228" s="74"/>
      <c r="Y228" s="78"/>
      <c r="AH228" s="81"/>
      <c r="AI228" s="84"/>
      <c r="AJ228" s="72"/>
      <c r="AN228" s="81"/>
    </row>
    <row r="229" spans="1:40" s="76" customFormat="1" x14ac:dyDescent="0.25">
      <c r="A229" s="108"/>
      <c r="B229" s="109"/>
      <c r="C229" s="57"/>
      <c r="D229" s="57"/>
      <c r="E229" s="128"/>
      <c r="F229" s="78"/>
      <c r="G229" s="78"/>
      <c r="H229" s="78"/>
      <c r="I229" s="78"/>
      <c r="J229" s="78"/>
      <c r="K229" s="78"/>
      <c r="L229" s="78"/>
      <c r="M229" s="78"/>
      <c r="N229" s="78"/>
      <c r="O229" s="78"/>
      <c r="P229" s="78"/>
      <c r="Q229" s="78"/>
      <c r="R229" s="78"/>
      <c r="S229" s="78"/>
      <c r="T229" s="78"/>
      <c r="U229" s="78"/>
      <c r="V229" s="78"/>
      <c r="W229" s="80"/>
      <c r="X229" s="74"/>
      <c r="Y229" s="78"/>
      <c r="AH229" s="81"/>
      <c r="AI229" s="84"/>
      <c r="AJ229" s="72"/>
      <c r="AN229" s="81"/>
    </row>
    <row r="230" spans="1:40" s="76" customFormat="1" x14ac:dyDescent="0.25">
      <c r="A230" s="108"/>
      <c r="B230" s="109"/>
      <c r="C230" s="57"/>
      <c r="D230" s="57"/>
      <c r="E230" s="128"/>
      <c r="F230" s="78"/>
      <c r="G230" s="78"/>
      <c r="H230" s="78"/>
      <c r="I230" s="78"/>
      <c r="J230" s="78"/>
      <c r="K230" s="78"/>
      <c r="L230" s="78"/>
      <c r="M230" s="78"/>
      <c r="N230" s="78"/>
      <c r="O230" s="78"/>
      <c r="P230" s="78"/>
      <c r="Q230" s="78"/>
      <c r="R230" s="78"/>
      <c r="S230" s="78"/>
      <c r="T230" s="78"/>
      <c r="U230" s="78"/>
      <c r="V230" s="78"/>
      <c r="W230" s="80"/>
      <c r="X230" s="74"/>
      <c r="Y230" s="78"/>
      <c r="AH230" s="81"/>
      <c r="AI230" s="84"/>
      <c r="AJ230" s="72"/>
      <c r="AN230" s="81"/>
    </row>
    <row r="231" spans="1:40" s="76" customFormat="1" x14ac:dyDescent="0.25">
      <c r="A231" s="108"/>
      <c r="B231" s="109"/>
      <c r="C231" s="57"/>
      <c r="D231" s="57"/>
      <c r="E231" s="128"/>
      <c r="F231" s="78"/>
      <c r="G231" s="78"/>
      <c r="H231" s="78"/>
      <c r="I231" s="78"/>
      <c r="J231" s="78"/>
      <c r="K231" s="78"/>
      <c r="L231" s="78"/>
      <c r="M231" s="78"/>
      <c r="N231" s="78"/>
      <c r="O231" s="78"/>
      <c r="P231" s="78"/>
      <c r="Q231" s="78"/>
      <c r="R231" s="78"/>
      <c r="S231" s="78"/>
      <c r="T231" s="78"/>
      <c r="U231" s="78"/>
      <c r="V231" s="78"/>
      <c r="W231" s="80"/>
      <c r="X231" s="74"/>
      <c r="Y231" s="78"/>
      <c r="AH231" s="81"/>
      <c r="AI231" s="84"/>
      <c r="AJ231" s="72"/>
      <c r="AN231" s="81"/>
    </row>
    <row r="232" spans="1:40" s="76" customFormat="1" x14ac:dyDescent="0.25">
      <c r="A232" s="108"/>
      <c r="B232" s="109"/>
      <c r="C232" s="57"/>
      <c r="D232" s="57"/>
      <c r="E232" s="128"/>
      <c r="F232" s="78"/>
      <c r="G232" s="78"/>
      <c r="H232" s="78"/>
      <c r="I232" s="78"/>
      <c r="J232" s="78"/>
      <c r="K232" s="78"/>
      <c r="L232" s="78"/>
      <c r="M232" s="78"/>
      <c r="N232" s="78"/>
      <c r="O232" s="78"/>
      <c r="P232" s="78"/>
      <c r="Q232" s="78"/>
      <c r="R232" s="78"/>
      <c r="S232" s="78"/>
      <c r="T232" s="78"/>
      <c r="U232" s="78"/>
      <c r="V232" s="78"/>
      <c r="W232" s="80"/>
      <c r="X232" s="74"/>
      <c r="Y232" s="78"/>
      <c r="AH232" s="81"/>
      <c r="AI232" s="84"/>
      <c r="AJ232" s="72"/>
      <c r="AN232" s="81"/>
    </row>
    <row r="233" spans="1:40" x14ac:dyDescent="0.25">
      <c r="C233" s="57"/>
      <c r="D233" s="57"/>
      <c r="E233" s="127"/>
    </row>
    <row r="234" spans="1:40" x14ac:dyDescent="0.25">
      <c r="C234" s="57"/>
      <c r="D234" s="57"/>
      <c r="E234" s="127"/>
    </row>
    <row r="235" spans="1:40" x14ac:dyDescent="0.25">
      <c r="C235" s="57"/>
      <c r="D235" s="57"/>
      <c r="E235" s="127"/>
    </row>
    <row r="236" spans="1:40" x14ac:dyDescent="0.25">
      <c r="C236" s="72"/>
      <c r="D236" s="72"/>
      <c r="E236" s="127"/>
    </row>
    <row r="237" spans="1:40" x14ac:dyDescent="0.25">
      <c r="C237" s="72"/>
      <c r="D237" s="72"/>
      <c r="E237" s="127"/>
    </row>
    <row r="238" spans="1:40" x14ac:dyDescent="0.25">
      <c r="C238" s="72"/>
      <c r="D238" s="72"/>
      <c r="E238" s="127"/>
    </row>
    <row r="239" spans="1:40" x14ac:dyDescent="0.25">
      <c r="C239" s="72"/>
      <c r="D239" s="72"/>
      <c r="E239" s="127"/>
    </row>
    <row r="240" spans="1:40" x14ac:dyDescent="0.25">
      <c r="C240" s="72"/>
      <c r="D240" s="72"/>
      <c r="E240" s="127"/>
    </row>
    <row r="241" spans="5:5" x14ac:dyDescent="0.25">
      <c r="E241" s="127"/>
    </row>
    <row r="242" spans="5:5" x14ac:dyDescent="0.25">
      <c r="E242" s="127"/>
    </row>
    <row r="243" spans="5:5" x14ac:dyDescent="0.25">
      <c r="E243" s="127"/>
    </row>
    <row r="244" spans="5:5" x14ac:dyDescent="0.25">
      <c r="E244" s="127"/>
    </row>
    <row r="245" spans="5:5" x14ac:dyDescent="0.25">
      <c r="E245" s="127"/>
    </row>
    <row r="246" spans="5:5" x14ac:dyDescent="0.25">
      <c r="E246" s="127"/>
    </row>
    <row r="247" spans="5:5" x14ac:dyDescent="0.25">
      <c r="E247" s="127"/>
    </row>
    <row r="248" spans="5:5" x14ac:dyDescent="0.25">
      <c r="E248" s="127"/>
    </row>
    <row r="249" spans="5:5" x14ac:dyDescent="0.25">
      <c r="E249" s="127"/>
    </row>
    <row r="250" spans="5:5" x14ac:dyDescent="0.25">
      <c r="E250" s="127"/>
    </row>
    <row r="251" spans="5:5" x14ac:dyDescent="0.25">
      <c r="E251" s="127"/>
    </row>
    <row r="252" spans="5:5" x14ac:dyDescent="0.25">
      <c r="E252" s="127"/>
    </row>
    <row r="253" spans="5:5" x14ac:dyDescent="0.25">
      <c r="E253" s="127"/>
    </row>
    <row r="254" spans="5:5" x14ac:dyDescent="0.25">
      <c r="E254" s="127"/>
    </row>
    <row r="255" spans="5:5" x14ac:dyDescent="0.25">
      <c r="E255" s="127"/>
    </row>
    <row r="256" spans="5:5" x14ac:dyDescent="0.25">
      <c r="E256" s="127"/>
    </row>
    <row r="257" spans="5:5" x14ac:dyDescent="0.25">
      <c r="E257" s="127"/>
    </row>
    <row r="258" spans="5:5" x14ac:dyDescent="0.25">
      <c r="E258" s="127"/>
    </row>
    <row r="259" spans="5:5" x14ac:dyDescent="0.25">
      <c r="E259" s="127"/>
    </row>
    <row r="260" spans="5:5" x14ac:dyDescent="0.25">
      <c r="E260" s="127"/>
    </row>
    <row r="261" spans="5:5" x14ac:dyDescent="0.25">
      <c r="E261" s="127"/>
    </row>
    <row r="262" spans="5:5" x14ac:dyDescent="0.25">
      <c r="E262" s="127"/>
    </row>
    <row r="263" spans="5:5" x14ac:dyDescent="0.25">
      <c r="E263" s="127"/>
    </row>
    <row r="264" spans="5:5" x14ac:dyDescent="0.25">
      <c r="E264" s="127"/>
    </row>
    <row r="265" spans="5:5" x14ac:dyDescent="0.25">
      <c r="E265" s="127"/>
    </row>
    <row r="266" spans="5:5" x14ac:dyDescent="0.25">
      <c r="E266" s="127"/>
    </row>
    <row r="267" spans="5:5" x14ac:dyDescent="0.25">
      <c r="E267" s="127"/>
    </row>
    <row r="268" spans="5:5" x14ac:dyDescent="0.25">
      <c r="E268" s="127"/>
    </row>
    <row r="269" spans="5:5" x14ac:dyDescent="0.25">
      <c r="E269" s="127"/>
    </row>
    <row r="270" spans="5:5" x14ac:dyDescent="0.25">
      <c r="E270" s="127"/>
    </row>
    <row r="271" spans="5:5" x14ac:dyDescent="0.25">
      <c r="E271" s="127"/>
    </row>
    <row r="272" spans="5:5" x14ac:dyDescent="0.25">
      <c r="E272" s="127"/>
    </row>
    <row r="273" spans="5:5" x14ac:dyDescent="0.25">
      <c r="E273" s="127"/>
    </row>
    <row r="274" spans="5:5" x14ac:dyDescent="0.25">
      <c r="E274" s="127"/>
    </row>
    <row r="275" spans="5:5" x14ac:dyDescent="0.25">
      <c r="E275" s="127"/>
    </row>
    <row r="276" spans="5:5" x14ac:dyDescent="0.25">
      <c r="E276" s="127"/>
    </row>
    <row r="277" spans="5:5" x14ac:dyDescent="0.25">
      <c r="E277" s="127"/>
    </row>
    <row r="278" spans="5:5" x14ac:dyDescent="0.25">
      <c r="E278" s="127"/>
    </row>
    <row r="279" spans="5:5" x14ac:dyDescent="0.25">
      <c r="E279" s="127"/>
    </row>
    <row r="280" spans="5:5" x14ac:dyDescent="0.25">
      <c r="E280" s="127"/>
    </row>
    <row r="281" spans="5:5" x14ac:dyDescent="0.25">
      <c r="E281" s="127"/>
    </row>
    <row r="282" spans="5:5" x14ac:dyDescent="0.25">
      <c r="E282" s="127"/>
    </row>
    <row r="283" spans="5:5" x14ac:dyDescent="0.25">
      <c r="E283" s="127"/>
    </row>
    <row r="284" spans="5:5" x14ac:dyDescent="0.25">
      <c r="E284" s="127"/>
    </row>
    <row r="285" spans="5:5" x14ac:dyDescent="0.25">
      <c r="E285" s="127"/>
    </row>
    <row r="286" spans="5:5" x14ac:dyDescent="0.25">
      <c r="E286" s="127"/>
    </row>
    <row r="287" spans="5:5" x14ac:dyDescent="0.25">
      <c r="E287" s="127"/>
    </row>
    <row r="288" spans="5:5" x14ac:dyDescent="0.25">
      <c r="E288" s="127"/>
    </row>
    <row r="289" spans="5:5" x14ac:dyDescent="0.25">
      <c r="E289" s="127"/>
    </row>
    <row r="290" spans="5:5" x14ac:dyDescent="0.25">
      <c r="E290" s="127"/>
    </row>
    <row r="291" spans="5:5" x14ac:dyDescent="0.25">
      <c r="E291" s="127"/>
    </row>
    <row r="292" spans="5:5" x14ac:dyDescent="0.25">
      <c r="E292" s="127"/>
    </row>
    <row r="293" spans="5:5" x14ac:dyDescent="0.25">
      <c r="E293" s="127"/>
    </row>
    <row r="294" spans="5:5" x14ac:dyDescent="0.25">
      <c r="E294" s="127"/>
    </row>
    <row r="295" spans="5:5" x14ac:dyDescent="0.25">
      <c r="E295" s="127"/>
    </row>
    <row r="296" spans="5:5" x14ac:dyDescent="0.25">
      <c r="E296" s="127"/>
    </row>
    <row r="297" spans="5:5" x14ac:dyDescent="0.25">
      <c r="E297" s="127"/>
    </row>
    <row r="298" spans="5:5" x14ac:dyDescent="0.25">
      <c r="E298" s="127"/>
    </row>
    <row r="299" spans="5:5" x14ac:dyDescent="0.25">
      <c r="E299" s="127"/>
    </row>
    <row r="300" spans="5:5" x14ac:dyDescent="0.25">
      <c r="E300" s="127"/>
    </row>
    <row r="301" spans="5:5" x14ac:dyDescent="0.25">
      <c r="E301" s="127"/>
    </row>
    <row r="302" spans="5:5" x14ac:dyDescent="0.25">
      <c r="E302" s="127"/>
    </row>
    <row r="303" spans="5:5" x14ac:dyDescent="0.25">
      <c r="E303" s="127"/>
    </row>
    <row r="304" spans="5:5" x14ac:dyDescent="0.25">
      <c r="E304" s="127"/>
    </row>
    <row r="305" spans="1:5" x14ac:dyDescent="0.25">
      <c r="E305" s="127"/>
    </row>
    <row r="306" spans="1:5" x14ac:dyDescent="0.25">
      <c r="E306" s="127"/>
    </row>
    <row r="307" spans="1:5" x14ac:dyDescent="0.25">
      <c r="E307" s="127"/>
    </row>
    <row r="308" spans="1:5" x14ac:dyDescent="0.25">
      <c r="E308" s="127"/>
    </row>
    <row r="309" spans="1:5" x14ac:dyDescent="0.25">
      <c r="E309" s="127"/>
    </row>
    <row r="310" spans="1:5" x14ac:dyDescent="0.25">
      <c r="E310" s="127"/>
    </row>
    <row r="311" spans="1:5" x14ac:dyDescent="0.25">
      <c r="E311" s="127"/>
    </row>
    <row r="312" spans="1:5" x14ac:dyDescent="0.25">
      <c r="E312" s="127"/>
    </row>
    <row r="313" spans="1:5" x14ac:dyDescent="0.25">
      <c r="E313" s="127"/>
    </row>
    <row r="314" spans="1:5" x14ac:dyDescent="0.25">
      <c r="E314" s="127"/>
    </row>
    <row r="315" spans="1:5" x14ac:dyDescent="0.25">
      <c r="E315" s="127"/>
    </row>
    <row r="316" spans="1:5" x14ac:dyDescent="0.25">
      <c r="E316" s="127"/>
    </row>
    <row r="317" spans="1:5" x14ac:dyDescent="0.25">
      <c r="E317" s="127"/>
    </row>
    <row r="318" spans="1:5" x14ac:dyDescent="0.25">
      <c r="A318" s="110"/>
      <c r="E318" s="127"/>
    </row>
    <row r="319" spans="1:5" x14ac:dyDescent="0.25">
      <c r="A319" s="110"/>
      <c r="E319" s="127"/>
    </row>
    <row r="320" spans="1:5" x14ac:dyDescent="0.25">
      <c r="A320" s="110"/>
      <c r="E320" s="127"/>
    </row>
    <row r="321" spans="1:5" x14ac:dyDescent="0.25">
      <c r="A321" s="110"/>
      <c r="E321" s="127"/>
    </row>
    <row r="322" spans="1:5" x14ac:dyDescent="0.25">
      <c r="A322" s="110"/>
      <c r="E322" s="127"/>
    </row>
    <row r="323" spans="1:5" x14ac:dyDescent="0.25">
      <c r="A323" s="110"/>
      <c r="E323" s="127"/>
    </row>
    <row r="324" spans="1:5" x14ac:dyDescent="0.25">
      <c r="A324" s="110"/>
      <c r="E324" s="127"/>
    </row>
    <row r="325" spans="1:5" x14ac:dyDescent="0.25">
      <c r="A325" s="110"/>
    </row>
    <row r="326" spans="1:5" x14ac:dyDescent="0.25">
      <c r="A326" s="110"/>
    </row>
    <row r="327" spans="1:5" x14ac:dyDescent="0.25">
      <c r="A327" s="110"/>
    </row>
    <row r="328" spans="1:5" x14ac:dyDescent="0.25">
      <c r="A328" s="110"/>
    </row>
    <row r="329" spans="1:5" x14ac:dyDescent="0.25">
      <c r="A329" s="110"/>
    </row>
    <row r="330" spans="1:5" x14ac:dyDescent="0.25">
      <c r="A330" s="110"/>
    </row>
    <row r="331" spans="1:5" x14ac:dyDescent="0.25">
      <c r="A331" s="110"/>
    </row>
    <row r="332" spans="1:5" x14ac:dyDescent="0.25">
      <c r="A332" s="110"/>
    </row>
    <row r="333" spans="1:5" x14ac:dyDescent="0.25">
      <c r="A333" s="110"/>
    </row>
    <row r="334" spans="1:5" x14ac:dyDescent="0.25">
      <c r="A334" s="110"/>
    </row>
  </sheetData>
  <dataValidations disablePrompts="1" count="2">
    <dataValidation type="list" allowBlank="1" showInputMessage="1" showErrorMessage="1" sqref="H164 H170 F224 H21 H66 H3:H11 F3:F12 J15:J16 H14:H16 L16 H29:H30 J30 D1:D34 H33:H35 L35 J34:J35 H46:H48 H58:H59 J70:J72 H69:H73 F80:F81 H81 F88:F89 H109 J110:J111 F110:F111 H112 J113:J114 N117 L115:L116 J117 N120:N121 L118:L119 F113:F120 H115:H121 J120:J122 L123:L124 N125:N127 F125:F127 J128 L129:L130 F129:F130 H131 F143 F145:F147 D37:D159 F184:F189 F193 F195 F203:F204 H215 F214:F217 D541:D1048576 D168:D220">
      <formula1>INDIRECT(C1)</formula1>
    </dataValidation>
    <dataValidation type="list" allowBlank="1" showInputMessage="1" showErrorMessage="1" sqref="C3:C34 G81 G115 G117 G120 C37:C159 E215 E217 C168:C220">
      <formula1>Type</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2"/>
  <sheetViews>
    <sheetView topLeftCell="Q7" zoomScaleNormal="100" workbookViewId="0">
      <selection activeCell="AD45" sqref="AD45"/>
    </sheetView>
  </sheetViews>
  <sheetFormatPr defaultColWidth="8.85546875" defaultRowHeight="15" x14ac:dyDescent="0.25"/>
  <cols>
    <col min="1" max="1" width="10.42578125" bestFit="1" customWidth="1"/>
    <col min="5" max="5" width="40" bestFit="1" customWidth="1"/>
    <col min="6" max="14" width="9.42578125" bestFit="1" customWidth="1"/>
    <col min="15" max="15" width="7.7109375" customWidth="1"/>
    <col min="16" max="16" width="9.42578125" bestFit="1" customWidth="1"/>
    <col min="17" max="17" width="7.28515625" customWidth="1"/>
    <col min="18" max="18" width="9.42578125" bestFit="1" customWidth="1"/>
    <col min="19" max="19" width="7.42578125" customWidth="1"/>
    <col min="20" max="20" width="10.42578125" bestFit="1" customWidth="1"/>
    <col min="21" max="21" width="6.7109375" customWidth="1"/>
    <col min="22" max="22" width="16.42578125" customWidth="1"/>
    <col min="23" max="23" width="7.7109375" customWidth="1"/>
    <col min="24" max="24" width="14.85546875" customWidth="1"/>
    <col min="25" max="25" width="15" customWidth="1"/>
    <col min="26" max="26" width="19.85546875" customWidth="1"/>
    <col min="27" max="27" width="16.140625" customWidth="1"/>
    <col min="28" max="28" width="19.28515625" customWidth="1"/>
    <col min="29" max="29" width="18.140625" customWidth="1"/>
    <col min="30" max="31" width="10.85546875" customWidth="1"/>
    <col min="32" max="32" width="10.7109375" customWidth="1"/>
    <col min="33" max="33" width="13.7109375" customWidth="1"/>
    <col min="39" max="39" width="12.140625" customWidth="1"/>
    <col min="40" max="40" width="22" bestFit="1" customWidth="1"/>
  </cols>
  <sheetData>
    <row r="1" spans="1:42" x14ac:dyDescent="0.25">
      <c r="A1" s="14"/>
      <c r="B1" s="21"/>
      <c r="C1" s="14"/>
      <c r="D1" s="14"/>
      <c r="E1" s="14"/>
      <c r="F1" s="14"/>
      <c r="G1" s="14"/>
      <c r="H1" s="14"/>
      <c r="I1" s="14"/>
      <c r="J1" s="14"/>
      <c r="K1" s="14"/>
      <c r="L1" s="14"/>
      <c r="M1" s="14"/>
      <c r="N1" s="14"/>
      <c r="O1" s="14"/>
      <c r="P1" s="14"/>
      <c r="Q1" s="14"/>
      <c r="R1" s="14"/>
      <c r="S1" s="14"/>
      <c r="T1" s="14"/>
      <c r="U1" s="14"/>
      <c r="V1" s="14"/>
      <c r="W1" s="14"/>
      <c r="X1" s="14"/>
      <c r="Y1" s="14"/>
      <c r="Z1" s="136" t="s">
        <v>25</v>
      </c>
      <c r="AA1" s="136"/>
      <c r="AB1" s="137" t="s">
        <v>26</v>
      </c>
      <c r="AC1" s="137"/>
      <c r="AD1" s="14"/>
      <c r="AE1" s="14"/>
      <c r="AF1" s="14"/>
      <c r="AG1" s="14"/>
      <c r="AH1" s="14"/>
      <c r="AI1" s="14"/>
      <c r="AJ1" s="14"/>
      <c r="AK1" s="14"/>
      <c r="AL1" s="8"/>
      <c r="AM1" s="9" t="s">
        <v>23</v>
      </c>
      <c r="AN1" s="8"/>
      <c r="AO1" s="14"/>
    </row>
    <row r="2" spans="1:42" x14ac:dyDescent="0.25">
      <c r="A2" s="14"/>
      <c r="B2" s="21"/>
      <c r="C2" s="14"/>
      <c r="D2" s="14"/>
      <c r="E2" s="14"/>
      <c r="F2" s="14"/>
      <c r="G2" s="14"/>
      <c r="H2" s="14"/>
      <c r="I2" s="14"/>
      <c r="J2" s="14"/>
      <c r="K2" s="14"/>
      <c r="L2" s="14"/>
      <c r="M2" s="14"/>
      <c r="N2" s="14"/>
      <c r="O2" s="14"/>
      <c r="P2" s="14"/>
      <c r="Q2" s="14"/>
      <c r="R2" s="14"/>
      <c r="S2" s="14"/>
      <c r="T2" s="14"/>
      <c r="U2" s="14"/>
      <c r="V2" s="14"/>
      <c r="W2" s="14"/>
      <c r="X2" s="14"/>
      <c r="Y2" s="14"/>
      <c r="Z2" s="33" t="s">
        <v>27</v>
      </c>
      <c r="AA2" s="33" t="s">
        <v>28</v>
      </c>
      <c r="AB2" s="34" t="s">
        <v>29</v>
      </c>
      <c r="AC2" s="34" t="s">
        <v>30</v>
      </c>
      <c r="AD2" s="14"/>
      <c r="AE2" s="14"/>
      <c r="AF2" s="14"/>
      <c r="AG2" s="14"/>
      <c r="AH2" s="14"/>
      <c r="AI2" s="14"/>
      <c r="AJ2" s="14"/>
      <c r="AK2" s="14"/>
      <c r="AL2" s="9" t="s">
        <v>2</v>
      </c>
      <c r="AM2" s="9" t="s">
        <v>38</v>
      </c>
      <c r="AN2" s="9" t="s">
        <v>39</v>
      </c>
      <c r="AO2" s="14"/>
    </row>
    <row r="3" spans="1:42" x14ac:dyDescent="0.25">
      <c r="A3" s="14"/>
      <c r="B3" s="21"/>
      <c r="C3" s="14"/>
      <c r="D3" s="14"/>
      <c r="E3" s="14"/>
      <c r="F3" s="14"/>
      <c r="G3" s="14"/>
      <c r="H3" s="14"/>
      <c r="I3" s="14"/>
      <c r="J3" s="14"/>
      <c r="K3" s="14"/>
      <c r="L3" s="14"/>
      <c r="M3" s="14"/>
      <c r="N3" s="14"/>
      <c r="O3" s="14"/>
      <c r="P3" s="14"/>
      <c r="Q3" s="14"/>
      <c r="R3" s="14"/>
      <c r="S3" s="14"/>
      <c r="T3" s="14"/>
      <c r="U3" s="14"/>
      <c r="V3" s="14"/>
      <c r="W3" s="14"/>
      <c r="X3" s="14"/>
      <c r="Y3" s="14"/>
      <c r="Z3" s="5" t="s">
        <v>42</v>
      </c>
      <c r="AA3" s="5" t="s">
        <v>43</v>
      </c>
      <c r="AB3" s="5" t="s">
        <v>36</v>
      </c>
      <c r="AC3" s="5" t="s">
        <v>37</v>
      </c>
      <c r="AD3" s="19" t="s">
        <v>31</v>
      </c>
      <c r="AE3" s="19" t="s">
        <v>32</v>
      </c>
      <c r="AF3" s="19" t="s">
        <v>33</v>
      </c>
      <c r="AG3" s="19" t="s">
        <v>34</v>
      </c>
      <c r="AH3" s="22" t="s">
        <v>73</v>
      </c>
      <c r="AI3" s="23" t="s">
        <v>74</v>
      </c>
      <c r="AJ3" s="19" t="s">
        <v>82</v>
      </c>
      <c r="AK3" s="19"/>
      <c r="AL3" s="8" t="s">
        <v>22</v>
      </c>
      <c r="AM3" s="10">
        <f>$Z$47</f>
        <v>1.7529837230923524E-14</v>
      </c>
      <c r="AN3" s="8">
        <v>0</v>
      </c>
      <c r="AO3" s="14"/>
    </row>
    <row r="4" spans="1:42" x14ac:dyDescent="0.25">
      <c r="A4" s="14"/>
      <c r="B4" s="21"/>
      <c r="C4" s="14"/>
      <c r="D4" s="14"/>
      <c r="E4" s="14"/>
      <c r="F4" s="14"/>
      <c r="G4" s="14"/>
      <c r="H4" s="14"/>
      <c r="I4" s="14"/>
      <c r="J4" s="14"/>
      <c r="K4" s="14"/>
      <c r="L4" s="14"/>
      <c r="M4" s="14"/>
      <c r="N4" s="14"/>
      <c r="O4" s="14"/>
      <c r="P4" s="14"/>
      <c r="Q4" s="14"/>
      <c r="R4" s="14"/>
      <c r="S4" s="14"/>
      <c r="T4" s="14"/>
      <c r="U4" s="14"/>
      <c r="V4" s="14"/>
      <c r="W4" s="14"/>
      <c r="X4" s="14"/>
      <c r="Y4" s="14"/>
      <c r="Z4" s="6">
        <f>AVERAGE(N18:N43)</f>
        <v>-10.243607233082235</v>
      </c>
      <c r="AA4" s="6">
        <f>AVERAGE(P18:P43)</f>
        <v>-19.926993202636961</v>
      </c>
      <c r="AB4" s="7">
        <f>(EXP(0.528*LN(AC4/1000+1))-1)*1000</f>
        <v>-29.698648998496392</v>
      </c>
      <c r="AC4" s="5">
        <v>-55.5</v>
      </c>
      <c r="AD4" s="14"/>
      <c r="AE4" s="14"/>
      <c r="AF4" s="14"/>
      <c r="AG4" s="14"/>
      <c r="AH4" s="14"/>
      <c r="AI4" s="14"/>
      <c r="AJ4" s="14"/>
      <c r="AK4" s="14"/>
      <c r="AL4" s="8" t="s">
        <v>24</v>
      </c>
      <c r="AM4" s="10">
        <f>SLAP!Z28</f>
        <v>-27.491778714650458</v>
      </c>
      <c r="AN4" s="11">
        <f>AB4</f>
        <v>-29.698648998496392</v>
      </c>
      <c r="AO4" s="14"/>
    </row>
    <row r="5" spans="1:42" x14ac:dyDescent="0.25">
      <c r="A5" s="1" t="s">
        <v>22</v>
      </c>
      <c r="B5" s="29"/>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4"/>
      <c r="AI5" s="14"/>
      <c r="AJ5" s="14"/>
      <c r="AK5" s="14"/>
      <c r="AL5" s="8"/>
      <c r="AM5" s="10"/>
      <c r="AN5" s="11"/>
      <c r="AO5" s="14"/>
    </row>
    <row r="6" spans="1:42" x14ac:dyDescent="0.25">
      <c r="A6" s="19" t="s">
        <v>0</v>
      </c>
      <c r="B6" s="23" t="s">
        <v>79</v>
      </c>
      <c r="C6" s="13" t="s">
        <v>65</v>
      </c>
      <c r="D6" s="13" t="s">
        <v>57</v>
      </c>
      <c r="E6" s="19" t="s">
        <v>1</v>
      </c>
      <c r="F6" s="19" t="s">
        <v>2</v>
      </c>
      <c r="G6" s="19" t="s">
        <v>3</v>
      </c>
      <c r="H6" s="19" t="s">
        <v>4</v>
      </c>
      <c r="I6" s="19" t="s">
        <v>5</v>
      </c>
      <c r="J6" s="19" t="s">
        <v>6</v>
      </c>
      <c r="K6" s="19" t="s">
        <v>7</v>
      </c>
      <c r="L6" s="19" t="s">
        <v>8</v>
      </c>
      <c r="M6" s="19" t="s">
        <v>9</v>
      </c>
      <c r="N6" s="19" t="s">
        <v>10</v>
      </c>
      <c r="O6" s="19" t="s">
        <v>11</v>
      </c>
      <c r="P6" s="19" t="s">
        <v>12</v>
      </c>
      <c r="Q6" s="19" t="s">
        <v>13</v>
      </c>
      <c r="R6" s="19" t="s">
        <v>14</v>
      </c>
      <c r="S6" s="19" t="s">
        <v>15</v>
      </c>
      <c r="T6" s="19" t="s">
        <v>16</v>
      </c>
      <c r="U6" s="19" t="s">
        <v>17</v>
      </c>
      <c r="V6" s="19" t="s">
        <v>18</v>
      </c>
      <c r="W6" s="19" t="s">
        <v>19</v>
      </c>
      <c r="X6" s="19" t="s">
        <v>20</v>
      </c>
      <c r="Y6" s="19" t="s">
        <v>21</v>
      </c>
      <c r="Z6" s="14"/>
      <c r="AA6" s="14"/>
      <c r="AB6" s="14"/>
      <c r="AC6" s="14"/>
      <c r="AD6" s="14"/>
      <c r="AE6" s="14"/>
      <c r="AF6" s="14"/>
      <c r="AG6" s="14"/>
      <c r="AH6" s="14"/>
      <c r="AI6" s="14"/>
      <c r="AJ6" s="14"/>
      <c r="AK6" s="14"/>
      <c r="AL6" s="8"/>
      <c r="AM6" s="8" t="s">
        <v>40</v>
      </c>
      <c r="AN6" s="11">
        <f>SLOPE(AN3:AN4,AM3:AM4)</f>
        <v>1.0802738268320873</v>
      </c>
      <c r="AO6" s="14"/>
    </row>
    <row r="7" spans="1:42" x14ac:dyDescent="0.25">
      <c r="A7" s="14"/>
      <c r="B7" s="21"/>
      <c r="C7" s="14"/>
      <c r="D7" s="14"/>
      <c r="E7" s="14"/>
      <c r="F7" s="16"/>
      <c r="G7" s="16"/>
      <c r="H7" s="16"/>
      <c r="I7" s="16"/>
      <c r="J7" s="16"/>
      <c r="K7" s="16"/>
      <c r="L7" s="16"/>
      <c r="M7" s="16"/>
      <c r="N7" s="16"/>
      <c r="O7" s="16"/>
      <c r="P7" s="16"/>
      <c r="Q7" s="16"/>
      <c r="R7" s="16"/>
      <c r="S7" s="16"/>
      <c r="T7" s="16"/>
      <c r="U7" s="16"/>
      <c r="V7" s="15"/>
      <c r="W7" s="14"/>
      <c r="X7" s="16"/>
      <c r="Y7" s="16"/>
      <c r="Z7" s="41"/>
      <c r="AA7" s="41"/>
      <c r="AB7" s="41"/>
      <c r="AC7" s="41"/>
      <c r="AD7" s="41"/>
      <c r="AE7" s="41"/>
      <c r="AF7" s="42"/>
      <c r="AG7" s="43"/>
      <c r="AH7" s="14"/>
      <c r="AI7" s="14"/>
      <c r="AJ7" s="14"/>
      <c r="AK7" s="14"/>
      <c r="AL7" s="8"/>
      <c r="AM7" s="8" t="s">
        <v>41</v>
      </c>
      <c r="AN7" s="8">
        <v>0</v>
      </c>
      <c r="AO7" s="14"/>
    </row>
    <row r="8" spans="1:42" x14ac:dyDescent="0.25">
      <c r="A8" s="14"/>
      <c r="B8" s="21"/>
      <c r="C8" s="14"/>
      <c r="D8" s="14"/>
      <c r="E8" s="14"/>
      <c r="F8" s="16"/>
      <c r="G8" s="16"/>
      <c r="H8" s="16"/>
      <c r="I8" s="16"/>
      <c r="J8" s="16"/>
      <c r="K8" s="16"/>
      <c r="L8" s="16"/>
      <c r="M8" s="16"/>
      <c r="N8" s="16"/>
      <c r="O8" s="16"/>
      <c r="P8" s="16"/>
      <c r="Q8" s="16"/>
      <c r="R8" s="16"/>
      <c r="S8" s="16"/>
      <c r="T8" s="16"/>
      <c r="U8" s="16"/>
      <c r="V8" s="15"/>
      <c r="W8" s="14"/>
      <c r="X8" s="16"/>
      <c r="Y8" s="16"/>
      <c r="Z8" s="41"/>
      <c r="AA8" s="41"/>
      <c r="AB8" s="41"/>
      <c r="AC8" s="41"/>
      <c r="AD8" s="41"/>
      <c r="AE8" s="41"/>
      <c r="AF8" s="42"/>
      <c r="AG8" s="43"/>
      <c r="AH8" s="14"/>
      <c r="AI8" s="14"/>
      <c r="AJ8" s="14"/>
      <c r="AK8" s="14"/>
      <c r="AL8" s="8"/>
      <c r="AM8" s="8"/>
      <c r="AN8" s="8"/>
      <c r="AO8" s="14"/>
    </row>
    <row r="9" spans="1:42" x14ac:dyDescent="0.25">
      <c r="A9" s="14"/>
      <c r="B9" s="21"/>
      <c r="C9" s="14"/>
      <c r="D9" s="14"/>
      <c r="E9" s="14"/>
      <c r="F9" s="16"/>
      <c r="G9" s="16"/>
      <c r="H9" s="16"/>
      <c r="I9" s="16"/>
      <c r="J9" s="16"/>
      <c r="K9" s="16"/>
      <c r="L9" s="16"/>
      <c r="M9" s="16"/>
      <c r="N9" s="16"/>
      <c r="O9" s="16"/>
      <c r="P9" s="16"/>
      <c r="Q9" s="16"/>
      <c r="R9" s="16"/>
      <c r="S9" s="16"/>
      <c r="T9" s="16"/>
      <c r="U9" s="16"/>
      <c r="V9" s="15"/>
      <c r="W9" s="14"/>
      <c r="X9" s="16"/>
      <c r="Y9" s="16"/>
      <c r="Z9" s="41"/>
      <c r="AA9" s="41"/>
      <c r="AB9" s="41"/>
      <c r="AC9" s="41"/>
      <c r="AD9" s="41"/>
      <c r="AE9" s="41"/>
      <c r="AF9" s="42"/>
      <c r="AG9" s="43"/>
      <c r="AH9" s="14"/>
      <c r="AI9" s="14"/>
      <c r="AJ9" s="14"/>
      <c r="AK9" s="14"/>
      <c r="AL9" s="9" t="s">
        <v>5</v>
      </c>
      <c r="AM9" s="8"/>
      <c r="AN9" s="8"/>
      <c r="AO9" s="14"/>
    </row>
    <row r="10" spans="1:42" x14ac:dyDescent="0.25">
      <c r="A10" s="14"/>
      <c r="B10" s="21"/>
      <c r="C10" s="14"/>
      <c r="D10" s="14"/>
      <c r="E10" s="14"/>
      <c r="F10" s="16"/>
      <c r="G10" s="16"/>
      <c r="H10" s="16"/>
      <c r="I10" s="16"/>
      <c r="J10" s="16"/>
      <c r="K10" s="16"/>
      <c r="L10" s="16"/>
      <c r="M10" s="16"/>
      <c r="N10" s="16"/>
      <c r="O10" s="16"/>
      <c r="P10" s="16"/>
      <c r="Q10" s="16"/>
      <c r="R10" s="16"/>
      <c r="S10" s="16"/>
      <c r="T10" s="16"/>
      <c r="U10" s="16"/>
      <c r="V10" s="15"/>
      <c r="W10" s="14"/>
      <c r="X10" s="16"/>
      <c r="Y10" s="16"/>
      <c r="Z10" s="41"/>
      <c r="AA10" s="41"/>
      <c r="AB10" s="41"/>
      <c r="AC10" s="41"/>
      <c r="AD10" s="41"/>
      <c r="AE10" s="41"/>
      <c r="AF10" s="42"/>
      <c r="AG10" s="43"/>
      <c r="AH10" s="14"/>
      <c r="AI10" s="14"/>
      <c r="AJ10" s="14"/>
      <c r="AK10" s="14"/>
      <c r="AL10" s="8" t="s">
        <v>22</v>
      </c>
      <c r="AM10" s="10">
        <f>AA47</f>
        <v>-3.5059674461847048E-14</v>
      </c>
      <c r="AN10" s="8">
        <v>0</v>
      </c>
      <c r="AO10" s="14"/>
    </row>
    <row r="11" spans="1:42" s="14" customFormat="1" x14ac:dyDescent="0.25">
      <c r="A11" s="46"/>
      <c r="B11" s="21"/>
      <c r="C11" s="46"/>
      <c r="D11" s="46"/>
      <c r="E11" s="46"/>
      <c r="F11" s="16"/>
      <c r="G11" s="16"/>
      <c r="H11" s="16"/>
      <c r="I11" s="16"/>
      <c r="J11" s="16"/>
      <c r="K11" s="16"/>
      <c r="L11" s="16"/>
      <c r="M11" s="16"/>
      <c r="N11" s="16"/>
      <c r="O11" s="16"/>
      <c r="P11" s="16"/>
      <c r="Q11" s="16"/>
      <c r="R11" s="16"/>
      <c r="S11" s="16"/>
      <c r="T11" s="16"/>
      <c r="U11" s="16"/>
      <c r="V11" s="47"/>
      <c r="W11" s="46"/>
      <c r="X11" s="16"/>
      <c r="Y11" s="16"/>
      <c r="Z11" s="41"/>
      <c r="AA11" s="41"/>
      <c r="AB11" s="41"/>
      <c r="AC11" s="41"/>
      <c r="AD11" s="41"/>
      <c r="AE11" s="41"/>
      <c r="AF11" s="42"/>
      <c r="AG11" s="43"/>
      <c r="AH11" s="46"/>
      <c r="AI11" s="46"/>
      <c r="AJ11" s="46"/>
      <c r="AK11" s="46"/>
      <c r="AL11" s="8" t="s">
        <v>24</v>
      </c>
      <c r="AM11" s="10">
        <f>SLAP!AA28</f>
        <v>-51.41896924866078</v>
      </c>
      <c r="AN11" s="8">
        <f>AC4</f>
        <v>-55.5</v>
      </c>
    </row>
    <row r="12" spans="1:42" x14ac:dyDescent="0.25">
      <c r="A12" s="46"/>
      <c r="B12" s="21"/>
      <c r="C12" s="46"/>
      <c r="D12" s="46"/>
      <c r="E12" s="46"/>
      <c r="F12" s="16"/>
      <c r="G12" s="16"/>
      <c r="H12" s="16"/>
      <c r="I12" s="16"/>
      <c r="J12" s="16"/>
      <c r="K12" s="16"/>
      <c r="L12" s="16"/>
      <c r="M12" s="16"/>
      <c r="N12" s="16"/>
      <c r="O12" s="16"/>
      <c r="P12" s="16"/>
      <c r="Q12" s="16"/>
      <c r="R12" s="16"/>
      <c r="S12" s="16"/>
      <c r="T12" s="16"/>
      <c r="U12" s="16"/>
      <c r="V12" s="47"/>
      <c r="W12" s="46"/>
      <c r="X12" s="16"/>
      <c r="Y12" s="16"/>
      <c r="Z12" s="41"/>
      <c r="AA12" s="41"/>
      <c r="AB12" s="41"/>
      <c r="AC12" s="41"/>
      <c r="AD12" s="41"/>
      <c r="AE12" s="41"/>
      <c r="AF12" s="42"/>
      <c r="AG12" s="43"/>
      <c r="AH12" s="46"/>
      <c r="AI12" s="46"/>
      <c r="AJ12" s="46"/>
      <c r="AK12" s="46"/>
      <c r="AL12" s="8"/>
      <c r="AM12" s="8" t="s">
        <v>40</v>
      </c>
      <c r="AN12" s="11">
        <f>SLOPE(AN10:AN11,AM10:AM11)</f>
        <v>1.0793681944809805</v>
      </c>
      <c r="AO12" s="14"/>
    </row>
    <row r="13" spans="1:42" x14ac:dyDescent="0.25">
      <c r="A13" s="46"/>
      <c r="B13" s="21"/>
      <c r="C13" s="46"/>
      <c r="D13" s="46"/>
      <c r="E13" s="46"/>
      <c r="F13" s="16"/>
      <c r="G13" s="16"/>
      <c r="H13" s="16"/>
      <c r="I13" s="16"/>
      <c r="J13" s="16"/>
      <c r="K13" s="16"/>
      <c r="L13" s="16"/>
      <c r="M13" s="16"/>
      <c r="N13" s="16"/>
      <c r="O13" s="16"/>
      <c r="P13" s="16"/>
      <c r="Q13" s="16"/>
      <c r="R13" s="16"/>
      <c r="S13" s="16"/>
      <c r="T13" s="16"/>
      <c r="U13" s="16"/>
      <c r="V13" s="47"/>
      <c r="W13" s="46"/>
      <c r="X13" s="16"/>
      <c r="Y13" s="16"/>
      <c r="Z13" s="41"/>
      <c r="AA13" s="41"/>
      <c r="AB13" s="41"/>
      <c r="AC13" s="41"/>
      <c r="AD13" s="41"/>
      <c r="AE13" s="41"/>
      <c r="AF13" s="42"/>
      <c r="AG13" s="43"/>
      <c r="AH13" s="46"/>
      <c r="AI13" s="46"/>
      <c r="AJ13" s="46"/>
      <c r="AK13" s="46"/>
      <c r="AL13" s="8"/>
      <c r="AM13" s="8" t="s">
        <v>41</v>
      </c>
      <c r="AN13" s="8">
        <v>0</v>
      </c>
      <c r="AO13" s="14"/>
    </row>
    <row r="14" spans="1:42" x14ac:dyDescent="0.25">
      <c r="A14" s="46"/>
      <c r="B14" s="21"/>
      <c r="C14" s="46"/>
      <c r="D14" s="46"/>
      <c r="E14" s="46"/>
      <c r="F14" s="16"/>
      <c r="G14" s="16"/>
      <c r="H14" s="16"/>
      <c r="I14" s="16"/>
      <c r="J14" s="16"/>
      <c r="K14" s="16"/>
      <c r="L14" s="16"/>
      <c r="M14" s="16"/>
      <c r="N14" s="16"/>
      <c r="O14" s="16"/>
      <c r="P14" s="16"/>
      <c r="Q14" s="16"/>
      <c r="R14" s="16"/>
      <c r="S14" s="16"/>
      <c r="T14" s="16"/>
      <c r="U14" s="16"/>
      <c r="V14" s="47"/>
      <c r="W14" s="46"/>
      <c r="X14" s="16"/>
      <c r="Y14" s="16"/>
      <c r="Z14" s="41"/>
      <c r="AA14" s="41"/>
      <c r="AB14" s="41"/>
      <c r="AC14" s="41"/>
      <c r="AD14" s="41"/>
      <c r="AE14" s="41"/>
      <c r="AF14" s="42"/>
      <c r="AG14" s="43"/>
      <c r="AH14" s="46"/>
      <c r="AI14" s="46"/>
      <c r="AJ14" s="46"/>
      <c r="AK14" s="46"/>
      <c r="AL14" s="25"/>
      <c r="AM14" s="24" t="s">
        <v>77</v>
      </c>
      <c r="AN14" s="24">
        <v>0.52800000000000002</v>
      </c>
      <c r="AO14" s="14"/>
    </row>
    <row r="15" spans="1:42" x14ac:dyDescent="0.25">
      <c r="A15" s="50" t="s">
        <v>87</v>
      </c>
      <c r="B15" s="21"/>
      <c r="C15" s="14"/>
      <c r="D15" s="14"/>
      <c r="E15" s="14"/>
      <c r="F15" s="16"/>
      <c r="G15" s="16"/>
      <c r="H15" s="16"/>
      <c r="I15" s="16"/>
      <c r="J15" s="16"/>
      <c r="K15" s="16"/>
      <c r="L15" s="16"/>
      <c r="M15" s="16"/>
      <c r="N15" s="16"/>
      <c r="O15" s="16"/>
      <c r="P15" s="16"/>
      <c r="Q15" s="16"/>
      <c r="R15" s="16"/>
      <c r="S15" s="16"/>
      <c r="T15" s="16"/>
      <c r="U15" s="16"/>
      <c r="V15" s="15"/>
      <c r="W15" s="14"/>
      <c r="X15" s="16"/>
      <c r="Y15" s="16"/>
      <c r="Z15" s="17"/>
      <c r="AA15" s="17"/>
      <c r="AB15" s="17"/>
      <c r="AC15" s="17"/>
      <c r="AD15" s="17"/>
      <c r="AE15" s="17"/>
      <c r="AF15" s="16"/>
      <c r="AG15" s="2"/>
      <c r="AH15" s="14"/>
      <c r="AI15" s="14"/>
      <c r="AJ15" s="26"/>
      <c r="AK15" s="26"/>
      <c r="AL15" s="26"/>
      <c r="AM15" s="27" t="s">
        <v>75</v>
      </c>
      <c r="AN15" s="26"/>
      <c r="AO15" s="26"/>
      <c r="AP15" s="26"/>
    </row>
    <row r="16" spans="1:42" s="46" customFormat="1" x14ac:dyDescent="0.25">
      <c r="A16" s="46" t="s">
        <v>99</v>
      </c>
      <c r="B16" s="21"/>
      <c r="C16" s="48"/>
      <c r="D16" s="48"/>
      <c r="F16" s="16"/>
      <c r="G16" s="16"/>
      <c r="H16" s="16"/>
      <c r="I16" s="16"/>
      <c r="J16" s="16"/>
      <c r="K16" s="16"/>
      <c r="L16" s="16"/>
      <c r="M16" s="16"/>
      <c r="N16" s="16"/>
      <c r="O16" s="16"/>
      <c r="P16" s="16"/>
      <c r="Q16" s="16"/>
      <c r="R16" s="16"/>
      <c r="S16" s="16"/>
      <c r="T16" s="16"/>
      <c r="U16" s="16"/>
      <c r="V16" s="47"/>
      <c r="X16" s="16"/>
      <c r="Y16" s="16"/>
      <c r="Z16" s="17"/>
      <c r="AA16" s="17"/>
      <c r="AB16" s="17"/>
      <c r="AC16" s="17"/>
      <c r="AD16" s="17"/>
      <c r="AE16" s="17"/>
      <c r="AF16" s="16"/>
      <c r="AG16" s="2"/>
    </row>
    <row r="18" spans="1:42" s="100" customFormat="1" x14ac:dyDescent="0.25">
      <c r="A18" s="108">
        <v>1938</v>
      </c>
      <c r="B18" s="109" t="s">
        <v>123</v>
      </c>
      <c r="C18" s="48" t="s">
        <v>62</v>
      </c>
      <c r="D18" s="48" t="s">
        <v>22</v>
      </c>
      <c r="E18" s="100" t="s">
        <v>192</v>
      </c>
      <c r="F18" s="16">
        <v>-1.3047457948559001E-2</v>
      </c>
      <c r="G18" s="16">
        <v>-1.30477695692844E-2</v>
      </c>
      <c r="H18" s="16">
        <v>3.4080974563270102E-3</v>
      </c>
      <c r="I18" s="16">
        <v>3.67114231633714E-2</v>
      </c>
      <c r="J18" s="16">
        <v>3.6710699678113398E-2</v>
      </c>
      <c r="K18" s="16">
        <v>1.59552577892021E-3</v>
      </c>
      <c r="L18" s="16">
        <v>-3.24310189993283E-2</v>
      </c>
      <c r="M18" s="16">
        <v>3.45972269832635E-3</v>
      </c>
      <c r="N18" s="16">
        <v>-10.207906025881901</v>
      </c>
      <c r="O18" s="16">
        <v>3.3733519314338902E-3</v>
      </c>
      <c r="P18" s="16">
        <v>-19.860127978865599</v>
      </c>
      <c r="Q18" s="16">
        <v>1.56378102413104E-3</v>
      </c>
      <c r="R18" s="16">
        <v>-30.758239961401799</v>
      </c>
      <c r="S18" s="16">
        <v>0.14043994209022301</v>
      </c>
      <c r="T18" s="16">
        <v>1428.9221450689199</v>
      </c>
      <c r="U18" s="16">
        <v>0.22926220276238199</v>
      </c>
      <c r="V18" s="101">
        <v>43793.648125</v>
      </c>
      <c r="W18" s="100">
        <v>2.2999999999999998</v>
      </c>
      <c r="X18" s="16">
        <v>0.125803843604679</v>
      </c>
      <c r="Y18" s="16">
        <v>0.11893605691515501</v>
      </c>
      <c r="Z18" s="17">
        <f>((((N18/1000)+1)/((SMOW!$Z$4/1000)+1))-1)*1000</f>
        <v>3.6070701296964103E-2</v>
      </c>
      <c r="AA18" s="17">
        <f>((((P18/1000)+1)/((SMOW!$AA$4/1000)+1))-1)*1000</f>
        <v>6.8224737654887235E-2</v>
      </c>
      <c r="AB18" s="17">
        <f>Z18*SMOW!$AN$6</f>
        <v>3.8966234526588546E-2</v>
      </c>
      <c r="AC18" s="17">
        <f>AA18*SMOW!$AN$12</f>
        <v>7.3639611901494206E-2</v>
      </c>
      <c r="AD18" s="17">
        <f t="shared" ref="AD18:AE24" si="0">LN((AB18/1000)+1)*1000</f>
        <v>3.8965475362598499E-2</v>
      </c>
      <c r="AE18" s="17">
        <f t="shared" si="0"/>
        <v>7.3636900638315572E-2</v>
      </c>
      <c r="AF18" s="16">
        <f>(AD18-SMOW!AN$14*AE18)</f>
        <v>8.51918255678763E-5</v>
      </c>
      <c r="AG18" s="2">
        <f t="shared" ref="AG18:AG24" si="1">AF18*1000</f>
        <v>8.51918255678763E-2</v>
      </c>
    </row>
    <row r="19" spans="1:42" s="100" customFormat="1" x14ac:dyDescent="0.25">
      <c r="A19" s="108">
        <v>1939</v>
      </c>
      <c r="B19" s="109" t="s">
        <v>123</v>
      </c>
      <c r="C19" s="48" t="s">
        <v>62</v>
      </c>
      <c r="D19" s="48" t="s">
        <v>22</v>
      </c>
      <c r="E19" s="100" t="s">
        <v>193</v>
      </c>
      <c r="F19" s="16">
        <v>-2.9036381539199199E-2</v>
      </c>
      <c r="G19" s="16">
        <v>-2.9036990457109599E-2</v>
      </c>
      <c r="H19" s="16">
        <v>3.0995600910519502E-3</v>
      </c>
      <c r="I19" s="16">
        <v>6.6778853928889399E-3</v>
      </c>
      <c r="J19" s="16">
        <v>6.6778296375969298E-3</v>
      </c>
      <c r="K19" s="16">
        <v>1.30989670408071E-3</v>
      </c>
      <c r="L19" s="16">
        <v>-3.2562884505760802E-2</v>
      </c>
      <c r="M19" s="16">
        <v>3.10635892044352E-3</v>
      </c>
      <c r="N19" s="16">
        <v>-10.223731942531099</v>
      </c>
      <c r="O19" s="16">
        <v>3.06796010200164E-3</v>
      </c>
      <c r="P19" s="16">
        <v>-19.889563966095299</v>
      </c>
      <c r="Q19" s="16">
        <v>1.28383485649307E-3</v>
      </c>
      <c r="R19" s="16">
        <v>-30.9932745454906</v>
      </c>
      <c r="S19" s="16">
        <v>0.173398493296407</v>
      </c>
      <c r="T19" s="16">
        <v>1856.21108310715</v>
      </c>
      <c r="U19" s="16">
        <v>0.16340258913657399</v>
      </c>
      <c r="V19" s="101">
        <v>43793.737939814811</v>
      </c>
      <c r="W19" s="100">
        <v>2.2999999999999998</v>
      </c>
      <c r="X19" s="16">
        <v>5.8160066431719396E-3</v>
      </c>
      <c r="Y19" s="16">
        <v>4.9510644259084203E-3</v>
      </c>
      <c r="Z19" s="17">
        <f>((((N19/1000)+1)/((SMOW!$Z$4/1000)+1))-1)*1000</f>
        <v>2.0080992349624793E-2</v>
      </c>
      <c r="AA19" s="17">
        <f>((((P19/1000)+1)/((SMOW!$AA$4/1000)+1))-1)*1000</f>
        <v>3.8190253462744295E-2</v>
      </c>
      <c r="AB19" s="17">
        <f>Z19*SMOW!$AN$6</f>
        <v>2.1692970452115042E-2</v>
      </c>
      <c r="AC19" s="17">
        <f>AA19*SMOW!$AN$12</f>
        <v>4.1221344926853323E-2</v>
      </c>
      <c r="AD19" s="17">
        <f t="shared" si="0"/>
        <v>2.1692735163099879E-2</v>
      </c>
      <c r="AE19" s="17">
        <f t="shared" si="0"/>
        <v>4.1220495350497779E-2</v>
      </c>
      <c r="AF19" s="16">
        <f>(AD19-SMOW!AN$14*AE19)</f>
        <v>-7.1686381962948742E-5</v>
      </c>
      <c r="AG19" s="2">
        <f t="shared" si="1"/>
        <v>-7.1686381962948742E-2</v>
      </c>
    </row>
    <row r="20" spans="1:42" s="100" customFormat="1" x14ac:dyDescent="0.25">
      <c r="A20" s="108">
        <v>1940</v>
      </c>
      <c r="B20" s="94" t="s">
        <v>80</v>
      </c>
      <c r="C20" s="48" t="s">
        <v>62</v>
      </c>
      <c r="D20" s="48" t="s">
        <v>22</v>
      </c>
      <c r="E20" s="100" t="s">
        <v>124</v>
      </c>
      <c r="F20" s="16">
        <v>-8.1103165387099205E-2</v>
      </c>
      <c r="G20" s="16">
        <v>-8.1106870202771103E-2</v>
      </c>
      <c r="H20" s="16">
        <v>4.7403520691510596E-3</v>
      </c>
      <c r="I20" s="16">
        <v>-8.9961483579236098E-2</v>
      </c>
      <c r="J20" s="16">
        <v>-8.9965617503622794E-2</v>
      </c>
      <c r="K20" s="16">
        <v>2.1702114686824999E-3</v>
      </c>
      <c r="L20" s="16">
        <v>-3.3605024160858303E-2</v>
      </c>
      <c r="M20" s="16">
        <v>4.5078588474556898E-3</v>
      </c>
      <c r="N20" s="16">
        <v>-10.275267905955699</v>
      </c>
      <c r="O20" s="16">
        <v>4.6920242196882098E-3</v>
      </c>
      <c r="P20" s="16">
        <v>-19.984280587649899</v>
      </c>
      <c r="Q20" s="16">
        <v>2.1270327047760999E-3</v>
      </c>
      <c r="R20" s="16">
        <v>-31.671043286544801</v>
      </c>
      <c r="S20" s="16">
        <v>0.15645456457397999</v>
      </c>
      <c r="T20" s="16">
        <v>1657.0593822579599</v>
      </c>
      <c r="U20" s="16">
        <v>0.39547519648483198</v>
      </c>
      <c r="V20" s="101">
        <v>43794.39770833333</v>
      </c>
      <c r="W20" s="100">
        <v>2.2999999999999998</v>
      </c>
      <c r="X20" s="16">
        <v>6.8688230532822497E-2</v>
      </c>
      <c r="Y20" s="16">
        <v>0.18287800302052801</v>
      </c>
      <c r="Z20" s="17">
        <f>((((N20/1000)+1)/((SMOW!$Z$4/1000)+1))-1)*1000</f>
        <v>-3.1988348956124568E-2</v>
      </c>
      <c r="AA20" s="17">
        <f>((((P20/1000)+1)/((SMOW!$AA$4/1000)+1))-1)*1000</f>
        <v>-5.8452160824451482E-2</v>
      </c>
      <c r="AB20" s="17">
        <f>Z20*SMOW!$AN$6</f>
        <v>-3.4556176140872891E-2</v>
      </c>
      <c r="AC20" s="17">
        <f>AA20*SMOW!$AN$12</f>
        <v>-6.3091403292600101E-2</v>
      </c>
      <c r="AD20" s="17">
        <f t="shared" si="0"/>
        <v>-3.4556773219308508E-2</v>
      </c>
      <c r="AE20" s="17">
        <f t="shared" si="0"/>
        <v>-6.3093393638937609E-2</v>
      </c>
      <c r="AF20" s="16">
        <f>(AD20-SMOW!AN$14*AE20)</f>
        <v>-1.2434613779494508E-3</v>
      </c>
      <c r="AG20" s="2">
        <f t="shared" si="1"/>
        <v>-1.2434613779494508</v>
      </c>
    </row>
    <row r="21" spans="1:42" s="100" customFormat="1" x14ac:dyDescent="0.25">
      <c r="A21" s="108" t="s">
        <v>174</v>
      </c>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row>
    <row r="22" spans="1:42" s="100" customFormat="1" x14ac:dyDescent="0.25">
      <c r="A22" s="85">
        <v>1997</v>
      </c>
      <c r="B22" s="109" t="s">
        <v>80</v>
      </c>
      <c r="C22" s="112" t="s">
        <v>62</v>
      </c>
      <c r="D22" s="72" t="s">
        <v>22</v>
      </c>
      <c r="E22" s="100" t="s">
        <v>194</v>
      </c>
      <c r="F22" s="16">
        <v>4.0698626214391603E-2</v>
      </c>
      <c r="G22" s="16">
        <v>4.0697471109192099E-2</v>
      </c>
      <c r="H22" s="16">
        <v>4.0947929644669602E-3</v>
      </c>
      <c r="I22" s="16">
        <v>0.14435018799837701</v>
      </c>
      <c r="J22" s="16">
        <v>0.144339703280461</v>
      </c>
      <c r="K22" s="16">
        <v>1.8570873241333401E-3</v>
      </c>
      <c r="L22" s="16">
        <v>-3.5513892222891398E-2</v>
      </c>
      <c r="M22" s="16">
        <v>4.1048910709981798E-3</v>
      </c>
      <c r="N22" s="16">
        <v>-10.1547078825949</v>
      </c>
      <c r="O22" s="16">
        <v>4.0530465846461902E-3</v>
      </c>
      <c r="P22" s="16">
        <v>-19.754630806627102</v>
      </c>
      <c r="Q22" s="16">
        <v>1.8201385123338E-3</v>
      </c>
      <c r="R22" s="16">
        <v>-29.460759950498101</v>
      </c>
      <c r="S22" s="16">
        <v>0.132703520026108</v>
      </c>
      <c r="T22" s="16">
        <v>2403.7021534994401</v>
      </c>
      <c r="U22" s="16">
        <v>0.42898386291462498</v>
      </c>
      <c r="V22" s="101">
        <v>43815.392372685186</v>
      </c>
      <c r="W22" s="100">
        <v>2.2999999999999998</v>
      </c>
      <c r="X22" s="16">
        <v>1.8480059544104002E-2</v>
      </c>
      <c r="Y22" s="16">
        <v>1.5956491047055699E-2</v>
      </c>
      <c r="Z22" s="17">
        <f>((((N22/1000)+1)/((SMOW!$Z$4/1000)+1))-1)*1000</f>
        <v>8.9819425403092623E-2</v>
      </c>
      <c r="AA22" s="17">
        <f>((((P22/1000)+1)/((SMOW!$AA$4/1000)+1))-1)*1000</f>
        <v>0.1758668944193964</v>
      </c>
      <c r="AB22" s="17">
        <f>Z22*SMOW!$AN$6</f>
        <v>9.7029574404058058E-2</v>
      </c>
      <c r="AC22" s="17">
        <f>AA22*SMOW!$AN$12</f>
        <v>0.18982513229844111</v>
      </c>
      <c r="AD22" s="17">
        <f>LN((AB22/1000)+1)*1000</f>
        <v>9.7024867339376583E-2</v>
      </c>
      <c r="AE22" s="17">
        <f>LN((AC22/1000)+1)*1000</f>
        <v>0.18980711778775811</v>
      </c>
      <c r="AF22" s="16">
        <f>(AD22-SMOW!AN$14*AE22)</f>
        <v>-3.1932908525597048E-3</v>
      </c>
      <c r="AG22" s="2">
        <f>AF22*1000</f>
        <v>-3.1932908525597048</v>
      </c>
      <c r="AH22" s="2">
        <f>AVERAGE(AG22:AG53)</f>
        <v>0.15366890852463785</v>
      </c>
      <c r="AI22" s="2">
        <f>STDEV(AG22:AG53)</f>
        <v>12.570666759091694</v>
      </c>
    </row>
    <row r="23" spans="1:42" s="100" customFormat="1" x14ac:dyDescent="0.25">
      <c r="A23" s="85">
        <v>1998</v>
      </c>
      <c r="B23" s="109" t="s">
        <v>80</v>
      </c>
      <c r="C23" s="112" t="s">
        <v>62</v>
      </c>
      <c r="D23" s="72" t="s">
        <v>22</v>
      </c>
      <c r="E23" s="100" t="s">
        <v>195</v>
      </c>
      <c r="F23" s="16">
        <v>4.7577697570971897E-2</v>
      </c>
      <c r="G23" s="16">
        <v>4.7576131167216498E-2</v>
      </c>
      <c r="H23" s="16">
        <v>4.7212679901860299E-3</v>
      </c>
      <c r="I23" s="16">
        <v>0.13818996768094599</v>
      </c>
      <c r="J23" s="16">
        <v>0.13818038063792601</v>
      </c>
      <c r="K23" s="16">
        <v>1.4268465207016099E-3</v>
      </c>
      <c r="L23" s="16">
        <v>-2.5383109809608499E-2</v>
      </c>
      <c r="M23" s="16">
        <v>4.8140306162266196E-3</v>
      </c>
      <c r="N23" s="16">
        <v>-10.147898943312899</v>
      </c>
      <c r="O23" s="16">
        <v>4.6731347027497696E-3</v>
      </c>
      <c r="P23" s="16">
        <v>-19.760668462529701</v>
      </c>
      <c r="Q23" s="16">
        <v>1.39845782681442E-3</v>
      </c>
      <c r="R23" s="16">
        <v>-29.980860484978901</v>
      </c>
      <c r="S23" s="16">
        <v>0.12747456203544899</v>
      </c>
      <c r="T23" s="16">
        <v>2428.5710902075002</v>
      </c>
      <c r="U23" s="16">
        <v>0.31823630701882</v>
      </c>
      <c r="V23" s="101">
        <v>43815.476030092592</v>
      </c>
      <c r="W23" s="100">
        <v>2.2999999999999998</v>
      </c>
      <c r="X23" s="16">
        <v>4.6966883513544404E-3</v>
      </c>
      <c r="Y23" s="16">
        <v>2.9498896739534198E-3</v>
      </c>
      <c r="Z23" s="17">
        <f>((((N23/1000)+1)/((SMOW!$Z$4/1000)+1))-1)*1000</f>
        <v>9.6698834651354204E-2</v>
      </c>
      <c r="AA23" s="17">
        <f>((((P23/1000)+1)/((SMOW!$AA$4/1000)+1))-1)*1000</f>
        <v>0.16970647998015842</v>
      </c>
      <c r="AB23" s="17">
        <f>Z23*SMOW!$AN$6</f>
        <v>0.10446122015902165</v>
      </c>
      <c r="AC23" s="17">
        <f>AA23*SMOW!$AN$12</f>
        <v>0.18317577688790626</v>
      </c>
      <c r="AD23" s="17">
        <f t="shared" si="0"/>
        <v>0.10445576446573485</v>
      </c>
      <c r="AE23" s="17">
        <f t="shared" si="0"/>
        <v>0.18315900225379883</v>
      </c>
      <c r="AF23" s="16">
        <f>(AD23-SMOW!AN$14*AE23)</f>
        <v>7.7478112757290579E-3</v>
      </c>
      <c r="AG23" s="2">
        <f t="shared" si="1"/>
        <v>7.7478112757290578</v>
      </c>
    </row>
    <row r="24" spans="1:42" s="100" customFormat="1" x14ac:dyDescent="0.25">
      <c r="A24" s="85">
        <v>1999</v>
      </c>
      <c r="B24" s="109" t="s">
        <v>80</v>
      </c>
      <c r="C24" s="112" t="s">
        <v>62</v>
      </c>
      <c r="D24" s="72" t="s">
        <v>22</v>
      </c>
      <c r="E24" s="100" t="s">
        <v>196</v>
      </c>
      <c r="F24" s="16">
        <v>4.0020611412533401E-2</v>
      </c>
      <c r="G24" s="16">
        <v>4.0019577781306499E-2</v>
      </c>
      <c r="H24" s="16">
        <v>3.45553984623627E-3</v>
      </c>
      <c r="I24" s="16">
        <v>0.117738934923484</v>
      </c>
      <c r="J24" s="16">
        <v>0.117731949453156</v>
      </c>
      <c r="K24" s="16">
        <v>1.6763716287852E-3</v>
      </c>
      <c r="L24" s="16">
        <v>-2.2142891529960101E-2</v>
      </c>
      <c r="M24" s="16">
        <v>3.5392827646428698E-3</v>
      </c>
      <c r="N24" s="16">
        <v>-10.1553789850415</v>
      </c>
      <c r="O24" s="16">
        <v>3.4203106465766301E-3</v>
      </c>
      <c r="P24" s="16">
        <v>-19.780712599310501</v>
      </c>
      <c r="Q24" s="16">
        <v>1.6430183561546999E-3</v>
      </c>
      <c r="R24" s="16">
        <v>-30.5137314044952</v>
      </c>
      <c r="S24" s="16">
        <v>0.13861076100133801</v>
      </c>
      <c r="T24" s="16">
        <v>2284.29006226913</v>
      </c>
      <c r="U24" s="16">
        <v>0.242252518494699</v>
      </c>
      <c r="V24" s="101">
        <v>43815.55673611111</v>
      </c>
      <c r="W24" s="100">
        <v>2.2999999999999998</v>
      </c>
      <c r="X24" s="16">
        <v>5.0276290989549902E-2</v>
      </c>
      <c r="Y24" s="16">
        <v>4.6059932404797603E-2</v>
      </c>
      <c r="Z24" s="17">
        <f>((((N24/1000)+1)/((SMOW!$Z$4/1000)+1))-1)*1000</f>
        <v>8.9141377298096458E-2</v>
      </c>
      <c r="AA24" s="17">
        <f>((((P24/1000)+1)/((SMOW!$AA$4/1000)+1))-1)*1000</f>
        <v>0.14925480276661851</v>
      </c>
      <c r="AB24" s="17">
        <f>Z24*SMOW!$AN$6</f>
        <v>9.6297096782897607E-2</v>
      </c>
      <c r="AC24" s="17">
        <f>AA24*SMOW!$AN$12</f>
        <v>0.16110088697981989</v>
      </c>
      <c r="AD24" s="17">
        <f t="shared" si="0"/>
        <v>9.6292460515039577E-2</v>
      </c>
      <c r="AE24" s="17">
        <f t="shared" si="0"/>
        <v>0.16108791162538622</v>
      </c>
      <c r="AF24" s="16">
        <f>(AD24-SMOW!AN$14*AE24)</f>
        <v>1.1238043176835646E-2</v>
      </c>
      <c r="AG24" s="2">
        <f t="shared" si="1"/>
        <v>11.238043176835646</v>
      </c>
    </row>
    <row r="25" spans="1:42" s="100" customFormat="1" x14ac:dyDescent="0.25">
      <c r="A25" s="85">
        <v>2000</v>
      </c>
      <c r="B25" s="109" t="s">
        <v>80</v>
      </c>
      <c r="C25" s="112" t="s">
        <v>62</v>
      </c>
      <c r="D25" s="72" t="s">
        <v>22</v>
      </c>
      <c r="E25" s="100" t="s">
        <v>197</v>
      </c>
      <c r="F25" s="16">
        <v>2.1988207773357402E-2</v>
      </c>
      <c r="G25" s="16">
        <v>2.1987701821829499E-2</v>
      </c>
      <c r="H25" s="16">
        <v>3.6810247218588199E-3</v>
      </c>
      <c r="I25" s="16">
        <v>9.36147962160572E-2</v>
      </c>
      <c r="J25" s="16">
        <v>9.3610375311119001E-2</v>
      </c>
      <c r="K25" s="16">
        <v>1.4200174650891701E-3</v>
      </c>
      <c r="L25" s="16">
        <v>-2.7438576342441401E-2</v>
      </c>
      <c r="M25" s="16">
        <v>3.8731375920153899E-3</v>
      </c>
      <c r="N25" s="16">
        <v>-10.1732275484773</v>
      </c>
      <c r="O25" s="16">
        <v>3.6434967057915098E-3</v>
      </c>
      <c r="P25" s="16">
        <v>-19.804356761525</v>
      </c>
      <c r="Q25" s="16">
        <v>1.39176464283897E-3</v>
      </c>
      <c r="R25" s="16">
        <v>-30.908922354515401</v>
      </c>
      <c r="S25" s="16">
        <v>0.103304636881142</v>
      </c>
      <c r="T25" s="16">
        <v>2439.5636421447998</v>
      </c>
      <c r="U25" s="16">
        <v>0.235162438893147</v>
      </c>
      <c r="V25" s="101">
        <v>43815.636145833334</v>
      </c>
      <c r="W25" s="100">
        <v>2.2999999999999998</v>
      </c>
      <c r="X25" s="16">
        <v>1.03518353953484E-2</v>
      </c>
      <c r="Y25" s="16">
        <v>9.0364366204644803E-3</v>
      </c>
      <c r="Z25" s="17">
        <f>((((N25/1000)+1)/((SMOW!$Z$4/1000)+1))-1)*1000</f>
        <v>7.1108087928761776E-2</v>
      </c>
      <c r="AA25" s="17">
        <f>((((P25/1000)+1)/((SMOW!$AA$4/1000)+1))-1)*1000</f>
        <v>0.12512990385538103</v>
      </c>
      <c r="AB25" s="17">
        <f>Z25*SMOW!$AN$6</f>
        <v>7.6816206265516038E-2</v>
      </c>
      <c r="AC25" s="17">
        <f>AA25*SMOW!$AN$12</f>
        <v>0.13506123839996131</v>
      </c>
      <c r="AD25" s="17">
        <f>LN((AB25/1000)+1)*1000</f>
        <v>7.6813256051738082E-2</v>
      </c>
      <c r="AE25" s="17">
        <f>LN((AC25/1000)+1)*1000</f>
        <v>0.13505211845200216</v>
      </c>
      <c r="AF25" s="16">
        <f>(AD25-SMOW!AN$14*AE25)</f>
        <v>5.5057375090809407E-3</v>
      </c>
      <c r="AG25" s="2">
        <f>AF25*1000</f>
        <v>5.5057375090809408</v>
      </c>
    </row>
    <row r="26" spans="1:42" s="100" customFormat="1" x14ac:dyDescent="0.25">
      <c r="A26" s="120" t="s">
        <v>221</v>
      </c>
      <c r="B26" s="109"/>
      <c r="C26" s="112"/>
      <c r="D26" s="72"/>
      <c r="F26" s="16"/>
      <c r="G26" s="16"/>
      <c r="H26" s="16"/>
      <c r="I26" s="16"/>
      <c r="J26" s="16"/>
      <c r="K26" s="16"/>
      <c r="L26" s="16"/>
      <c r="M26" s="16"/>
      <c r="N26" s="16"/>
      <c r="O26" s="16"/>
      <c r="P26" s="16"/>
      <c r="Q26" s="16"/>
      <c r="R26" s="16"/>
      <c r="S26" s="16"/>
      <c r="T26" s="16"/>
      <c r="U26" s="16"/>
      <c r="V26" s="101"/>
      <c r="X26" s="16"/>
      <c r="Y26" s="16"/>
      <c r="Z26" s="17"/>
      <c r="AA26" s="17"/>
      <c r="AB26" s="17"/>
      <c r="AC26" s="17"/>
      <c r="AD26" s="17"/>
      <c r="AE26" s="17"/>
      <c r="AF26" s="16"/>
      <c r="AG26" s="2"/>
    </row>
    <row r="27" spans="1:42" s="100" customFormat="1" x14ac:dyDescent="0.25">
      <c r="A27" s="120">
        <v>2015</v>
      </c>
      <c r="B27" s="109" t="s">
        <v>80</v>
      </c>
      <c r="C27" s="57" t="s">
        <v>62</v>
      </c>
      <c r="D27" s="72" t="s">
        <v>22</v>
      </c>
      <c r="E27" s="100" t="s">
        <v>219</v>
      </c>
      <c r="F27" s="16">
        <v>4.8163874579113003E-2</v>
      </c>
      <c r="G27" s="16">
        <v>4.8162342424947997E-2</v>
      </c>
      <c r="H27" s="16">
        <v>4.3697674455630397E-3</v>
      </c>
      <c r="I27" s="16">
        <v>0.119118028022247</v>
      </c>
      <c r="J27" s="16">
        <v>0.11911082339176</v>
      </c>
      <c r="K27" s="16">
        <v>2.38228364730849E-3</v>
      </c>
      <c r="L27" s="16">
        <v>-1.4728172325901E-2</v>
      </c>
      <c r="M27" s="16">
        <v>4.2266051109530597E-3</v>
      </c>
      <c r="N27" s="16">
        <v>-10.1473187423744</v>
      </c>
      <c r="O27" s="16">
        <v>4.3252177032180403E-3</v>
      </c>
      <c r="P27" s="16">
        <v>-19.779360944798299</v>
      </c>
      <c r="Q27" s="16">
        <v>2.3348854722213801E-3</v>
      </c>
      <c r="R27" s="16">
        <v>-8.4339591731119299</v>
      </c>
      <c r="S27" s="16">
        <v>0.18084413415793499</v>
      </c>
      <c r="T27" s="16" t="s">
        <v>220</v>
      </c>
      <c r="U27" s="16" t="s">
        <v>220</v>
      </c>
      <c r="V27" s="101">
        <v>43819.285543981481</v>
      </c>
      <c r="W27" s="100">
        <v>2.2999999999999998</v>
      </c>
      <c r="X27" s="16">
        <v>3.67252628210692E-2</v>
      </c>
      <c r="Y27" s="16">
        <v>4.1459188992972497E-2</v>
      </c>
      <c r="Z27" s="125">
        <f>((((N27/1000)+1)/((SMOW!$Z$4/1000)+1))-1)*1000</f>
        <v>9.72850404519221E-2</v>
      </c>
      <c r="AA27" s="125">
        <f>((((P27/1000)+1)/((SMOW!$AA$4/1000)+1))-1)*1000</f>
        <v>0.1506339393235745</v>
      </c>
      <c r="AB27" s="125">
        <f>Z27*SMOW!$AN$6</f>
        <v>0.10509448294251231</v>
      </c>
      <c r="AC27" s="125">
        <f>AA27*SMOW!$AN$12</f>
        <v>0.16258948311524418</v>
      </c>
      <c r="AD27" s="125">
        <f t="shared" ref="AD27:AE30" si="2">LN((AB27/1000)+1)*1000</f>
        <v>0.10508896090431723</v>
      </c>
      <c r="AE27" s="125">
        <f t="shared" si="2"/>
        <v>0.1625762668777235</v>
      </c>
      <c r="AF27" s="126">
        <f>(AD27-SMOW!AN$14*AE27)</f>
        <v>1.9248691992879208E-2</v>
      </c>
      <c r="AG27" s="93">
        <f t="shared" ref="AG27:AG30" si="3">AF27*1000</f>
        <v>19.248691992879209</v>
      </c>
      <c r="AH27" s="90">
        <f>AVERAGE(AG27:AG30)</f>
        <v>14.905812954584949</v>
      </c>
      <c r="AI27" s="90">
        <f>STDEV(AG27:AG30)</f>
        <v>6.1485754986318648</v>
      </c>
    </row>
    <row r="28" spans="1:42" s="100" customFormat="1" x14ac:dyDescent="0.25">
      <c r="A28" s="120">
        <v>2016</v>
      </c>
      <c r="B28" s="109" t="s">
        <v>80</v>
      </c>
      <c r="C28" s="57" t="s">
        <v>62</v>
      </c>
      <c r="D28" s="72" t="s">
        <v>22</v>
      </c>
      <c r="E28" s="100" t="s">
        <v>222</v>
      </c>
      <c r="F28" s="16">
        <v>9.5235887668937397E-2</v>
      </c>
      <c r="G28" s="16">
        <v>9.5231077981762099E-2</v>
      </c>
      <c r="H28" s="16">
        <v>3.75595688220518E-3</v>
      </c>
      <c r="I28" s="16">
        <v>0.20623992161462601</v>
      </c>
      <c r="J28" s="16">
        <v>0.20621860328967401</v>
      </c>
      <c r="K28" s="16">
        <v>1.66129544089667E-3</v>
      </c>
      <c r="L28" s="16">
        <v>-1.36523445551857E-2</v>
      </c>
      <c r="M28" s="16">
        <v>3.8933340524186801E-3</v>
      </c>
      <c r="N28" s="16">
        <v>-10.100726628062001</v>
      </c>
      <c r="O28" s="16">
        <v>3.7176649333899099E-3</v>
      </c>
      <c r="P28" s="16">
        <v>-19.6939724378961</v>
      </c>
      <c r="Q28" s="16">
        <v>1.62824212574523E-3</v>
      </c>
      <c r="R28" s="16">
        <v>-11.650734954636899</v>
      </c>
      <c r="S28" s="16">
        <v>0.124583615419242</v>
      </c>
      <c r="T28" s="16" t="s">
        <v>220</v>
      </c>
      <c r="U28" s="16" t="s">
        <v>220</v>
      </c>
      <c r="V28" s="101">
        <v>43819.364537037036</v>
      </c>
      <c r="W28" s="100">
        <v>2.2999999999999998</v>
      </c>
      <c r="X28" s="16">
        <v>2.7166679005248698E-3</v>
      </c>
      <c r="Y28" s="16">
        <v>1.6229701683638899E-3</v>
      </c>
      <c r="Z28" s="125">
        <f>((((N28/1000)+1)/((SMOW!$Z$4/1000)+1))-1)*1000</f>
        <v>0.14435936566248309</v>
      </c>
      <c r="AA28" s="125">
        <f>((((P28/1000)+1)/((SMOW!$AA$4/1000)+1))-1)*1000</f>
        <v>0.23775857831487279</v>
      </c>
      <c r="AB28" s="125">
        <f>Z28*SMOW!$AN$6</f>
        <v>0.15594764438326322</v>
      </c>
      <c r="AC28" s="125">
        <f>AA28*SMOW!$AN$12</f>
        <v>0.25662904739808906</v>
      </c>
      <c r="AD28" s="125">
        <f t="shared" si="2"/>
        <v>0.15593548581347022</v>
      </c>
      <c r="AE28" s="125">
        <f t="shared" si="2"/>
        <v>0.25659612379664631</v>
      </c>
      <c r="AF28" s="126">
        <f>(AD28-SMOW!AN$14*AE28)</f>
        <v>2.0452732448840966E-2</v>
      </c>
      <c r="AG28" s="93">
        <f t="shared" si="3"/>
        <v>20.452732448840965</v>
      </c>
    </row>
    <row r="29" spans="1:42" s="100" customFormat="1" x14ac:dyDescent="0.25">
      <c r="A29" s="120">
        <v>2017</v>
      </c>
      <c r="B29" s="109" t="s">
        <v>80</v>
      </c>
      <c r="C29" s="57" t="s">
        <v>62</v>
      </c>
      <c r="D29" s="72" t="s">
        <v>22</v>
      </c>
      <c r="E29" s="100" t="s">
        <v>223</v>
      </c>
      <c r="F29" s="16">
        <v>2.74101020840384E-2</v>
      </c>
      <c r="G29" s="16">
        <v>2.7409278875183699E-2</v>
      </c>
      <c r="H29" s="16">
        <v>4.7909154840830104E-3</v>
      </c>
      <c r="I29" s="16">
        <v>9.1287786776478294E-2</v>
      </c>
      <c r="J29" s="16">
        <v>9.1283588888897704E-2</v>
      </c>
      <c r="K29" s="16">
        <v>1.26929923567565E-3</v>
      </c>
      <c r="L29" s="16">
        <v>-2.0788456058154201E-2</v>
      </c>
      <c r="M29" s="16">
        <v>4.8237907976884497E-3</v>
      </c>
      <c r="N29" s="16">
        <v>-10.1678609303335</v>
      </c>
      <c r="O29" s="16">
        <v>4.7420721410302196E-3</v>
      </c>
      <c r="P29" s="16">
        <v>-19.806637472531101</v>
      </c>
      <c r="Q29" s="16">
        <v>1.2440451197452799E-3</v>
      </c>
      <c r="R29" s="16">
        <v>-14.081884280006101</v>
      </c>
      <c r="S29" s="16">
        <v>0.118026055380146</v>
      </c>
      <c r="T29" s="16">
        <v>2063.8076502798599</v>
      </c>
      <c r="U29" s="16">
        <v>2.9981904321964499</v>
      </c>
      <c r="V29" s="101">
        <v>43819.443460648145</v>
      </c>
      <c r="W29" s="100">
        <v>2.2999999999999998</v>
      </c>
      <c r="X29" s="16">
        <v>1.05718651777768E-2</v>
      </c>
      <c r="Y29" s="16">
        <v>1.43574345079327E-2</v>
      </c>
      <c r="Z29" s="125">
        <f>((((N29/1000)+1)/((SMOW!$Z$4/1000)+1))-1)*1000</f>
        <v>7.6530248556361258E-2</v>
      </c>
      <c r="AA29" s="125">
        <f>((((P29/1000)+1)/((SMOW!$AA$4/1000)+1))-1)*1000</f>
        <v>0.12280282108689811</v>
      </c>
      <c r="AB29" s="125">
        <f>Z29*SMOW!$AN$6</f>
        <v>8.2673624476391205E-2</v>
      </c>
      <c r="AC29" s="125">
        <f>AA29*SMOW!$AN$12</f>
        <v>0.1325494592737361</v>
      </c>
      <c r="AD29" s="125">
        <f t="shared" si="2"/>
        <v>8.2670207200589471E-2</v>
      </c>
      <c r="AE29" s="125">
        <f t="shared" si="2"/>
        <v>0.13254067537027214</v>
      </c>
      <c r="AF29" s="126">
        <f>(AD29-SMOW!AN$14*AE29)</f>
        <v>1.2688730605085782E-2</v>
      </c>
      <c r="AG29" s="93">
        <f t="shared" si="3"/>
        <v>12.688730605085782</v>
      </c>
    </row>
    <row r="30" spans="1:42" s="100" customFormat="1" x14ac:dyDescent="0.25">
      <c r="A30" s="120">
        <v>2018</v>
      </c>
      <c r="B30" s="109" t="s">
        <v>80</v>
      </c>
      <c r="C30" s="57" t="s">
        <v>62</v>
      </c>
      <c r="D30" s="72" t="s">
        <v>22</v>
      </c>
      <c r="E30" s="100" t="s">
        <v>224</v>
      </c>
      <c r="F30" s="16">
        <v>-4.2230216892211202E-2</v>
      </c>
      <c r="G30" s="16">
        <v>-4.2231490972396403E-2</v>
      </c>
      <c r="H30" s="16">
        <v>4.4279041415253096E-3</v>
      </c>
      <c r="I30" s="16">
        <v>-3.11493781286004E-2</v>
      </c>
      <c r="J30" s="16">
        <v>-3.1149926246957799E-2</v>
      </c>
      <c r="K30" s="16">
        <v>1.7968970835935099E-3</v>
      </c>
      <c r="L30" s="16">
        <v>-2.5784329914002702E-2</v>
      </c>
      <c r="M30" s="16">
        <v>4.4959989277338396E-3</v>
      </c>
      <c r="N30" s="16">
        <v>-10.236791266843699</v>
      </c>
      <c r="O30" s="16">
        <v>4.3827616960557397E-3</v>
      </c>
      <c r="P30" s="16">
        <v>-19.926638614259101</v>
      </c>
      <c r="Q30" s="16">
        <v>1.76114582337906E-3</v>
      </c>
      <c r="R30" s="16">
        <v>-15.6111480987626</v>
      </c>
      <c r="S30" s="16">
        <v>0.10015959906077899</v>
      </c>
      <c r="T30" s="16">
        <v>2065.5263940160198</v>
      </c>
      <c r="U30" s="16">
        <v>2.05608698413721</v>
      </c>
      <c r="V30" s="101">
        <v>43819.523043981484</v>
      </c>
      <c r="W30" s="100">
        <v>2.2999999999999998</v>
      </c>
      <c r="X30" s="16">
        <v>4.5832587472335396E-3</v>
      </c>
      <c r="Y30" s="16">
        <v>6.5975058443619502E-3</v>
      </c>
      <c r="Z30" s="125">
        <f>((((N30/1000)+1)/((SMOW!$Z$4/1000)+1))-1)*1000</f>
        <v>6.8865089313252525E-3</v>
      </c>
      <c r="AA30" s="125">
        <f>((((P30/1000)+1)/((SMOW!$AA$4/1000)+1))-1)*1000</f>
        <v>3.6179792251012088E-4</v>
      </c>
      <c r="AB30" s="125">
        <f>Z30*SMOW!$AN$6</f>
        <v>7.439315356756078E-3</v>
      </c>
      <c r="AC30" s="125">
        <f>AA30*SMOW!$AN$12</f>
        <v>3.9051317038671889E-4</v>
      </c>
      <c r="AD30" s="125">
        <f t="shared" si="2"/>
        <v>7.4392876852804671E-3</v>
      </c>
      <c r="AE30" s="125">
        <f t="shared" si="2"/>
        <v>3.9051309421709538E-4</v>
      </c>
      <c r="AF30" s="126">
        <f>(AD30-SMOW!AN$14*AE30)</f>
        <v>7.2330967715338408E-3</v>
      </c>
      <c r="AG30" s="93">
        <f t="shared" si="3"/>
        <v>7.233096771533841</v>
      </c>
    </row>
    <row r="31" spans="1:42" x14ac:dyDescent="0.25">
      <c r="A31" s="100" t="s">
        <v>239</v>
      </c>
    </row>
    <row r="32" spans="1:42" s="100" customFormat="1" x14ac:dyDescent="0.25">
      <c r="A32" s="100">
        <v>2072</v>
      </c>
      <c r="B32" s="109" t="s">
        <v>80</v>
      </c>
      <c r="C32" s="122" t="s">
        <v>62</v>
      </c>
      <c r="D32" s="122" t="s">
        <v>22</v>
      </c>
      <c r="E32" s="100" t="s">
        <v>287</v>
      </c>
      <c r="F32" s="16">
        <v>-0.77988736550184101</v>
      </c>
      <c r="G32" s="16">
        <v>-0.78019205499144695</v>
      </c>
      <c r="H32" s="16">
        <v>4.6324974027268997E-3</v>
      </c>
      <c r="I32" s="16">
        <v>-1.4209255353216199</v>
      </c>
      <c r="J32" s="16">
        <v>-1.42193604943298</v>
      </c>
      <c r="K32" s="16">
        <v>1.46735634111452E-3</v>
      </c>
      <c r="L32" s="16">
        <v>-2.9409820890832002E-2</v>
      </c>
      <c r="M32" s="16">
        <v>4.7538756462914599E-3</v>
      </c>
      <c r="N32" s="16">
        <v>-10.9669280070294</v>
      </c>
      <c r="O32" s="16">
        <v>4.5852691306812396E-3</v>
      </c>
      <c r="P32" s="16">
        <v>-21.288763633560301</v>
      </c>
      <c r="Q32" s="16">
        <v>1.4381616594272E-3</v>
      </c>
      <c r="R32" s="16">
        <v>-32.595322811027003</v>
      </c>
      <c r="S32" s="16">
        <v>0.12860038421141901</v>
      </c>
      <c r="T32" s="16">
        <v>2359.9108809150598</v>
      </c>
      <c r="U32" s="16">
        <v>0.30264461270188903</v>
      </c>
      <c r="V32" s="101">
        <v>43847.502916666665</v>
      </c>
      <c r="W32" s="100">
        <v>2.2999999999999998</v>
      </c>
      <c r="X32" s="16">
        <v>2.36017907601307E-3</v>
      </c>
      <c r="Y32" s="16">
        <v>1.3736150673892E-3</v>
      </c>
      <c r="Z32" s="125">
        <f>((((N32/1000)+1)/((SMOW!$Z$4/1000)+1))-1)*1000</f>
        <v>-0.73080687251236842</v>
      </c>
      <c r="AA32" s="125">
        <f>((((P32/1000)+1)/((SMOW!$AA$4/1000)+1))-1)*1000</f>
        <v>-1.3894581541157303</v>
      </c>
      <c r="AB32" s="125">
        <f>Z32*SMOW!$AN$6</f>
        <v>-0.78947153684412552</v>
      </c>
      <c r="AC32" s="125">
        <f>AA32*SMOW!$AN$12</f>
        <v>-1.4997369391147717</v>
      </c>
      <c r="AD32" s="125">
        <f t="shared" ref="AD32:AE39" si="4">LN((AB32/1000)+1)*1000</f>
        <v>-0.78978333361182618</v>
      </c>
      <c r="AE32" s="125">
        <f t="shared" si="4"/>
        <v>-1.5008626702325059</v>
      </c>
      <c r="AF32" s="126">
        <f>(AD32-SMOW!AN$14*AE32)</f>
        <v>2.6721562709369762E-3</v>
      </c>
      <c r="AG32" s="93">
        <f t="shared" ref="AG32:AG39" si="5">AF32*1000</f>
        <v>2.6721562709369762</v>
      </c>
      <c r="AH32" s="90">
        <f>AVERAGE(AG32:AG35)</f>
        <v>-6.0434099007923843</v>
      </c>
      <c r="AI32" s="90">
        <f>STDEV(AG32:AG35)</f>
        <v>6.626562550784235</v>
      </c>
    </row>
    <row r="33" spans="1:37" s="77" customFormat="1" x14ac:dyDescent="0.25">
      <c r="A33" s="100">
        <v>2073</v>
      </c>
      <c r="B33" s="77" t="s">
        <v>289</v>
      </c>
      <c r="C33" s="122" t="s">
        <v>62</v>
      </c>
      <c r="D33" s="122" t="s">
        <v>22</v>
      </c>
      <c r="E33" s="100" t="s">
        <v>288</v>
      </c>
      <c r="F33" s="16">
        <v>-0.64405129839450703</v>
      </c>
      <c r="G33" s="16">
        <v>-0.64425905915801096</v>
      </c>
      <c r="H33" s="16">
        <v>3.7229888818211799E-3</v>
      </c>
      <c r="I33" s="16">
        <v>-1.1448984719272199</v>
      </c>
      <c r="J33" s="16">
        <v>-1.14555441283324</v>
      </c>
      <c r="K33" s="16">
        <v>1.5000646152091199E-3</v>
      </c>
      <c r="L33" s="16">
        <v>-3.9406329182057699E-2</v>
      </c>
      <c r="M33" s="16">
        <v>3.6446208154765299E-3</v>
      </c>
      <c r="N33" s="16">
        <v>-10.832476787483399</v>
      </c>
      <c r="O33" s="16">
        <v>3.6850330414937502E-3</v>
      </c>
      <c r="P33" s="16">
        <v>-21.018228434702699</v>
      </c>
      <c r="Q33" s="16">
        <v>1.4702191661379201E-3</v>
      </c>
      <c r="R33" s="16">
        <v>-31.7815331447744</v>
      </c>
      <c r="S33" s="16">
        <v>0.141042975257725</v>
      </c>
      <c r="T33" s="16">
        <v>1702.9098424912099</v>
      </c>
      <c r="U33" s="16">
        <v>0.44086035546691998</v>
      </c>
      <c r="V33" s="101">
        <v>43847.640092592592</v>
      </c>
      <c r="W33" s="100">
        <v>2.2999999999999998</v>
      </c>
      <c r="X33" s="16">
        <v>7.7644697969276893E-2</v>
      </c>
      <c r="Y33" s="16">
        <v>7.1390466993063895E-2</v>
      </c>
      <c r="Z33" s="125">
        <f>((((N33/1000)+1)/((SMOW!$Z$4/1000)+1))-1)*1000</f>
        <v>-0.5949641333005129</v>
      </c>
      <c r="AA33" s="125">
        <f>((((P33/1000)+1)/((SMOW!$AA$4/1000)+1))-1)*1000</f>
        <v>-1.1134223925129971</v>
      </c>
      <c r="AB33" s="125">
        <f>Z33*SMOW!$AN$6</f>
        <v>-0.64272418110838114</v>
      </c>
      <c r="AC33" s="125">
        <f>AA33*SMOW!$AN$12</f>
        <v>-1.2017927175014473</v>
      </c>
      <c r="AD33" s="125">
        <f t="shared" si="4"/>
        <v>-0.64293081683942244</v>
      </c>
      <c r="AE33" s="125">
        <f t="shared" si="4"/>
        <v>-1.2025154494767247</v>
      </c>
      <c r="AF33" s="126">
        <f>(AD33-SMOW!AN$14*AE33)</f>
        <v>-8.0026595157117741E-3</v>
      </c>
      <c r="AG33" s="93">
        <f t="shared" si="5"/>
        <v>-8.0026595157117733</v>
      </c>
      <c r="AH33" s="74"/>
      <c r="AI33" s="75"/>
      <c r="AJ33" s="99"/>
      <c r="AK33" s="83"/>
    </row>
    <row r="34" spans="1:37" s="100" customFormat="1" x14ac:dyDescent="0.25">
      <c r="A34" s="100">
        <v>2074</v>
      </c>
      <c r="B34" s="77" t="s">
        <v>289</v>
      </c>
      <c r="C34" s="122" t="s">
        <v>62</v>
      </c>
      <c r="D34" s="122" t="s">
        <v>22</v>
      </c>
      <c r="E34" s="100" t="s">
        <v>290</v>
      </c>
      <c r="F34" s="16">
        <v>-0.394715414701241</v>
      </c>
      <c r="G34" s="16">
        <v>-0.39479376793397403</v>
      </c>
      <c r="H34" s="16">
        <v>4.70820752850243E-3</v>
      </c>
      <c r="I34" s="16">
        <v>-0.67667590194111504</v>
      </c>
      <c r="J34" s="16">
        <v>-0.67690497948567696</v>
      </c>
      <c r="K34" s="16">
        <v>1.2202053783798E-3</v>
      </c>
      <c r="L34" s="16">
        <v>-3.7387938765536803E-2</v>
      </c>
      <c r="M34" s="16">
        <v>4.8690063023703097E-3</v>
      </c>
      <c r="N34" s="16">
        <v>-10.585682881026599</v>
      </c>
      <c r="O34" s="16">
        <v>4.6602073923628596E-3</v>
      </c>
      <c r="P34" s="16">
        <v>-20.559321671999498</v>
      </c>
      <c r="Q34" s="16">
        <v>1.1959280391844399E-3</v>
      </c>
      <c r="R34" s="16">
        <v>-31.314021372692199</v>
      </c>
      <c r="S34" s="16">
        <v>0.143630620986228</v>
      </c>
      <c r="T34" s="16">
        <v>1367.9747015507701</v>
      </c>
      <c r="U34" s="16">
        <v>0.25447125153836397</v>
      </c>
      <c r="V34" s="101">
        <v>43847.719166666669</v>
      </c>
      <c r="W34" s="100">
        <v>2.2999999999999998</v>
      </c>
      <c r="X34" s="16">
        <v>2.14075393755872E-4</v>
      </c>
      <c r="Y34" s="16">
        <v>5.14454253371198E-6</v>
      </c>
      <c r="Z34" s="125">
        <f>((((N34/1000)+1)/((SMOW!$Z$4/1000)+1))-1)*1000</f>
        <v>-0.34561600252769331</v>
      </c>
      <c r="AA34" s="125">
        <f>((((P34/1000)+1)/((SMOW!$AA$4/1000)+1))-1)*1000</f>
        <v>-0.64518506782351714</v>
      </c>
      <c r="AB34" s="125">
        <f>Z34*SMOW!$AN$6</f>
        <v>-0.37335992166499959</v>
      </c>
      <c r="AC34" s="125">
        <f>AA34*SMOW!$AN$12</f>
        <v>-0.69639224176275871</v>
      </c>
      <c r="AD34" s="125">
        <f t="shared" si="4"/>
        <v>-0.37342963783389255</v>
      </c>
      <c r="AE34" s="125">
        <f t="shared" si="4"/>
        <v>-0.69663483547341742</v>
      </c>
      <c r="AF34" s="126">
        <f>(AD34-SMOW!AN$14*AE34)</f>
        <v>-5.6064447039281262E-3</v>
      </c>
      <c r="AG34" s="93">
        <f t="shared" si="5"/>
        <v>-5.6064447039281262</v>
      </c>
    </row>
    <row r="35" spans="1:37" s="100" customFormat="1" x14ac:dyDescent="0.25">
      <c r="A35" s="100">
        <v>2075</v>
      </c>
      <c r="B35" s="109" t="s">
        <v>80</v>
      </c>
      <c r="C35" s="122" t="s">
        <v>62</v>
      </c>
      <c r="D35" s="122" t="s">
        <v>22</v>
      </c>
      <c r="E35" s="100" t="s">
        <v>291</v>
      </c>
      <c r="F35" s="16">
        <v>-0.61496914023303495</v>
      </c>
      <c r="G35" s="16">
        <v>-0.61515868505948501</v>
      </c>
      <c r="H35" s="16">
        <v>4.3752558872926402E-3</v>
      </c>
      <c r="I35" s="16">
        <v>-1.0806282217823</v>
      </c>
      <c r="J35" s="16">
        <v>-1.08121264999516</v>
      </c>
      <c r="K35" s="16">
        <v>2.5648444876805198E-3</v>
      </c>
      <c r="L35" s="16">
        <v>-4.4278405862042597E-2</v>
      </c>
      <c r="M35" s="16">
        <v>4.3080956707358398E-3</v>
      </c>
      <c r="N35" s="16">
        <v>-10.8036911216797</v>
      </c>
      <c r="O35" s="16">
        <v>4.3306501903329301E-3</v>
      </c>
      <c r="P35" s="16">
        <v>-20.955236912459402</v>
      </c>
      <c r="Q35" s="16">
        <v>2.51381406221608E-3</v>
      </c>
      <c r="R35" s="16">
        <v>-33.107564074130003</v>
      </c>
      <c r="S35" s="16">
        <v>0.14610774378713701</v>
      </c>
      <c r="T35" s="16">
        <v>1851.3033250481701</v>
      </c>
      <c r="U35" s="16">
        <v>0.49435979520058598</v>
      </c>
      <c r="V35" s="101">
        <v>43850.346770833334</v>
      </c>
      <c r="W35" s="100">
        <v>2.2999999999999998</v>
      </c>
      <c r="X35" s="16">
        <v>2.5880049264487099E-3</v>
      </c>
      <c r="Y35" s="16">
        <v>3.9223181683522403E-3</v>
      </c>
      <c r="Z35" s="125">
        <f>((((N35/1000)+1)/((SMOW!$Z$4/1000)+1))-1)*1000</f>
        <v>-0.56588054665818177</v>
      </c>
      <c r="AA35" s="125">
        <f>((((P35/1000)+1)/((SMOW!$AA$4/1000)+1))-1)*1000</f>
        <v>-1.0491501170739603</v>
      </c>
      <c r="AB35" s="125">
        <f>Z35*SMOW!$AN$6</f>
        <v>-0.61130594366826752</v>
      </c>
      <c r="AC35" s="125">
        <f>AA35*SMOW!$AN$12</f>
        <v>-1.1324192676056299</v>
      </c>
      <c r="AD35" s="125">
        <f t="shared" si="4"/>
        <v>-0.61149286732894381</v>
      </c>
      <c r="AE35" s="125">
        <f t="shared" si="4"/>
        <v>-1.1330609387774189</v>
      </c>
      <c r="AF35" s="126">
        <f>(AD35-SMOW!AN$14*AE35)</f>
        <v>-1.3236691654466615E-2</v>
      </c>
      <c r="AG35" s="93">
        <f t="shared" si="5"/>
        <v>-13.236691654466615</v>
      </c>
    </row>
    <row r="36" spans="1:37" s="100" customFormat="1" x14ac:dyDescent="0.25">
      <c r="A36" s="100">
        <v>2136</v>
      </c>
      <c r="B36" s="77" t="s">
        <v>289</v>
      </c>
      <c r="C36" s="121" t="s">
        <v>62</v>
      </c>
      <c r="D36" s="122" t="s">
        <v>22</v>
      </c>
      <c r="E36" s="100" t="s">
        <v>355</v>
      </c>
      <c r="F36" s="16">
        <v>0.59846197474700502</v>
      </c>
      <c r="G36" s="16">
        <v>0.598282717553692</v>
      </c>
      <c r="H36" s="16">
        <v>3.58445173271844E-3</v>
      </c>
      <c r="I36" s="16">
        <v>1.23940303273459</v>
      </c>
      <c r="J36" s="16">
        <v>1.23863551633443</v>
      </c>
      <c r="K36" s="16">
        <v>2.1569206186568498E-3</v>
      </c>
      <c r="L36" s="16">
        <v>-5.5716835070888801E-2</v>
      </c>
      <c r="M36" s="16">
        <v>3.3765260497917301E-3</v>
      </c>
      <c r="N36" s="16">
        <v>-9.6026309267078904</v>
      </c>
      <c r="O36" s="16">
        <v>3.5479082774603301E-3</v>
      </c>
      <c r="P36" s="16">
        <v>-18.681365252636901</v>
      </c>
      <c r="Q36" s="16">
        <v>2.1140062909497902E-3</v>
      </c>
      <c r="R36" s="16">
        <v>-31.4703673081147</v>
      </c>
      <c r="S36" s="16">
        <v>0.119277497761492</v>
      </c>
      <c r="T36" s="16">
        <v>1398.4311852466201</v>
      </c>
      <c r="U36" s="16">
        <v>0.40879644988948199</v>
      </c>
      <c r="V36" s="101">
        <v>43867.516875000001</v>
      </c>
      <c r="W36" s="100">
        <v>2.2999999999999998</v>
      </c>
      <c r="X36" s="16">
        <v>3.3900769976537203E-2</v>
      </c>
      <c r="Y36" s="16">
        <v>3.03603113926556E-2</v>
      </c>
      <c r="Z36" s="125">
        <f>((((N36/1000)+1)/((SMOW!$Z$4/1000)+1))-1)*1000</f>
        <v>0.64761017060210868</v>
      </c>
      <c r="AA36" s="125">
        <f>((((P36/1000)+1)/((SMOW!$AA$4/1000)+1))-1)*1000</f>
        <v>1.2709542466335932</v>
      </c>
      <c r="AB36" s="125">
        <f>Z36*SMOW!$AN$6</f>
        <v>0.69959631729172089</v>
      </c>
      <c r="AC36" s="125">
        <f>AA36*SMOW!$AN$12</f>
        <v>1.3718275904568364</v>
      </c>
      <c r="AD36" s="125">
        <f t="shared" si="4"/>
        <v>0.69935171386397854</v>
      </c>
      <c r="AE36" s="125">
        <f>LN((AC36/1000)+1)*1000</f>
        <v>1.3708874946558953</v>
      </c>
      <c r="AF36" s="126">
        <f>(AD36-SMOW!AN$14*AE36)</f>
        <v>-2.4476883314334175E-2</v>
      </c>
      <c r="AG36" s="93">
        <f t="shared" si="5"/>
        <v>-24.476883314334174</v>
      </c>
      <c r="AH36" s="90">
        <f>AVERAGE(AG36:AG39)</f>
        <v>-13.604596613192882</v>
      </c>
      <c r="AI36" s="90">
        <f>STDEV(AG36:AG39)</f>
        <v>10.396423008531794</v>
      </c>
    </row>
    <row r="37" spans="1:37" s="100" customFormat="1" x14ac:dyDescent="0.25">
      <c r="A37" s="100">
        <v>2137</v>
      </c>
      <c r="B37" s="77" t="s">
        <v>206</v>
      </c>
      <c r="C37" s="121" t="s">
        <v>62</v>
      </c>
      <c r="D37" s="122" t="s">
        <v>22</v>
      </c>
      <c r="E37" s="100" t="s">
        <v>356</v>
      </c>
      <c r="F37" s="16">
        <v>0.25538235410612098</v>
      </c>
      <c r="G37" s="16">
        <v>0.255349492219754</v>
      </c>
      <c r="H37" s="16">
        <v>3.6338566730310202E-3</v>
      </c>
      <c r="I37" s="16">
        <v>0.57004499391863395</v>
      </c>
      <c r="J37" s="16">
        <v>0.56988254493861301</v>
      </c>
      <c r="K37" s="16">
        <v>1.3414829881279299E-3</v>
      </c>
      <c r="L37" s="16">
        <v>-4.5548491507833799E-2</v>
      </c>
      <c r="M37" s="16">
        <v>3.5999910093960199E-3</v>
      </c>
      <c r="N37" s="16">
        <v>-9.9422128535027703</v>
      </c>
      <c r="O37" s="16">
        <v>3.5968095348217701E-3</v>
      </c>
      <c r="P37" s="16">
        <v>-19.337405670960798</v>
      </c>
      <c r="Q37" s="16">
        <v>1.31479269639184E-3</v>
      </c>
      <c r="R37" s="16">
        <v>-32.913901733677598</v>
      </c>
      <c r="S37" s="16">
        <v>0.156707897507083</v>
      </c>
      <c r="T37" s="16">
        <v>1901.1464546135001</v>
      </c>
      <c r="U37" s="16">
        <v>0.29948638421394702</v>
      </c>
      <c r="V37" s="101">
        <v>43867.597256944442</v>
      </c>
      <c r="W37" s="100">
        <v>2.2999999999999998</v>
      </c>
      <c r="X37" s="16">
        <v>2.32612728130198E-2</v>
      </c>
      <c r="Y37" s="16">
        <v>1.9351788716877E-2</v>
      </c>
      <c r="Z37" s="125">
        <f>((((N37/1000)+1)/((SMOW!$Z$4/1000)+1))-1)*1000</f>
        <v>0.30451369830197805</v>
      </c>
      <c r="AA37" s="125">
        <f>((((P37/1000)+1)/((SMOW!$AA$4/1000)+1))-1)*1000</f>
        <v>0.60157511490177562</v>
      </c>
      <c r="AB37" s="125">
        <f>Z37*SMOW!$AN$6</f>
        <v>0.32895817818746953</v>
      </c>
      <c r="AC37" s="125">
        <f>AA37*SMOW!$AN$12</f>
        <v>0.64932104561621795</v>
      </c>
      <c r="AD37" s="125">
        <f t="shared" si="4"/>
        <v>0.32890408330904453</v>
      </c>
      <c r="AE37" s="125">
        <f>LN((AC37/1000)+1)*1000</f>
        <v>0.64911032791676415</v>
      </c>
      <c r="AF37" s="126">
        <f>(AD37-SMOW!AN$14*AE37)</f>
        <v>-1.3826169831006985E-2</v>
      </c>
      <c r="AG37" s="93">
        <f t="shared" si="5"/>
        <v>-13.826169831006984</v>
      </c>
    </row>
    <row r="38" spans="1:37" s="100" customFormat="1" x14ac:dyDescent="0.25">
      <c r="A38" s="100">
        <v>2138</v>
      </c>
      <c r="B38" s="77" t="s">
        <v>206</v>
      </c>
      <c r="C38" s="121" t="s">
        <v>62</v>
      </c>
      <c r="D38" s="122" t="s">
        <v>22</v>
      </c>
      <c r="E38" s="100" t="s">
        <v>358</v>
      </c>
      <c r="F38" s="16">
        <v>0.19594809596599799</v>
      </c>
      <c r="G38" s="16">
        <v>0.19592857053205701</v>
      </c>
      <c r="H38" s="16">
        <v>4.1152874826215899E-3</v>
      </c>
      <c r="I38" s="16">
        <v>0.46214426529115898</v>
      </c>
      <c r="J38" s="16">
        <v>0.46203747346791302</v>
      </c>
      <c r="K38" s="16">
        <v>1.36034272472711E-3</v>
      </c>
      <c r="L38" s="16">
        <v>-4.8027215459000801E-2</v>
      </c>
      <c r="M38" s="16">
        <v>4.2914081599650603E-3</v>
      </c>
      <c r="N38" s="16">
        <v>-10.0010411798812</v>
      </c>
      <c r="O38" s="16">
        <v>4.0733321613606304E-3</v>
      </c>
      <c r="P38" s="16">
        <v>-19.4431595949317</v>
      </c>
      <c r="Q38" s="16">
        <v>1.3332771976170799E-3</v>
      </c>
      <c r="R38" s="16">
        <v>-32.416800401275196</v>
      </c>
      <c r="S38" s="16">
        <v>0.15402331517008799</v>
      </c>
      <c r="T38" s="16">
        <v>1602.4663539841699</v>
      </c>
      <c r="U38" s="16">
        <v>0.27087037383881701</v>
      </c>
      <c r="V38" s="101">
        <v>43867.675219907411</v>
      </c>
      <c r="W38" s="100">
        <v>2.2999999999999998</v>
      </c>
      <c r="X38" s="16">
        <v>3.3186876128463397E-2</v>
      </c>
      <c r="Y38" s="16">
        <v>2.7908193608895501E-2</v>
      </c>
      <c r="Z38" s="125">
        <f>((((N38/1000)+1)/((SMOW!$Z$4/1000)+1))-1)*1000</f>
        <v>0.24507652082239595</v>
      </c>
      <c r="AA38" s="125">
        <f>((((P38/1000)+1)/((SMOW!$AA$4/1000)+1))-1)*1000</f>
        <v>0.49367098608943394</v>
      </c>
      <c r="AB38" s="125">
        <f>Z38*SMOW!$AN$6</f>
        <v>0.26474975101550341</v>
      </c>
      <c r="AC38" s="125">
        <f>AA38*SMOW!$AN$12</f>
        <v>0.5328527609229976</v>
      </c>
      <c r="AD38" s="125">
        <f t="shared" si="4"/>
        <v>0.26471471098462795</v>
      </c>
      <c r="AE38" s="125">
        <f>LN((AC38/1000)+1)*1000</f>
        <v>0.53271084530173474</v>
      </c>
      <c r="AF38" s="126">
        <f>(AD38-SMOW!AN$14*AE38)</f>
        <v>-1.6556615334687996E-2</v>
      </c>
      <c r="AG38" s="93">
        <f t="shared" si="5"/>
        <v>-16.556615334687997</v>
      </c>
    </row>
    <row r="39" spans="1:37" s="100" customFormat="1" x14ac:dyDescent="0.25">
      <c r="A39" s="100">
        <v>2139</v>
      </c>
      <c r="B39" s="77" t="s">
        <v>289</v>
      </c>
      <c r="C39" s="121" t="s">
        <v>62</v>
      </c>
      <c r="D39" s="122" t="s">
        <v>22</v>
      </c>
      <c r="E39" s="100" t="s">
        <v>357</v>
      </c>
      <c r="F39" s="16">
        <v>0.29494164439800502</v>
      </c>
      <c r="G39" s="16">
        <v>0.29489792360740402</v>
      </c>
      <c r="H39" s="16">
        <v>3.5108202867825699E-3</v>
      </c>
      <c r="I39" s="16">
        <v>0.62000564058736096</v>
      </c>
      <c r="J39" s="16">
        <v>0.61981347464094105</v>
      </c>
      <c r="K39" s="16">
        <v>1.4851735432162799E-3</v>
      </c>
      <c r="L39" s="16">
        <v>-3.2363591003013302E-2</v>
      </c>
      <c r="M39" s="16">
        <v>3.5258101743413702E-3</v>
      </c>
      <c r="N39" s="16">
        <v>-9.9030568698426098</v>
      </c>
      <c r="O39" s="16">
        <v>3.4750275034968899E-3</v>
      </c>
      <c r="P39" s="16">
        <v>-19.288439046763301</v>
      </c>
      <c r="Q39" s="16">
        <v>1.4556243685324101E-3</v>
      </c>
      <c r="R39" s="16">
        <v>-29.408127710372298</v>
      </c>
      <c r="S39" s="16">
        <v>0.133876010076213</v>
      </c>
      <c r="T39" s="16">
        <v>1524.9080916590499</v>
      </c>
      <c r="U39" s="16">
        <v>0.338331989568322</v>
      </c>
      <c r="V39" s="101">
        <v>43867.781689814816</v>
      </c>
      <c r="W39" s="100">
        <v>2.2999999999999998</v>
      </c>
      <c r="X39" s="16">
        <v>7.6947588898986202E-2</v>
      </c>
      <c r="Y39" s="16">
        <v>0.200615471149343</v>
      </c>
      <c r="Z39" s="125">
        <f>((((N39/1000)+1)/((SMOW!$Z$4/1000)+1))-1)*1000</f>
        <v>0.3440749316987457</v>
      </c>
      <c r="AA39" s="125">
        <f>((((P39/1000)+1)/((SMOW!$AA$4/1000)+1))-1)*1000</f>
        <v>0.651537335938146</v>
      </c>
      <c r="AB39" s="125">
        <f>Z39*SMOW!$AN$6</f>
        <v>0.37169514318319308</v>
      </c>
      <c r="AC39" s="125">
        <f>AA39*SMOW!$AN$12</f>
        <v>0.70324867792850476</v>
      </c>
      <c r="AD39" s="125">
        <f t="shared" si="4"/>
        <v>0.37162608165609712</v>
      </c>
      <c r="AE39" s="125">
        <f>LN((AC39/1000)+1)*1000</f>
        <v>0.70300151444855963</v>
      </c>
      <c r="AF39" s="126">
        <f>(AD39-SMOW!AN$14*AE39)</f>
        <v>4.4128202725762788E-4</v>
      </c>
      <c r="AG39" s="93">
        <f t="shared" si="5"/>
        <v>0.44128202725762788</v>
      </c>
    </row>
    <row r="40" spans="1:37" s="100" customFormat="1" x14ac:dyDescent="0.25">
      <c r="B40" s="77"/>
      <c r="C40" s="121"/>
      <c r="D40" s="122"/>
      <c r="F40" s="16"/>
      <c r="G40" s="16"/>
      <c r="H40" s="16"/>
      <c r="I40" s="16"/>
      <c r="J40" s="16"/>
      <c r="K40" s="16"/>
      <c r="L40" s="16"/>
      <c r="M40" s="16"/>
      <c r="N40" s="16"/>
      <c r="O40" s="16"/>
      <c r="P40" s="16"/>
      <c r="Q40" s="16"/>
      <c r="R40" s="16"/>
      <c r="S40" s="16"/>
      <c r="T40" s="16"/>
      <c r="U40" s="16"/>
      <c r="V40" s="101"/>
      <c r="X40" s="16"/>
      <c r="Y40" s="16"/>
      <c r="Z40" s="125"/>
      <c r="AA40" s="125"/>
      <c r="AB40" s="125"/>
      <c r="AC40" s="125"/>
      <c r="AD40" s="125"/>
      <c r="AE40" s="125"/>
      <c r="AF40" s="126"/>
      <c r="AG40" s="93"/>
      <c r="AH40" s="90"/>
      <c r="AI40" s="90"/>
    </row>
    <row r="41" spans="1:37" s="100" customFormat="1" x14ac:dyDescent="0.25">
      <c r="B41" s="77"/>
      <c r="C41" s="121"/>
      <c r="D41" s="122"/>
      <c r="F41" s="16"/>
      <c r="G41" s="16"/>
      <c r="H41" s="16"/>
      <c r="I41" s="16"/>
      <c r="J41" s="16"/>
      <c r="K41" s="16"/>
      <c r="L41" s="16"/>
      <c r="M41" s="16"/>
      <c r="N41" s="16"/>
      <c r="O41" s="16"/>
      <c r="P41" s="16"/>
      <c r="Q41" s="16"/>
      <c r="R41" s="16"/>
      <c r="S41" s="16"/>
      <c r="T41" s="16"/>
      <c r="U41" s="16"/>
      <c r="V41" s="101"/>
      <c r="X41" s="16"/>
      <c r="Y41" s="16"/>
      <c r="Z41" s="125"/>
      <c r="AA41" s="125"/>
      <c r="AB41" s="125"/>
      <c r="AC41" s="125"/>
      <c r="AD41" s="125"/>
      <c r="AE41" s="125"/>
      <c r="AF41" s="126"/>
      <c r="AG41" s="93"/>
    </row>
    <row r="42" spans="1:37" s="100" customFormat="1" x14ac:dyDescent="0.25">
      <c r="B42" s="77"/>
      <c r="C42" s="121"/>
      <c r="D42" s="122"/>
      <c r="F42" s="16"/>
      <c r="G42" s="16"/>
      <c r="H42" s="16"/>
      <c r="I42" s="16"/>
      <c r="J42" s="16"/>
      <c r="K42" s="16"/>
      <c r="L42" s="16"/>
      <c r="M42" s="16"/>
      <c r="N42" s="16"/>
      <c r="O42" s="16"/>
      <c r="P42" s="16"/>
      <c r="Q42" s="16"/>
      <c r="R42" s="16"/>
      <c r="S42" s="16"/>
      <c r="T42" s="16"/>
      <c r="U42" s="16"/>
      <c r="V42" s="101"/>
      <c r="X42" s="16"/>
      <c r="Y42" s="16"/>
      <c r="Z42" s="125"/>
      <c r="AA42" s="125"/>
      <c r="AB42" s="125"/>
      <c r="AC42" s="125"/>
      <c r="AD42" s="125"/>
      <c r="AE42" s="125"/>
      <c r="AF42" s="126"/>
      <c r="AG42" s="93"/>
    </row>
    <row r="43" spans="1:37" s="100" customFormat="1" x14ac:dyDescent="0.25">
      <c r="B43" s="77"/>
      <c r="C43" s="121"/>
      <c r="D43" s="122"/>
      <c r="F43" s="16"/>
      <c r="G43" s="16"/>
      <c r="H43" s="16"/>
      <c r="I43" s="16"/>
      <c r="J43" s="16"/>
      <c r="K43" s="16"/>
      <c r="L43" s="16"/>
      <c r="M43" s="16"/>
      <c r="N43" s="16"/>
      <c r="O43" s="16"/>
      <c r="P43" s="16"/>
      <c r="Q43" s="16"/>
      <c r="R43" s="16"/>
      <c r="S43" s="16"/>
      <c r="T43" s="16"/>
      <c r="U43" s="16"/>
      <c r="V43" s="101"/>
      <c r="X43" s="16"/>
      <c r="Y43" s="16"/>
      <c r="Z43" s="125"/>
      <c r="AA43" s="125"/>
      <c r="AB43" s="125"/>
      <c r="AC43" s="125"/>
      <c r="AD43" s="125"/>
      <c r="AE43" s="125"/>
      <c r="AF43" s="126"/>
      <c r="AG43" s="93"/>
    </row>
    <row r="44" spans="1:37" s="100" customFormat="1" x14ac:dyDescent="0.25">
      <c r="B44" s="109"/>
      <c r="C44" s="122"/>
      <c r="D44" s="122"/>
      <c r="F44" s="16"/>
      <c r="G44" s="16"/>
      <c r="H44" s="16"/>
      <c r="I44" s="16"/>
      <c r="J44" s="16"/>
      <c r="K44" s="16"/>
      <c r="L44" s="16"/>
      <c r="M44" s="16"/>
      <c r="N44" s="16"/>
      <c r="O44" s="16"/>
      <c r="P44" s="16"/>
      <c r="Q44" s="16"/>
      <c r="R44" s="16"/>
      <c r="S44" s="16"/>
      <c r="T44" s="16"/>
      <c r="U44" s="16"/>
      <c r="V44" s="101"/>
      <c r="X44" s="16"/>
      <c r="Y44" s="16"/>
      <c r="Z44" s="125"/>
      <c r="AA44" s="125"/>
      <c r="AB44" s="125"/>
      <c r="AC44" s="125"/>
      <c r="AD44" s="125"/>
      <c r="AE44" s="125"/>
      <c r="AF44" s="126"/>
      <c r="AG44" s="93"/>
    </row>
    <row r="45" spans="1:37" s="100" customFormat="1" x14ac:dyDescent="0.25">
      <c r="B45" s="109"/>
      <c r="C45" s="122"/>
      <c r="D45" s="122"/>
      <c r="F45" s="16"/>
      <c r="G45" s="16"/>
      <c r="H45" s="16"/>
      <c r="I45" s="16"/>
      <c r="J45" s="16"/>
      <c r="K45" s="16"/>
      <c r="L45" s="16"/>
      <c r="M45" s="16"/>
      <c r="N45" s="16"/>
      <c r="O45" s="16"/>
      <c r="P45" s="16"/>
      <c r="Q45" s="16"/>
      <c r="R45" s="16"/>
      <c r="S45" s="16"/>
      <c r="T45" s="16"/>
      <c r="U45" s="16"/>
      <c r="V45" s="101"/>
      <c r="X45" s="16"/>
      <c r="Y45" s="16"/>
      <c r="Z45" s="125"/>
      <c r="AA45" s="125"/>
      <c r="AB45" s="125"/>
      <c r="AC45" s="125"/>
      <c r="AD45" s="125"/>
      <c r="AE45" s="125"/>
      <c r="AF45" s="126"/>
      <c r="AG45" s="93"/>
    </row>
    <row r="47" spans="1:37" x14ac:dyDescent="0.25">
      <c r="Y47" s="19" t="s">
        <v>35</v>
      </c>
      <c r="Z47" s="17">
        <f>AVERAGE(Z18:Z43)</f>
        <v>1.7529837230923524E-14</v>
      </c>
      <c r="AA47" s="17">
        <f t="shared" ref="AA47:AE47" si="6">AVERAGE(AA18:AA43)</f>
        <v>-3.5059674461847048E-14</v>
      </c>
      <c r="AB47" s="17">
        <f t="shared" si="6"/>
        <v>1.8952675686166818E-14</v>
      </c>
      <c r="AC47" s="17">
        <f t="shared" si="6"/>
        <v>-3.7841075302486917E-14</v>
      </c>
      <c r="AD47" s="17">
        <f t="shared" si="6"/>
        <v>-6.4123079915814454E-5</v>
      </c>
      <c r="AE47" s="17">
        <f t="shared" si="6"/>
        <v>-2.3105158049649264E-4</v>
      </c>
      <c r="AF47" s="16">
        <f>AVERAGE(AF18:AF43)</f>
        <v>5.7872154586323754E-5</v>
      </c>
      <c r="AG47" s="2">
        <f>AVERAGE(AG18:AG43)</f>
        <v>5.7872154586323304E-2</v>
      </c>
      <c r="AH47" s="19" t="s">
        <v>35</v>
      </c>
      <c r="AI47" s="14" t="s">
        <v>76</v>
      </c>
      <c r="AJ47" s="14"/>
    </row>
    <row r="48" spans="1:37" s="18" customFormat="1" x14ac:dyDescent="0.25">
      <c r="A48" s="14"/>
      <c r="B48" s="21"/>
      <c r="C48" s="14"/>
      <c r="D48" s="14"/>
      <c r="E48" s="14"/>
      <c r="F48" s="17"/>
      <c r="G48" s="17"/>
      <c r="H48" s="17"/>
      <c r="I48" s="17"/>
      <c r="J48" s="17"/>
      <c r="K48" s="17"/>
      <c r="L48" s="14"/>
      <c r="M48" s="14"/>
      <c r="N48" s="14"/>
      <c r="O48" s="14"/>
      <c r="P48" s="14"/>
      <c r="Q48" s="14"/>
      <c r="R48" s="14"/>
      <c r="S48" s="14"/>
      <c r="T48" s="14"/>
      <c r="U48" s="14"/>
      <c r="V48" s="15"/>
      <c r="W48" s="14"/>
      <c r="X48" s="16"/>
      <c r="Y48" s="16"/>
      <c r="Z48" s="16"/>
      <c r="AA48" s="16"/>
      <c r="AB48" s="16"/>
      <c r="AC48" s="16"/>
      <c r="AD48" s="14"/>
      <c r="AE48" s="14"/>
      <c r="AF48" s="16"/>
      <c r="AG48" s="2">
        <f>STDEV(AG18:AG43)</f>
        <v>11.955699761940449</v>
      </c>
      <c r="AH48" s="19" t="s">
        <v>74</v>
      </c>
      <c r="AJ48" s="14"/>
      <c r="AK48"/>
    </row>
    <row r="49" spans="1:37" s="18" customFormat="1" x14ac:dyDescent="0.25">
      <c r="B49" s="21"/>
      <c r="C49" s="14"/>
      <c r="D49" s="14"/>
      <c r="E49" s="14"/>
      <c r="F49" s="17"/>
      <c r="G49" s="17"/>
      <c r="H49" s="17"/>
      <c r="I49" s="17"/>
      <c r="J49" s="17"/>
      <c r="K49" s="17"/>
      <c r="L49" s="14"/>
      <c r="M49" s="14"/>
      <c r="N49" s="14"/>
      <c r="O49" s="14"/>
      <c r="P49" s="14"/>
      <c r="Q49" s="14"/>
      <c r="R49" s="14"/>
      <c r="S49" s="14"/>
      <c r="T49" s="14"/>
      <c r="U49" s="14"/>
      <c r="V49" s="15"/>
      <c r="W49" s="14"/>
      <c r="X49" s="16"/>
      <c r="Y49" s="16"/>
      <c r="Z49" s="16"/>
      <c r="AA49" s="16"/>
      <c r="AB49" s="16"/>
      <c r="AC49" s="16"/>
      <c r="AD49" s="14"/>
      <c r="AE49" s="14"/>
      <c r="AF49" s="14"/>
      <c r="AG49" s="3"/>
      <c r="AH49" s="19"/>
      <c r="AI49" s="14"/>
      <c r="AJ49" s="14"/>
      <c r="AK49"/>
    </row>
    <row r="50" spans="1:37" s="46" customFormat="1" x14ac:dyDescent="0.25">
      <c r="A50" s="18" t="s">
        <v>83</v>
      </c>
      <c r="B50" s="28"/>
      <c r="C50" s="18"/>
      <c r="D50" s="18"/>
      <c r="E50" s="18"/>
      <c r="F50" s="35"/>
      <c r="G50" s="35"/>
      <c r="H50" s="35"/>
      <c r="I50" s="37"/>
      <c r="J50" s="37"/>
      <c r="K50" s="37"/>
      <c r="L50" s="35"/>
      <c r="M50" s="35"/>
      <c r="N50" s="35"/>
      <c r="O50" s="35"/>
      <c r="P50" s="18"/>
      <c r="Q50" s="18"/>
      <c r="R50" s="18"/>
      <c r="S50" s="18"/>
      <c r="T50" s="18"/>
      <c r="U50" s="18"/>
      <c r="V50" s="12"/>
      <c r="W50" s="18"/>
      <c r="X50" s="35"/>
      <c r="Y50" s="35"/>
      <c r="Z50" s="37"/>
      <c r="AA50" s="37"/>
      <c r="AB50" s="37"/>
      <c r="AC50" s="37"/>
      <c r="AD50" s="37"/>
      <c r="AE50" s="37"/>
      <c r="AF50" s="35"/>
      <c r="AG50" s="36"/>
      <c r="AH50" s="18"/>
      <c r="AI50" s="18"/>
      <c r="AJ50" s="18"/>
      <c r="AK50"/>
    </row>
    <row r="51" spans="1:37" s="46" customFormat="1" x14ac:dyDescent="0.25">
      <c r="A51" s="46" t="s">
        <v>99</v>
      </c>
      <c r="B51" s="28"/>
      <c r="C51" s="18"/>
      <c r="D51" s="18"/>
      <c r="E51" s="18"/>
      <c r="F51" s="35"/>
      <c r="G51" s="35"/>
      <c r="H51" s="35"/>
      <c r="I51" s="37"/>
      <c r="J51" s="37"/>
      <c r="K51" s="37"/>
      <c r="L51" s="35"/>
      <c r="M51" s="35"/>
      <c r="N51" s="35"/>
      <c r="O51" s="35"/>
      <c r="P51" s="18"/>
      <c r="Q51" s="18"/>
      <c r="R51" s="18"/>
      <c r="S51" s="18"/>
      <c r="T51" s="18"/>
      <c r="U51" s="18"/>
      <c r="V51" s="12"/>
      <c r="W51" s="18"/>
      <c r="X51" s="35"/>
      <c r="Y51" s="35"/>
      <c r="Z51" s="38"/>
      <c r="AA51" s="38"/>
      <c r="AB51" s="38"/>
      <c r="AC51" s="38"/>
      <c r="AD51" s="38"/>
      <c r="AE51" s="38"/>
      <c r="AF51" s="39"/>
      <c r="AG51" s="40"/>
      <c r="AH51" s="18"/>
      <c r="AI51" s="18"/>
      <c r="AJ51" s="18"/>
      <c r="AK51" s="18"/>
    </row>
    <row r="52" spans="1:37" s="85" customFormat="1" x14ac:dyDescent="0.25">
      <c r="A52" s="108">
        <v>1937</v>
      </c>
      <c r="B52" s="109" t="s">
        <v>123</v>
      </c>
      <c r="C52" s="48" t="s">
        <v>62</v>
      </c>
      <c r="D52" s="48" t="s">
        <v>22</v>
      </c>
      <c r="E52" s="100" t="s">
        <v>191</v>
      </c>
      <c r="F52" s="16">
        <v>-0.31794801629237102</v>
      </c>
      <c r="G52" s="16">
        <v>-0.31799891359675603</v>
      </c>
      <c r="H52" s="16">
        <v>4.18115173115189E-3</v>
      </c>
      <c r="I52" s="16">
        <v>-0.52099910781555303</v>
      </c>
      <c r="J52" s="16">
        <v>-0.52113498344387899</v>
      </c>
      <c r="K52" s="16">
        <v>2.3568986506134698E-3</v>
      </c>
      <c r="L52" s="16">
        <v>-4.2839642338387898E-2</v>
      </c>
      <c r="M52" s="16">
        <v>3.9461793487989404E-3</v>
      </c>
      <c r="N52" s="16">
        <v>-10.5096981255987</v>
      </c>
      <c r="O52" s="16">
        <v>4.1385249244309504E-3</v>
      </c>
      <c r="P52" s="16">
        <v>-20.406742240336701</v>
      </c>
      <c r="Q52" s="16">
        <v>2.3100055381888702E-3</v>
      </c>
      <c r="R52" s="16">
        <v>-31.6904339718165</v>
      </c>
      <c r="S52" s="16">
        <v>0.15141541273834</v>
      </c>
      <c r="T52" s="16">
        <v>1584.42590154559</v>
      </c>
      <c r="U52" s="16">
        <v>0.50897742684089897</v>
      </c>
      <c r="V52" s="101">
        <v>43793.566944444443</v>
      </c>
      <c r="W52" s="100">
        <v>2.2999999999999998</v>
      </c>
      <c r="X52" s="16">
        <v>7.4879682115608099E-3</v>
      </c>
      <c r="Y52" s="16">
        <v>9.5734454488122303E-3</v>
      </c>
      <c r="Z52" s="17">
        <f>((((N52/1000)+1)/((SMOW!$Z$4/1000)+1))-1)*1000</f>
        <v>-0.26884483339639775</v>
      </c>
      <c r="AA52" s="17">
        <f>((((P52/1000)+1)/((SMOW!$AA$4/1000)+1))-1)*1000</f>
        <v>-0.48950336798625482</v>
      </c>
      <c r="AB52" s="17">
        <f>Z52*SMOW!$AN$6</f>
        <v>-0.29042603699716152</v>
      </c>
      <c r="AC52" s="17">
        <f>AA52*SMOW!$AN$12</f>
        <v>-0.5283543664956829</v>
      </c>
      <c r="AD52" s="17">
        <f>LN((AB52/1000)+1)*1000</f>
        <v>-0.29046821880594886</v>
      </c>
      <c r="AE52" s="17">
        <f>LN((AC52/1000)+1)*1000</f>
        <v>-0.52849399484830595</v>
      </c>
      <c r="AF52" s="16">
        <f>(AD52-SMOW!AN$14*AE52)</f>
        <v>-1.1423389526043326E-2</v>
      </c>
      <c r="AG52" s="2">
        <f>AF52*1000</f>
        <v>-11.423389526043326</v>
      </c>
      <c r="AH52" s="2">
        <f>AVERAGE(AG17:AG20)</f>
        <v>-0.40998531144817441</v>
      </c>
      <c r="AI52" s="2">
        <f>STDEV(AG17:AG20)</f>
        <v>0.72606091898156255</v>
      </c>
      <c r="AJ52" s="85" t="s">
        <v>119</v>
      </c>
    </row>
    <row r="53" spans="1:37" s="46" customFormat="1" x14ac:dyDescent="0.25">
      <c r="B53" s="21"/>
      <c r="C53" s="48"/>
      <c r="D53" s="48"/>
      <c r="F53" s="16"/>
      <c r="G53" s="16"/>
      <c r="H53" s="16"/>
      <c r="I53" s="16"/>
      <c r="J53" s="16"/>
      <c r="K53" s="16"/>
      <c r="L53" s="16"/>
      <c r="M53" s="16"/>
      <c r="N53" s="16"/>
      <c r="O53" s="16"/>
      <c r="P53" s="16"/>
      <c r="Q53" s="16"/>
      <c r="R53" s="16"/>
      <c r="S53" s="16"/>
      <c r="T53" s="16"/>
      <c r="U53" s="16"/>
      <c r="V53" s="47"/>
      <c r="X53" s="16"/>
      <c r="Y53" s="16"/>
      <c r="Z53" s="17"/>
      <c r="AA53" s="17"/>
      <c r="AB53" s="17"/>
      <c r="AC53" s="17"/>
      <c r="AD53" s="17"/>
      <c r="AE53" s="17"/>
      <c r="AF53" s="16"/>
      <c r="AG53" s="2"/>
    </row>
    <row r="55" spans="1:37" s="46" customFormat="1" x14ac:dyDescent="0.25">
      <c r="B55" s="21"/>
      <c r="C55" s="48"/>
      <c r="D55" s="48"/>
      <c r="F55" s="16"/>
      <c r="G55" s="16"/>
      <c r="H55" s="16"/>
      <c r="I55" s="16"/>
      <c r="J55" s="16"/>
      <c r="K55" s="16"/>
      <c r="L55" s="16"/>
      <c r="M55" s="16"/>
      <c r="N55" s="16"/>
      <c r="O55" s="16"/>
      <c r="P55" s="16"/>
      <c r="Q55" s="16"/>
      <c r="R55" s="16"/>
      <c r="S55" s="16"/>
      <c r="T55" s="16"/>
      <c r="U55" s="16"/>
      <c r="V55" s="47"/>
      <c r="X55" s="16"/>
      <c r="Y55" s="16"/>
      <c r="Z55" s="17"/>
      <c r="AA55" s="17"/>
      <c r="AB55" s="17"/>
      <c r="AC55" s="17"/>
      <c r="AD55" s="17"/>
      <c r="AE55" s="17"/>
      <c r="AF55" s="16"/>
      <c r="AG55" s="2"/>
    </row>
    <row r="57" spans="1:37" s="46" customFormat="1" x14ac:dyDescent="0.25">
      <c r="B57" s="94"/>
      <c r="C57" s="48"/>
      <c r="D57" s="48"/>
      <c r="F57" s="16"/>
      <c r="G57" s="16"/>
      <c r="H57" s="16"/>
      <c r="I57" s="16"/>
      <c r="J57" s="16"/>
      <c r="K57" s="16"/>
      <c r="L57" s="16"/>
      <c r="M57" s="16"/>
      <c r="N57" s="16"/>
      <c r="O57" s="16"/>
      <c r="P57" s="16"/>
      <c r="Q57" s="16"/>
      <c r="R57" s="16"/>
      <c r="S57" s="16"/>
      <c r="T57" s="16"/>
      <c r="U57" s="16"/>
      <c r="V57" s="47"/>
      <c r="X57" s="16"/>
      <c r="Y57" s="16"/>
      <c r="Z57" s="17"/>
      <c r="AA57" s="17"/>
      <c r="AB57" s="17"/>
      <c r="AC57" s="17"/>
      <c r="AD57" s="17"/>
      <c r="AE57" s="17"/>
      <c r="AF57" s="16"/>
      <c r="AG57" s="2"/>
      <c r="AH57" s="97"/>
      <c r="AI57" s="97"/>
    </row>
    <row r="58" spans="1:37" s="46" customFormat="1" x14ac:dyDescent="0.25">
      <c r="B58" s="94"/>
      <c r="C58" s="48"/>
      <c r="D58" s="48"/>
      <c r="F58" s="16"/>
      <c r="G58" s="16"/>
      <c r="H58" s="16"/>
      <c r="I58" s="16"/>
      <c r="J58" s="16"/>
      <c r="K58" s="16"/>
      <c r="L58" s="16"/>
      <c r="M58" s="16"/>
      <c r="N58" s="16"/>
      <c r="O58" s="16"/>
      <c r="P58" s="16"/>
      <c r="Q58" s="16"/>
      <c r="R58" s="16"/>
      <c r="S58" s="16"/>
      <c r="T58" s="16"/>
      <c r="U58" s="16"/>
      <c r="V58" s="47"/>
      <c r="X58" s="16"/>
      <c r="Y58" s="16"/>
      <c r="Z58" s="17"/>
      <c r="AA58" s="17"/>
      <c r="AB58" s="17"/>
      <c r="AC58" s="17"/>
      <c r="AD58" s="17"/>
      <c r="AE58" s="17"/>
      <c r="AF58" s="16"/>
      <c r="AG58" s="2"/>
      <c r="AH58" s="2"/>
      <c r="AI58" s="2"/>
    </row>
    <row r="59" spans="1:37" s="46" customFormat="1" x14ac:dyDescent="0.25">
      <c r="B59" s="94"/>
      <c r="C59" s="48"/>
      <c r="D59" s="48"/>
      <c r="F59" s="16"/>
      <c r="G59" s="16"/>
      <c r="H59" s="16"/>
      <c r="I59" s="16"/>
      <c r="J59" s="16"/>
      <c r="K59" s="16"/>
      <c r="L59" s="16"/>
      <c r="M59" s="16"/>
      <c r="N59" s="16"/>
      <c r="O59" s="16"/>
      <c r="P59" s="16"/>
      <c r="Q59" s="16"/>
      <c r="R59" s="16"/>
      <c r="S59" s="16"/>
      <c r="T59" s="16"/>
      <c r="U59" s="16"/>
      <c r="V59" s="47"/>
      <c r="X59" s="16"/>
      <c r="Y59" s="16"/>
      <c r="Z59" s="17"/>
      <c r="AA59" s="17"/>
      <c r="AB59" s="17"/>
      <c r="AC59" s="17"/>
      <c r="AD59" s="17"/>
      <c r="AE59" s="17"/>
      <c r="AF59" s="16"/>
      <c r="AG59" s="2"/>
    </row>
    <row r="60" spans="1:37" s="46" customFormat="1" x14ac:dyDescent="0.25">
      <c r="B60" s="21"/>
      <c r="C60" s="48"/>
      <c r="D60" s="48"/>
      <c r="F60" s="16"/>
      <c r="G60" s="16"/>
      <c r="H60" s="16"/>
      <c r="I60" s="16"/>
      <c r="J60" s="16"/>
      <c r="K60" s="16"/>
      <c r="L60" s="16"/>
      <c r="M60" s="16"/>
      <c r="N60" s="16"/>
      <c r="O60" s="16"/>
      <c r="P60" s="16"/>
      <c r="Q60" s="16"/>
      <c r="R60" s="16"/>
      <c r="S60" s="16"/>
      <c r="T60" s="16"/>
      <c r="U60" s="16"/>
      <c r="V60" s="47"/>
      <c r="X60" s="16"/>
      <c r="Y60" s="16"/>
      <c r="Z60" s="17"/>
      <c r="AA60" s="17"/>
      <c r="AB60" s="17"/>
      <c r="AC60" s="17"/>
      <c r="AD60" s="17"/>
      <c r="AE60" s="17"/>
      <c r="AF60" s="16"/>
      <c r="AG60" s="2"/>
    </row>
    <row r="61" spans="1:37" s="100" customFormat="1" x14ac:dyDescent="0.25">
      <c r="B61" s="94"/>
      <c r="C61" s="56"/>
      <c r="D61" s="56"/>
      <c r="F61" s="16"/>
      <c r="G61" s="16"/>
      <c r="H61" s="16"/>
      <c r="I61" s="16"/>
      <c r="J61" s="16"/>
      <c r="K61" s="16"/>
      <c r="L61" s="16"/>
      <c r="M61" s="16"/>
      <c r="N61" s="16"/>
      <c r="O61" s="16"/>
      <c r="P61" s="16"/>
      <c r="Q61" s="16"/>
      <c r="R61" s="16"/>
      <c r="S61" s="16"/>
      <c r="T61" s="16"/>
      <c r="U61" s="16"/>
      <c r="V61" s="101"/>
      <c r="W61" s="20"/>
      <c r="X61" s="16"/>
      <c r="Y61" s="16"/>
      <c r="Z61" s="17"/>
      <c r="AA61" s="17"/>
      <c r="AB61" s="17"/>
      <c r="AC61" s="17"/>
      <c r="AD61" s="17"/>
      <c r="AE61" s="17"/>
      <c r="AF61" s="16"/>
      <c r="AG61" s="2"/>
      <c r="AH61" s="2"/>
      <c r="AI61" s="2"/>
    </row>
    <row r="62" spans="1:37" s="100" customFormat="1" x14ac:dyDescent="0.25">
      <c r="B62" s="94"/>
      <c r="C62" s="56"/>
      <c r="D62" s="56"/>
      <c r="F62" s="16"/>
      <c r="G62" s="16"/>
      <c r="H62" s="16"/>
      <c r="I62" s="16"/>
      <c r="J62" s="16"/>
      <c r="K62" s="16"/>
      <c r="L62" s="16"/>
      <c r="M62" s="16"/>
      <c r="N62" s="16"/>
      <c r="O62" s="16"/>
      <c r="P62" s="16"/>
      <c r="Q62" s="16"/>
      <c r="R62" s="16"/>
      <c r="S62" s="16"/>
      <c r="T62" s="16"/>
      <c r="U62" s="16"/>
      <c r="V62" s="101"/>
      <c r="W62" s="20"/>
      <c r="X62" s="16"/>
      <c r="Y62" s="16"/>
      <c r="Z62" s="17"/>
      <c r="AA62" s="17"/>
      <c r="AB62" s="17"/>
      <c r="AC62" s="17"/>
      <c r="AD62" s="17"/>
      <c r="AE62" s="17"/>
      <c r="AF62" s="16"/>
      <c r="AG62" s="2"/>
    </row>
  </sheetData>
  <mergeCells count="2">
    <mergeCell ref="Z1:AA1"/>
    <mergeCell ref="AB1:AC1"/>
  </mergeCells>
  <dataValidations count="3">
    <dataValidation type="list" allowBlank="1" showInputMessage="1" showErrorMessage="1" sqref="H16 H22 F53 D55 F61:F62 D22:D30 D57:D62 J19:J20 D18:D20 H18:H20 D50:D53 L20 F16 D7:D16 F37:F39 H38 D32:D45 H42 F41:F43">
      <formula1>INDIRECT(C7)</formula1>
    </dataValidation>
    <dataValidation type="list" allowBlank="1" showInputMessage="1" showErrorMessage="1" sqref="C55 E53 C50:C53 E61:E62 C22:C30 C7:C16 C57:C62 E16 E38 C32:C45 E42">
      <formula1>Type</formula1>
    </dataValidation>
    <dataValidation type="list" allowBlank="1" showInputMessage="1" showErrorMessage="1" sqref="E10:E15">
      <formula1>INDIRECT(#REF!)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0"/>
  <sheetViews>
    <sheetView topLeftCell="Q1" zoomScaleNormal="100" workbookViewId="0">
      <selection activeCell="AF29" sqref="AF29"/>
    </sheetView>
  </sheetViews>
  <sheetFormatPr defaultColWidth="8.85546875" defaultRowHeight="15" x14ac:dyDescent="0.25"/>
  <cols>
    <col min="5" max="5" width="36.28515625" customWidth="1"/>
    <col min="6" max="7" width="11.28515625" bestFit="1" customWidth="1"/>
    <col min="8" max="8" width="9.42578125" bestFit="1" customWidth="1"/>
    <col min="9" max="10" width="11.28515625" bestFit="1" customWidth="1"/>
    <col min="11" max="13" width="9.42578125" bestFit="1" customWidth="1"/>
    <col min="14" max="14" width="11.28515625" bestFit="1" customWidth="1"/>
    <col min="15" max="15" width="9.42578125" bestFit="1" customWidth="1"/>
    <col min="16" max="16" width="11.28515625" bestFit="1" customWidth="1"/>
    <col min="17" max="17" width="9.42578125" bestFit="1" customWidth="1"/>
    <col min="18" max="18" width="12.28515625" bestFit="1" customWidth="1"/>
    <col min="19" max="19" width="9.42578125" bestFit="1" customWidth="1"/>
    <col min="20" max="20" width="11.42578125" bestFit="1" customWidth="1"/>
    <col min="21" max="21" width="9.42578125" bestFit="1" customWidth="1"/>
    <col min="22" max="22" width="16.140625" customWidth="1"/>
    <col min="25" max="25" width="14.7109375" customWidth="1"/>
    <col min="26" max="26" width="16.42578125" customWidth="1"/>
    <col min="27" max="27" width="17.7109375" customWidth="1"/>
    <col min="28" max="28" width="13.85546875" customWidth="1"/>
    <col min="29" max="29" width="14.28515625" customWidth="1"/>
    <col min="30" max="30" width="11.42578125" customWidth="1"/>
    <col min="31" max="31" width="10.42578125" customWidth="1"/>
    <col min="32" max="32" width="11.42578125" customWidth="1"/>
    <col min="33" max="33" width="15.28515625" customWidth="1"/>
    <col min="36" max="36" width="10.42578125" customWidth="1"/>
  </cols>
  <sheetData>
    <row r="1" spans="1:39" s="14" customFormat="1" x14ac:dyDescent="0.25">
      <c r="A1" s="4" t="s">
        <v>24</v>
      </c>
      <c r="B1" s="30"/>
      <c r="C1" s="4"/>
      <c r="D1" s="4"/>
      <c r="E1" s="4"/>
      <c r="F1" s="31"/>
      <c r="G1" s="31"/>
      <c r="H1" s="31"/>
      <c r="I1" s="31"/>
      <c r="J1" s="31"/>
      <c r="K1" s="31"/>
      <c r="L1" s="4"/>
      <c r="M1" s="4"/>
      <c r="N1" s="4"/>
      <c r="O1" s="4"/>
      <c r="P1" s="4"/>
      <c r="Q1" s="4"/>
      <c r="R1" s="4"/>
      <c r="S1" s="4"/>
      <c r="T1" s="4"/>
      <c r="U1" s="4"/>
      <c r="V1" s="4"/>
      <c r="W1" s="4"/>
      <c r="X1" s="44"/>
      <c r="Y1" s="44"/>
      <c r="Z1" s="4"/>
      <c r="AA1" s="4"/>
      <c r="AB1" s="4"/>
      <c r="AC1" s="4"/>
      <c r="AD1" s="4"/>
      <c r="AE1" s="4"/>
      <c r="AF1" s="4"/>
      <c r="AG1" s="4"/>
    </row>
    <row r="2" spans="1:39" s="14" customFormat="1" x14ac:dyDescent="0.25">
      <c r="A2" s="19" t="s">
        <v>0</v>
      </c>
      <c r="B2" s="23" t="s">
        <v>79</v>
      </c>
      <c r="C2" s="13" t="s">
        <v>65</v>
      </c>
      <c r="D2" s="13" t="s">
        <v>57</v>
      </c>
      <c r="E2" s="19" t="s">
        <v>1</v>
      </c>
      <c r="F2" s="32" t="s">
        <v>2</v>
      </c>
      <c r="G2" s="32" t="s">
        <v>3</v>
      </c>
      <c r="H2" s="32" t="s">
        <v>4</v>
      </c>
      <c r="I2" s="32" t="s">
        <v>5</v>
      </c>
      <c r="J2" s="32" t="s">
        <v>6</v>
      </c>
      <c r="K2" s="32" t="s">
        <v>7</v>
      </c>
      <c r="L2" s="19" t="s">
        <v>8</v>
      </c>
      <c r="M2" s="19" t="s">
        <v>9</v>
      </c>
      <c r="N2" s="19" t="s">
        <v>10</v>
      </c>
      <c r="O2" s="19" t="s">
        <v>11</v>
      </c>
      <c r="P2" s="19" t="s">
        <v>12</v>
      </c>
      <c r="Q2" s="19" t="s">
        <v>13</v>
      </c>
      <c r="R2" s="19" t="s">
        <v>14</v>
      </c>
      <c r="S2" s="19" t="s">
        <v>15</v>
      </c>
      <c r="T2" s="19" t="s">
        <v>16</v>
      </c>
      <c r="U2" s="19" t="s">
        <v>17</v>
      </c>
      <c r="V2" s="19" t="s">
        <v>18</v>
      </c>
      <c r="W2" s="19" t="s">
        <v>19</v>
      </c>
      <c r="X2" s="45" t="s">
        <v>20</v>
      </c>
      <c r="Y2" s="45" t="s">
        <v>21</v>
      </c>
      <c r="Z2" s="5" t="s">
        <v>42</v>
      </c>
      <c r="AA2" s="5" t="s">
        <v>43</v>
      </c>
      <c r="AB2" s="5" t="s">
        <v>36</v>
      </c>
      <c r="AC2" s="5" t="s">
        <v>37</v>
      </c>
      <c r="AD2" s="19" t="s">
        <v>31</v>
      </c>
      <c r="AE2" s="19" t="s">
        <v>32</v>
      </c>
      <c r="AF2" s="19" t="s">
        <v>33</v>
      </c>
      <c r="AG2" s="19" t="s">
        <v>34</v>
      </c>
      <c r="AH2" s="22" t="s">
        <v>73</v>
      </c>
      <c r="AI2" s="23" t="s">
        <v>74</v>
      </c>
      <c r="AJ2" s="19" t="s">
        <v>82</v>
      </c>
    </row>
    <row r="3" spans="1:39" s="14" customFormat="1" x14ac:dyDescent="0.25">
      <c r="A3" s="46" t="s">
        <v>99</v>
      </c>
      <c r="B3" s="21"/>
      <c r="F3" s="17"/>
      <c r="G3" s="17"/>
      <c r="H3" s="17"/>
      <c r="I3" s="17"/>
      <c r="J3" s="17"/>
      <c r="K3" s="17"/>
      <c r="L3" s="16"/>
      <c r="M3" s="16"/>
      <c r="X3" s="16"/>
      <c r="Y3" s="16"/>
    </row>
    <row r="4" spans="1:39" s="100" customFormat="1" x14ac:dyDescent="0.25">
      <c r="A4" s="108">
        <v>1933</v>
      </c>
      <c r="B4" s="109" t="s">
        <v>112</v>
      </c>
      <c r="C4" s="48" t="s">
        <v>62</v>
      </c>
      <c r="D4" s="48" t="s">
        <v>24</v>
      </c>
      <c r="E4" s="100" t="s">
        <v>117</v>
      </c>
      <c r="F4" s="16">
        <v>-27.626313404356601</v>
      </c>
      <c r="G4" s="16">
        <v>-28.0150976204146</v>
      </c>
      <c r="H4" s="16">
        <v>4.6521981065909199E-3</v>
      </c>
      <c r="I4" s="16">
        <v>-51.590678910902298</v>
      </c>
      <c r="J4" s="16">
        <v>-52.9690975112633</v>
      </c>
      <c r="K4" s="16">
        <v>6.4345247139581197E-3</v>
      </c>
      <c r="L4" s="16">
        <v>-4.7414134467581803E-2</v>
      </c>
      <c r="M4" s="16">
        <v>4.2322753840695398E-3</v>
      </c>
      <c r="N4" s="16">
        <v>-37.539654958286199</v>
      </c>
      <c r="O4" s="16">
        <v>4.60476898603422E-3</v>
      </c>
      <c r="P4" s="16">
        <v>-70.460334128101806</v>
      </c>
      <c r="Q4" s="16">
        <v>6.3065027089658898E-3</v>
      </c>
      <c r="R4" s="16">
        <v>-100.575870865409</v>
      </c>
      <c r="S4" s="16">
        <v>0.15091915635665501</v>
      </c>
      <c r="T4" s="16">
        <v>1299.8967400131501</v>
      </c>
      <c r="U4" s="16">
        <v>0.43839022394182797</v>
      </c>
      <c r="V4" s="101">
        <v>43792.540370370371</v>
      </c>
      <c r="W4" s="100">
        <v>2.2999999999999998</v>
      </c>
      <c r="X4" s="16">
        <v>2.2974533382749299E-2</v>
      </c>
      <c r="Y4" s="16">
        <v>1.88432869197976E-2</v>
      </c>
      <c r="Z4" s="17">
        <f>((((N4/1000)+1)/((SMOW!$Z$4/1000)+1))-1)*1000</f>
        <v>-27.57855157560163</v>
      </c>
      <c r="AA4" s="17">
        <f>((((P4/1000)+1)/((SMOW!$AA$4/1000)+1))-1)*1000</f>
        <v>-51.560792486873396</v>
      </c>
      <c r="AB4" s="17">
        <f>Z4*SMOW!$AN$6</f>
        <v>-29.792387449061263</v>
      </c>
      <c r="AC4" s="17">
        <f>AA4*SMOW!$AN$12</f>
        <v>-55.653079492565041</v>
      </c>
      <c r="AD4" s="17">
        <f t="shared" ref="AD4:AE6" si="0">LN((AB4/1000)+1)*1000</f>
        <v>-30.245196828953915</v>
      </c>
      <c r="AE4" s="17">
        <f t="shared" si="0"/>
        <v>-57.261679810881965</v>
      </c>
      <c r="AF4" s="16">
        <f>(AD4-SMOW!AN$14*AE4)</f>
        <v>-1.1029888808234745E-2</v>
      </c>
      <c r="AG4" s="2">
        <f t="shared" ref="AG4:AG6" si="1">AF4*1000</f>
        <v>-11.029888808234745</v>
      </c>
      <c r="AH4" s="2">
        <f>AVERAGE(AG4:AG6)</f>
        <v>-12.596893663962069</v>
      </c>
      <c r="AI4" s="2">
        <f>STDEV(AG4:AG6)</f>
        <v>3.7223877250331907</v>
      </c>
    </row>
    <row r="5" spans="1:39" s="100" customFormat="1" x14ac:dyDescent="0.25">
      <c r="A5" s="108">
        <v>1934</v>
      </c>
      <c r="B5" s="109" t="s">
        <v>112</v>
      </c>
      <c r="C5" s="48" t="s">
        <v>62</v>
      </c>
      <c r="D5" s="48" t="s">
        <v>24</v>
      </c>
      <c r="E5" s="100" t="s">
        <v>118</v>
      </c>
      <c r="F5" s="16">
        <v>-27.3132040223256</v>
      </c>
      <c r="G5" s="16">
        <v>-27.693144334310599</v>
      </c>
      <c r="H5" s="16">
        <v>5.0531371579023796E-3</v>
      </c>
      <c r="I5" s="16">
        <v>-51.003246274284898</v>
      </c>
      <c r="J5" s="16">
        <v>-52.349901223410399</v>
      </c>
      <c r="K5" s="16">
        <v>2.2920788253158199E-3</v>
      </c>
      <c r="L5" s="16">
        <v>-5.2396488349849002E-2</v>
      </c>
      <c r="M5" s="16">
        <v>4.8488214659857098E-3</v>
      </c>
      <c r="N5" s="16">
        <v>-37.229737723770803</v>
      </c>
      <c r="O5" s="16">
        <v>5.0016204670908504E-3</v>
      </c>
      <c r="P5" s="16">
        <v>-69.884589115245404</v>
      </c>
      <c r="Q5" s="16">
        <v>2.2464753751993902E-3</v>
      </c>
      <c r="R5" s="16">
        <v>-101.565010554312</v>
      </c>
      <c r="S5" s="16">
        <v>0.156291887458129</v>
      </c>
      <c r="T5" s="16">
        <v>1594.0505913412801</v>
      </c>
      <c r="U5" s="16">
        <v>0.29734416096529398</v>
      </c>
      <c r="V5" s="101">
        <v>43792.627962962964</v>
      </c>
      <c r="W5" s="100">
        <v>2.2999999999999998</v>
      </c>
      <c r="X5" s="16">
        <v>0.178097221751087</v>
      </c>
      <c r="Y5" s="16">
        <v>0.166875521922243</v>
      </c>
      <c r="Z5" s="17">
        <f>((((N5/1000)+1)/((SMOW!$Z$4/1000)+1))-1)*1000</f>
        <v>-27.265426814013672</v>
      </c>
      <c r="AA5" s="17">
        <f>((((P5/1000)+1)/((SMOW!$AA$4/1000)+1))-1)*1000</f>
        <v>-50.973341338986231</v>
      </c>
      <c r="AB5" s="17">
        <f>Z5*SMOW!$AN$6</f>
        <v>-29.454126964584756</v>
      </c>
      <c r="AC5" s="17">
        <f>AA5*SMOW!$AN$12</f>
        <v>-55.019003407724291</v>
      </c>
      <c r="AD5" s="17">
        <f t="shared" si="0"/>
        <v>-29.89661006570546</v>
      </c>
      <c r="AE5" s="17">
        <f t="shared" si="0"/>
        <v>-56.590461116754753</v>
      </c>
      <c r="AF5" s="16">
        <f>(AD5-SMOW!AN$14*AE5)</f>
        <v>-1.6846596058947227E-2</v>
      </c>
      <c r="AG5" s="2">
        <f t="shared" si="1"/>
        <v>-16.846596058947227</v>
      </c>
    </row>
    <row r="6" spans="1:39" s="100" customFormat="1" x14ac:dyDescent="0.25">
      <c r="A6" s="108">
        <v>1935</v>
      </c>
      <c r="B6" s="109" t="s">
        <v>112</v>
      </c>
      <c r="C6" s="48" t="s">
        <v>62</v>
      </c>
      <c r="D6" s="48" t="s">
        <v>24</v>
      </c>
      <c r="E6" s="100" t="s">
        <v>120</v>
      </c>
      <c r="F6" s="16">
        <v>-27.616587799776902</v>
      </c>
      <c r="G6" s="16">
        <v>-28.005095614019599</v>
      </c>
      <c r="H6" s="16">
        <v>3.8816096725629501E-3</v>
      </c>
      <c r="I6" s="16">
        <v>-51.5745834371683</v>
      </c>
      <c r="J6" s="16">
        <v>-52.9521257941839</v>
      </c>
      <c r="K6" s="16">
        <v>1.61749171597755E-3</v>
      </c>
      <c r="L6" s="16">
        <v>-4.6373194690464699E-2</v>
      </c>
      <c r="M6" s="16">
        <v>4.0710371488145202E-3</v>
      </c>
      <c r="N6" s="16">
        <v>-37.530028506163397</v>
      </c>
      <c r="O6" s="16">
        <v>3.8420366946085999E-3</v>
      </c>
      <c r="P6" s="16">
        <v>-70.444558891667398</v>
      </c>
      <c r="Q6" s="16">
        <v>1.58530992451072E-3</v>
      </c>
      <c r="R6" s="16">
        <v>-102.55311954754301</v>
      </c>
      <c r="S6" s="16">
        <v>0.121877881394775</v>
      </c>
      <c r="T6" s="16">
        <v>1386.96186672201</v>
      </c>
      <c r="U6" s="16">
        <v>0.234637526030329</v>
      </c>
      <c r="V6" s="101">
        <v>43792.718136574076</v>
      </c>
      <c r="W6" s="100">
        <v>2.2999999999999998</v>
      </c>
      <c r="X6" s="16">
        <v>7.6369005221432699E-3</v>
      </c>
      <c r="Y6" s="16">
        <v>5.1999720016575098E-3</v>
      </c>
      <c r="Z6" s="17">
        <f>((((N6/1000)+1)/((SMOW!$Z$4/1000)+1))-1)*1000</f>
        <v>-27.568825493311966</v>
      </c>
      <c r="AA6" s="17">
        <f>((((P6/1000)+1)/((SMOW!$AA$4/1000)+1))-1)*1000</f>
        <v>-51.54469650593618</v>
      </c>
      <c r="AB6" s="17">
        <f>Z6*SMOW!$AN$6</f>
        <v>-29.781880616926124</v>
      </c>
      <c r="AC6" s="17">
        <f>AA6*SMOW!$AN$12</f>
        <v>-55.63570600268244</v>
      </c>
      <c r="AD6" s="17">
        <f t="shared" si="0"/>
        <v>-30.234367419755298</v>
      </c>
      <c r="AE6" s="17">
        <f t="shared" si="0"/>
        <v>-57.243282620512488</v>
      </c>
      <c r="AF6" s="16">
        <f>(AD6-SMOW!AN$14*AE6)</f>
        <v>-9.9141961247042332E-3</v>
      </c>
      <c r="AG6" s="2">
        <f t="shared" si="1"/>
        <v>-9.9141961247042332</v>
      </c>
    </row>
    <row r="7" spans="1:39" s="100" customFormat="1" x14ac:dyDescent="0.25">
      <c r="A7" s="108" t="s">
        <v>174</v>
      </c>
      <c r="B7" s="94"/>
      <c r="C7" s="55"/>
      <c r="D7" s="55"/>
      <c r="F7" s="16"/>
      <c r="G7" s="16"/>
      <c r="H7" s="16"/>
      <c r="I7" s="16"/>
      <c r="J7" s="16"/>
      <c r="K7" s="16"/>
      <c r="L7" s="16"/>
      <c r="M7" s="16"/>
      <c r="N7" s="16"/>
      <c r="P7" s="16"/>
      <c r="Q7" s="16"/>
      <c r="R7" s="16"/>
      <c r="S7" s="16"/>
      <c r="T7" s="16"/>
      <c r="U7" s="16"/>
      <c r="V7" s="101"/>
      <c r="X7" s="16"/>
      <c r="Y7" s="16"/>
      <c r="Z7" s="17"/>
      <c r="AA7" s="17"/>
      <c r="AB7" s="17"/>
      <c r="AC7" s="17"/>
      <c r="AD7" s="17"/>
      <c r="AE7" s="17"/>
      <c r="AF7" s="16"/>
      <c r="AG7" s="2"/>
    </row>
    <row r="8" spans="1:39" s="100" customFormat="1" x14ac:dyDescent="0.25">
      <c r="A8" s="85">
        <v>2001</v>
      </c>
      <c r="B8" s="109" t="s">
        <v>80</v>
      </c>
      <c r="C8" s="112" t="s">
        <v>62</v>
      </c>
      <c r="D8" s="72" t="s">
        <v>24</v>
      </c>
      <c r="E8" s="100" t="s">
        <v>198</v>
      </c>
      <c r="F8" s="16">
        <v>-27.774612460036099</v>
      </c>
      <c r="G8" s="16">
        <v>-28.167622023293401</v>
      </c>
      <c r="H8" s="16">
        <v>6.2532698946703401E-3</v>
      </c>
      <c r="I8" s="16">
        <v>-51.892086734559797</v>
      </c>
      <c r="J8" s="16">
        <v>-53.286951047019699</v>
      </c>
      <c r="K8" s="16">
        <v>4.2937729634282499E-3</v>
      </c>
      <c r="L8" s="16">
        <v>-3.21118704669607E-2</v>
      </c>
      <c r="M8" s="16">
        <v>6.0821995101185697E-3</v>
      </c>
      <c r="N8" s="16">
        <v>-37.686442106340799</v>
      </c>
      <c r="O8" s="16">
        <v>6.1895178607059799E-3</v>
      </c>
      <c r="P8" s="16">
        <v>-70.755745108850107</v>
      </c>
      <c r="Q8" s="16">
        <v>4.2083435885791401E-3</v>
      </c>
      <c r="R8" s="16">
        <v>-103.96243249867599</v>
      </c>
      <c r="S8" s="16">
        <v>0.13292846753366599</v>
      </c>
      <c r="T8" s="16">
        <v>2409.4821124888099</v>
      </c>
      <c r="U8" s="16">
        <v>0.43209213832002102</v>
      </c>
      <c r="V8" s="101">
        <v>43816.359120370369</v>
      </c>
      <c r="W8" s="100">
        <v>2.2999999999999998</v>
      </c>
      <c r="X8" s="16">
        <v>4.1191322725970102E-3</v>
      </c>
      <c r="Y8" s="16">
        <v>1.9232811293844799E-3</v>
      </c>
      <c r="Z8" s="17">
        <f>((((N8/1000)+1)/((SMOW!$Z$4/1000)+1))-1)*1000</f>
        <v>-27.726857915552849</v>
      </c>
      <c r="AA8" s="17">
        <f>((((P8/1000)+1)/((SMOW!$AA$4/1000)+1))-1)*1000</f>
        <v>-51.862209808541728</v>
      </c>
      <c r="AB8" s="17">
        <f>Z8*SMOW!$AN$6</f>
        <v>-29.952598906463827</v>
      </c>
      <c r="AC8" s="17">
        <f>AA8*SMOW!$AN$12</f>
        <v>-55.978419762839486</v>
      </c>
      <c r="AD8" s="17">
        <f t="shared" ref="AD8:AE11" si="2">LN((AB8/1000)+1)*1000</f>
        <v>-30.410341571928406</v>
      </c>
      <c r="AE8" s="17">
        <f t="shared" si="2"/>
        <v>-57.60625267721089</v>
      </c>
      <c r="AF8" s="16">
        <f>(AD8-SMOW!AN$14*AE8)</f>
        <v>5.7598416389446072E-3</v>
      </c>
      <c r="AG8" s="2">
        <f t="shared" ref="AG8:AG11" si="3">AF8*1000</f>
        <v>5.7598416389446072</v>
      </c>
      <c r="AH8" s="2">
        <f>AVERAGE(AG8:AG11)</f>
        <v>6.4411321616395512</v>
      </c>
      <c r="AI8" s="2">
        <f>STDEV(AG8:AG11)</f>
        <v>8.8184190293809888</v>
      </c>
    </row>
    <row r="9" spans="1:39" s="100" customFormat="1" x14ac:dyDescent="0.25">
      <c r="A9" s="85">
        <v>2002</v>
      </c>
      <c r="B9" s="109" t="s">
        <v>80</v>
      </c>
      <c r="C9" s="112" t="s">
        <v>62</v>
      </c>
      <c r="D9" s="72" t="s">
        <v>24</v>
      </c>
      <c r="E9" s="100" t="s">
        <v>199</v>
      </c>
      <c r="F9" s="16">
        <v>-27.430164695582299</v>
      </c>
      <c r="G9" s="16">
        <v>-27.813396413029899</v>
      </c>
      <c r="H9" s="16">
        <v>4.5507825670700296E-3</v>
      </c>
      <c r="I9" s="16">
        <v>-51.243689849942797</v>
      </c>
      <c r="J9" s="16">
        <v>-52.603299381817102</v>
      </c>
      <c r="K9" s="16">
        <v>2.16939176014724E-3</v>
      </c>
      <c r="L9" s="16">
        <v>-3.8854339430464901E-2</v>
      </c>
      <c r="M9" s="16">
        <v>4.53518632616775E-3</v>
      </c>
      <c r="N9" s="16">
        <v>-37.345505983947703</v>
      </c>
      <c r="O9" s="16">
        <v>4.5043873770867198E-3</v>
      </c>
      <c r="P9" s="16">
        <v>-70.120248799316599</v>
      </c>
      <c r="Q9" s="16">
        <v>2.1262293052502798E-3</v>
      </c>
      <c r="R9" s="16">
        <v>-103.10369502857399</v>
      </c>
      <c r="S9" s="16">
        <v>0.15860458855656501</v>
      </c>
      <c r="T9" s="16">
        <v>2714.20568409814</v>
      </c>
      <c r="U9" s="16">
        <v>0.33070923006330599</v>
      </c>
      <c r="V9" s="101">
        <v>43816.447893518518</v>
      </c>
      <c r="W9" s="100">
        <v>2.2999999999999998</v>
      </c>
      <c r="X9" s="16">
        <v>9.7713964693290408E-3</v>
      </c>
      <c r="Y9" s="16">
        <v>1.12692623495222E-2</v>
      </c>
      <c r="Z9" s="17">
        <f>((((N9/1000)+1)/((SMOW!$Z$4/1000)+1))-1)*1000</f>
        <v>-27.382393232238343</v>
      </c>
      <c r="AA9" s="17">
        <f>((((P9/1000)+1)/((SMOW!$AA$4/1000)+1))-1)*1000</f>
        <v>-51.213792491539792</v>
      </c>
      <c r="AB9" s="17">
        <f>Z9*SMOW!$AN$6</f>
        <v>-29.580482724811162</v>
      </c>
      <c r="AC9" s="17">
        <f>AA9*SMOW!$AN$12</f>
        <v>-55.2785387341169</v>
      </c>
      <c r="AD9" s="17">
        <f t="shared" si="2"/>
        <v>-30.026808946155086</v>
      </c>
      <c r="AE9" s="17">
        <f t="shared" si="2"/>
        <v>-56.865144918900711</v>
      </c>
      <c r="AF9" s="16">
        <f>(AD9-SMOW!AN$14*AE9)</f>
        <v>-2.0124289755081293E-3</v>
      </c>
      <c r="AG9" s="2">
        <f t="shared" si="3"/>
        <v>-2.0124289755081293</v>
      </c>
    </row>
    <row r="10" spans="1:39" s="100" customFormat="1" x14ac:dyDescent="0.25">
      <c r="A10" s="85">
        <v>2003</v>
      </c>
      <c r="B10" s="109" t="s">
        <v>80</v>
      </c>
      <c r="C10" s="112" t="s">
        <v>62</v>
      </c>
      <c r="D10" s="72" t="s">
        <v>24</v>
      </c>
      <c r="E10" s="100" t="s">
        <v>200</v>
      </c>
      <c r="F10" s="16">
        <v>-27.9721901276809</v>
      </c>
      <c r="G10" s="16">
        <v>-28.3708642921201</v>
      </c>
      <c r="H10" s="16">
        <v>4.0641358489632001E-3</v>
      </c>
      <c r="I10" s="16">
        <v>-52.252407716208999</v>
      </c>
      <c r="J10" s="16">
        <v>-53.6670651720599</v>
      </c>
      <c r="K10" s="16">
        <v>2.42968769177754E-3</v>
      </c>
      <c r="L10" s="16">
        <v>-3.4653881272424802E-2</v>
      </c>
      <c r="M10" s="16">
        <v>3.7753934622899799E-3</v>
      </c>
      <c r="N10" s="16">
        <v>-37.882005471326202</v>
      </c>
      <c r="O10" s="16">
        <v>4.02270201817708E-3</v>
      </c>
      <c r="P10" s="16">
        <v>-71.108897104977899</v>
      </c>
      <c r="Q10" s="16">
        <v>2.3813463606552699E-3</v>
      </c>
      <c r="R10" s="16">
        <v>-105.189706325415</v>
      </c>
      <c r="S10" s="16">
        <v>0.15694832475855899</v>
      </c>
      <c r="T10" s="16">
        <v>2102.5519205523201</v>
      </c>
      <c r="U10" s="16">
        <v>0.192644887575458</v>
      </c>
      <c r="V10" s="101">
        <v>43816.526886574073</v>
      </c>
      <c r="W10" s="100">
        <v>2.2999999999999998</v>
      </c>
      <c r="X10" s="16">
        <v>5.5298171947078201E-2</v>
      </c>
      <c r="Y10" s="16">
        <v>4.9865673939590197E-2</v>
      </c>
      <c r="Z10" s="17">
        <f>((((N10/1000)+1)/((SMOW!$Z$4/1000)+1))-1)*1000</f>
        <v>-27.924445287975665</v>
      </c>
      <c r="AA10" s="17">
        <f>((((P10/1000)+1)/((SMOW!$AA$4/1000)+1))-1)*1000</f>
        <v>-52.222542144682471</v>
      </c>
      <c r="AB10" s="17">
        <f>Z10*SMOW!$AN$6</f>
        <v>-30.166047373404719</v>
      </c>
      <c r="AC10" s="17">
        <f>AA10*SMOW!$AN$12</f>
        <v>-56.367351025912832</v>
      </c>
      <c r="AD10" s="17">
        <f t="shared" si="2"/>
        <v>-30.63040499734656</v>
      </c>
      <c r="AE10" s="17">
        <f t="shared" si="2"/>
        <v>-58.01833160836086</v>
      </c>
      <c r="AF10" s="16">
        <f>(AD10-SMOW!AN$14*AE10)</f>
        <v>3.2740918679756703E-3</v>
      </c>
      <c r="AG10" s="2">
        <f t="shared" si="3"/>
        <v>3.2740918679756703</v>
      </c>
    </row>
    <row r="11" spans="1:39" s="100" customFormat="1" x14ac:dyDescent="0.25">
      <c r="A11" s="85">
        <v>2004</v>
      </c>
      <c r="B11" s="109" t="s">
        <v>80</v>
      </c>
      <c r="C11" s="57" t="s">
        <v>62</v>
      </c>
      <c r="D11" s="72" t="s">
        <v>24</v>
      </c>
      <c r="E11" s="100" t="s">
        <v>201</v>
      </c>
      <c r="F11" s="16">
        <v>-28.064764848368601</v>
      </c>
      <c r="G11" s="16">
        <v>-28.466107834980001</v>
      </c>
      <c r="H11" s="16">
        <v>5.4932090003180396E-3</v>
      </c>
      <c r="I11" s="16">
        <v>-52.448746884306303</v>
      </c>
      <c r="J11" s="16">
        <v>-53.874250563444697</v>
      </c>
      <c r="K11" s="16">
        <v>1.88236446336769E-3</v>
      </c>
      <c r="L11" s="16">
        <v>-2.0503537481146999E-2</v>
      </c>
      <c r="M11" s="16">
        <v>5.4657495797173702E-3</v>
      </c>
      <c r="N11" s="16">
        <v>-37.973636393515299</v>
      </c>
      <c r="O11" s="16">
        <v>5.4372057807762098E-3</v>
      </c>
      <c r="P11" s="16">
        <v>-71.301329887588196</v>
      </c>
      <c r="Q11" s="16">
        <v>1.8449127348507601E-3</v>
      </c>
      <c r="R11" s="16">
        <v>-105.407160692302</v>
      </c>
      <c r="S11" s="16">
        <v>0.14878157069672299</v>
      </c>
      <c r="T11" s="16">
        <v>2056.8663209121801</v>
      </c>
      <c r="U11" s="16">
        <v>0.19626103312008999</v>
      </c>
      <c r="V11" s="101">
        <v>43816.608449074076</v>
      </c>
      <c r="W11" s="100">
        <v>2.2999999999999998</v>
      </c>
      <c r="X11" s="16">
        <v>4.4382369296336099E-2</v>
      </c>
      <c r="Y11" s="16">
        <v>0.118366045608093</v>
      </c>
      <c r="Z11" s="17">
        <f>((((N11/1000)+1)/((SMOW!$Z$4/1000)+1))-1)*1000</f>
        <v>-28.017024555822445</v>
      </c>
      <c r="AA11" s="17">
        <f>((((P11/1000)+1)/((SMOW!$AA$4/1000)+1))-1)*1000</f>
        <v>-52.418887499850577</v>
      </c>
      <c r="AB11" s="17">
        <f>Z11*SMOW!$AN$6</f>
        <v>-30.266058333366875</v>
      </c>
      <c r="AC11" s="17">
        <f>AA11*SMOW!$AN$12</f>
        <v>-56.579279957415359</v>
      </c>
      <c r="AD11" s="17">
        <f t="shared" si="2"/>
        <v>-30.733532049867026</v>
      </c>
      <c r="AE11" s="17">
        <f t="shared" si="2"/>
        <v>-58.242945215875324</v>
      </c>
      <c r="AF11" s="16">
        <f>(AD11-SMOW!AN$14*AE11)</f>
        <v>1.8743024115146056E-2</v>
      </c>
      <c r="AG11" s="2">
        <f t="shared" si="3"/>
        <v>18.743024115146056</v>
      </c>
    </row>
    <row r="12" spans="1:39" s="87" customFormat="1" x14ac:dyDescent="0.25">
      <c r="A12" s="120" t="s">
        <v>221</v>
      </c>
      <c r="B12" s="94"/>
      <c r="C12" s="48"/>
      <c r="D12" s="48"/>
      <c r="E12" s="100"/>
      <c r="F12" s="16"/>
      <c r="G12" s="16"/>
      <c r="H12" s="16"/>
      <c r="I12" s="16"/>
      <c r="J12" s="16"/>
      <c r="K12" s="16"/>
      <c r="L12" s="16"/>
      <c r="M12" s="16"/>
      <c r="N12" s="16"/>
      <c r="O12" s="16"/>
      <c r="P12" s="16"/>
      <c r="Q12" s="16"/>
      <c r="R12" s="16"/>
      <c r="S12" s="16"/>
      <c r="T12" s="16"/>
      <c r="U12" s="16"/>
      <c r="V12" s="101"/>
      <c r="W12" s="100"/>
      <c r="X12" s="16"/>
      <c r="Y12" s="16"/>
      <c r="Z12" s="17"/>
      <c r="AA12" s="17"/>
      <c r="AB12" s="17"/>
      <c r="AC12" s="17"/>
      <c r="AD12" s="17"/>
      <c r="AE12" s="17"/>
      <c r="AF12" s="16"/>
      <c r="AG12" s="2"/>
      <c r="AI12" s="90"/>
      <c r="AJ12" s="90"/>
      <c r="AK12" s="90"/>
      <c r="AL12" s="104"/>
      <c r="AM12" s="103"/>
    </row>
    <row r="13" spans="1:39" s="100" customFormat="1" x14ac:dyDescent="0.25">
      <c r="A13" s="120">
        <v>2019</v>
      </c>
      <c r="B13" s="109" t="s">
        <v>206</v>
      </c>
      <c r="C13" s="57" t="s">
        <v>62</v>
      </c>
      <c r="D13" s="72" t="s">
        <v>24</v>
      </c>
      <c r="E13" s="100" t="s">
        <v>225</v>
      </c>
      <c r="F13" s="16">
        <v>-27.066299788807498</v>
      </c>
      <c r="G13" s="16">
        <v>-27.439338975374401</v>
      </c>
      <c r="H13" s="16">
        <v>3.8212150640759401E-3</v>
      </c>
      <c r="I13" s="16">
        <v>-50.619802915787197</v>
      </c>
      <c r="J13" s="16">
        <v>-51.945931545224603</v>
      </c>
      <c r="K13" s="16">
        <v>2.30110994438853E-3</v>
      </c>
      <c r="L13" s="16">
        <v>-1.18871194958727E-2</v>
      </c>
      <c r="M13" s="16">
        <v>3.9579410499320502E-3</v>
      </c>
      <c r="N13" s="16">
        <v>-36.985350676835999</v>
      </c>
      <c r="O13" s="16">
        <v>3.7822578086471699E-3</v>
      </c>
      <c r="P13" s="16">
        <v>-69.508774787598995</v>
      </c>
      <c r="Q13" s="16">
        <v>2.2553268101433901E-3</v>
      </c>
      <c r="R13" s="16">
        <v>-57.256050791867096</v>
      </c>
      <c r="S13" s="16">
        <v>0.17974854175287999</v>
      </c>
      <c r="T13" s="16">
        <v>2832.7295229830302</v>
      </c>
      <c r="U13" s="16">
        <v>1.0648616004835001</v>
      </c>
      <c r="V13" s="101">
        <v>43819.648564814815</v>
      </c>
      <c r="W13" s="100">
        <v>2.2999999999999998</v>
      </c>
      <c r="X13" s="16">
        <v>4.0831705434861101E-2</v>
      </c>
      <c r="Y13" s="16">
        <v>3.5303394573129802E-2</v>
      </c>
      <c r="Z13" s="125">
        <f>((((N13/1000)+1)/((SMOW!$Z$4/1000)+1))-1)*1000</f>
        <v>-27.018510452855637</v>
      </c>
      <c r="AA13" s="125">
        <f>((((P13/1000)+1)/((SMOW!$AA$4/1000)+1))-1)*1000</f>
        <v>-50.589885897360908</v>
      </c>
      <c r="AB13" s="125">
        <f>Z13*SMOW!$AN$6</f>
        <v>-29.187389682209108</v>
      </c>
      <c r="AC13" s="125">
        <f>AA13*SMOW!$AN$12</f>
        <v>-54.605113800033266</v>
      </c>
      <c r="AD13" s="125">
        <f t="shared" ref="AD13:AE16" si="4">LN((AB13/1000)+1)*1000</f>
        <v>-29.621815599519749</v>
      </c>
      <c r="AE13" s="125">
        <f t="shared" si="4"/>
        <v>-56.152569776654524</v>
      </c>
      <c r="AF13" s="126">
        <f>(AD13-SMOW!AN$14*AE13)</f>
        <v>2.6741242553839584E-2</v>
      </c>
      <c r="AG13" s="93">
        <f t="shared" ref="AG13:AG16" si="5">AF13*1000</f>
        <v>26.741242553839584</v>
      </c>
      <c r="AH13" s="90">
        <f>AVERAGE(AG13:AG16)</f>
        <v>13.821891813248222</v>
      </c>
      <c r="AI13" s="90">
        <f>STDEV(AG13:AG16)</f>
        <v>11.954779234088312</v>
      </c>
    </row>
    <row r="14" spans="1:39" s="100" customFormat="1" x14ac:dyDescent="0.25">
      <c r="A14" s="120">
        <v>2020</v>
      </c>
      <c r="B14" s="109" t="s">
        <v>206</v>
      </c>
      <c r="C14" s="57" t="s">
        <v>62</v>
      </c>
      <c r="D14" s="72" t="s">
        <v>24</v>
      </c>
      <c r="E14" s="100" t="s">
        <v>226</v>
      </c>
      <c r="F14" s="16">
        <v>-26.589796168783</v>
      </c>
      <c r="G14" s="16">
        <v>-26.9496991996951</v>
      </c>
      <c r="H14" s="16">
        <v>3.3591199100793901E-3</v>
      </c>
      <c r="I14" s="16">
        <v>-49.703710464314597</v>
      </c>
      <c r="J14" s="16">
        <v>-50.981459378676</v>
      </c>
      <c r="K14" s="16">
        <v>2.0104851785417198E-3</v>
      </c>
      <c r="L14" s="16">
        <v>-3.1488647754129101E-2</v>
      </c>
      <c r="M14" s="16">
        <v>3.5859220543919502E-3</v>
      </c>
      <c r="N14" s="16">
        <v>-36.513705007208699</v>
      </c>
      <c r="O14" s="16">
        <v>3.3248737108573499E-3</v>
      </c>
      <c r="P14" s="16">
        <v>-68.610909011383498</v>
      </c>
      <c r="Q14" s="16">
        <v>1.9704843463115699E-3</v>
      </c>
      <c r="R14" s="16">
        <v>-67.195668344747602</v>
      </c>
      <c r="S14" s="16">
        <v>0.212154457364262</v>
      </c>
      <c r="T14" s="16">
        <v>3056.6699605456001</v>
      </c>
      <c r="U14" s="16">
        <v>1.34937933457009</v>
      </c>
      <c r="V14" s="101">
        <v>43819.870740740742</v>
      </c>
      <c r="W14" s="100">
        <v>2.2999999999999998</v>
      </c>
      <c r="X14" s="16">
        <v>3.81268018312728E-3</v>
      </c>
      <c r="Y14" s="16">
        <v>5.03524521756418E-3</v>
      </c>
      <c r="Z14" s="125">
        <f>((((N14/1000)+1)/((SMOW!$Z$4/1000)+1))-1)*1000</f>
        <v>-26.541983427545212</v>
      </c>
      <c r="AA14" s="125">
        <f>((((P14/1000)+1)/((SMOW!$AA$4/1000)+1))-1)*1000</f>
        <v>-49.673764577838675</v>
      </c>
      <c r="AB14" s="125">
        <f>Z14*SMOW!$AN$6</f>
        <v>-28.672610008988105</v>
      </c>
      <c r="AC14" s="125">
        <f>AA14*SMOW!$AN$12</f>
        <v>-53.61628158545502</v>
      </c>
      <c r="AD14" s="125">
        <f t="shared" si="4"/>
        <v>-29.091699660200693</v>
      </c>
      <c r="AE14" s="125">
        <f t="shared" si="4"/>
        <v>-55.107170169934307</v>
      </c>
      <c r="AF14" s="126">
        <f>(AD14-SMOW!AN$14*AE14)</f>
        <v>4.8861895246226084E-3</v>
      </c>
      <c r="AG14" s="93">
        <f t="shared" si="5"/>
        <v>4.8861895246226084</v>
      </c>
    </row>
    <row r="15" spans="1:39" s="100" customFormat="1" x14ac:dyDescent="0.25">
      <c r="A15" s="120">
        <v>2021</v>
      </c>
      <c r="B15" s="109" t="s">
        <v>80</v>
      </c>
      <c r="C15" s="57" t="s">
        <v>62</v>
      </c>
      <c r="D15" s="72" t="s">
        <v>24</v>
      </c>
      <c r="E15" s="100" t="s">
        <v>227</v>
      </c>
      <c r="F15" s="16">
        <v>-27.8484254974924</v>
      </c>
      <c r="G15" s="16">
        <v>-28.243546332720801</v>
      </c>
      <c r="H15" s="16">
        <v>4.9212685779391604E-3</v>
      </c>
      <c r="I15" s="16">
        <v>-52.0537478547378</v>
      </c>
      <c r="J15" s="16">
        <v>-53.457474788945298</v>
      </c>
      <c r="K15" s="16">
        <v>4.3213534665820204E-3</v>
      </c>
      <c r="L15" s="16">
        <v>-1.7999644157629599E-2</v>
      </c>
      <c r="M15" s="16">
        <v>4.1628516226812299E-3</v>
      </c>
      <c r="N15" s="16">
        <v>-37.759502620501202</v>
      </c>
      <c r="O15" s="16">
        <v>4.8710962861924102E-3</v>
      </c>
      <c r="P15" s="16">
        <v>-70.914189801762006</v>
      </c>
      <c r="Q15" s="16">
        <v>4.2353753470363098E-3</v>
      </c>
      <c r="R15" s="16">
        <v>-71.0384896353832</v>
      </c>
      <c r="S15" s="16">
        <v>0.37564027526073202</v>
      </c>
      <c r="T15" s="16">
        <v>2521.42846887931</v>
      </c>
      <c r="U15" s="16">
        <v>2.7169314665541102</v>
      </c>
      <c r="V15" s="101">
        <v>43820.336342592593</v>
      </c>
      <c r="W15" s="100">
        <v>2.2999999999999998</v>
      </c>
      <c r="X15" s="16">
        <v>1.3870168746949001E-3</v>
      </c>
      <c r="Y15" s="16">
        <v>7.3147925159659105E-4</v>
      </c>
      <c r="Z15" s="125">
        <f>((((N15/1000)+1)/((SMOW!$Z$4/1000)+1))-1)*1000</f>
        <v>-27.800674578617013</v>
      </c>
      <c r="AA15" s="125">
        <f>((((P15/1000)+1)/((SMOW!$AA$4/1000)+1))-1)*1000</f>
        <v>-52.023876023010395</v>
      </c>
      <c r="AB15" s="125">
        <f>Z15*SMOW!$AN$6</f>
        <v>-30.032341115556125</v>
      </c>
      <c r="AC15" s="125">
        <f>AA15*SMOW!$AN$12</f>
        <v>-56.152917132859102</v>
      </c>
      <c r="AD15" s="125">
        <f t="shared" si="4"/>
        <v>-30.4925493967873</v>
      </c>
      <c r="AE15" s="125">
        <f t="shared" si="4"/>
        <v>-57.791114446386743</v>
      </c>
      <c r="AF15" s="126">
        <f>(AD15-SMOW!AN$14*AE15)</f>
        <v>2.1159030904900789E-2</v>
      </c>
      <c r="AG15" s="93">
        <f t="shared" si="5"/>
        <v>21.159030904900789</v>
      </c>
    </row>
    <row r="16" spans="1:39" s="100" customFormat="1" x14ac:dyDescent="0.25">
      <c r="A16" s="120">
        <v>2022</v>
      </c>
      <c r="B16" s="109" t="s">
        <v>80</v>
      </c>
      <c r="C16" s="57" t="s">
        <v>62</v>
      </c>
      <c r="D16" s="72" t="s">
        <v>24</v>
      </c>
      <c r="E16" s="100" t="s">
        <v>228</v>
      </c>
      <c r="F16" s="16">
        <v>-27.592508537820901</v>
      </c>
      <c r="G16" s="16">
        <v>-27.980334514154801</v>
      </c>
      <c r="H16" s="16">
        <v>9.9446700937688096E-3</v>
      </c>
      <c r="I16" s="16">
        <v>-51.550728409917603</v>
      </c>
      <c r="J16" s="16">
        <v>-52.926973887628897</v>
      </c>
      <c r="K16" s="16">
        <v>1.8919488035519E-3</v>
      </c>
      <c r="L16" s="16">
        <v>-2.9826215998526799E-2</v>
      </c>
      <c r="M16" s="16">
        <v>7.2780451258427697E-3</v>
      </c>
      <c r="N16" s="16">
        <v>-37.506194732080502</v>
      </c>
      <c r="O16" s="16">
        <v>9.8432842658300098E-3</v>
      </c>
      <c r="P16" s="16">
        <v>-70.421178486638794</v>
      </c>
      <c r="Q16" s="16">
        <v>1.85430638395721E-3</v>
      </c>
      <c r="R16" s="16">
        <v>-77.750536722289993</v>
      </c>
      <c r="S16" s="16">
        <v>0.195956536768575</v>
      </c>
      <c r="T16" s="16">
        <v>2780.8559251606198</v>
      </c>
      <c r="U16" s="16">
        <v>0.95393363854158297</v>
      </c>
      <c r="V16" s="101">
        <v>43820.414629629631</v>
      </c>
      <c r="W16" s="100">
        <v>2.2999999999999998</v>
      </c>
      <c r="X16" s="16">
        <v>2.08809062197059E-3</v>
      </c>
      <c r="Y16" s="16">
        <v>2.4149711982484999E-4</v>
      </c>
      <c r="Z16" s="125">
        <f>((((N16/1000)+1)/((SMOW!$Z$4/1000)+1))-1)*1000</f>
        <v>-27.544745048611595</v>
      </c>
      <c r="AA16" s="125">
        <f>((((P16/1000)+1)/((SMOW!$AA$4/1000)+1))-1)*1000</f>
        <v>-51.52084072696217</v>
      </c>
      <c r="AB16" s="125">
        <f>Z16*SMOW!$AN$6</f>
        <v>-29.755867142777838</v>
      </c>
      <c r="AC16" s="125">
        <f>AA16*SMOW!$AN$12</f>
        <v>-55.609956833603327</v>
      </c>
      <c r="AD16" s="125">
        <f t="shared" si="4"/>
        <v>-30.207555793690581</v>
      </c>
      <c r="AE16" s="125">
        <f t="shared" si="4"/>
        <v>-57.216016852197363</v>
      </c>
      <c r="AF16" s="126">
        <f>(AD16-SMOW!AN$14*AE16)</f>
        <v>2.5011042696299057E-3</v>
      </c>
      <c r="AG16" s="93">
        <f t="shared" si="5"/>
        <v>2.5011042696299057</v>
      </c>
    </row>
    <row r="17" spans="1:36" s="100" customFormat="1" x14ac:dyDescent="0.25">
      <c r="A17" s="100" t="s">
        <v>239</v>
      </c>
      <c r="B17" s="94"/>
      <c r="C17" s="48"/>
      <c r="D17" s="48"/>
      <c r="F17" s="16"/>
      <c r="G17" s="16"/>
      <c r="H17" s="16"/>
      <c r="I17" s="16"/>
      <c r="J17" s="16"/>
      <c r="K17" s="16"/>
      <c r="L17" s="16"/>
      <c r="M17" s="16"/>
      <c r="N17" s="16"/>
      <c r="O17" s="16"/>
      <c r="P17" s="16"/>
      <c r="Q17" s="16"/>
      <c r="R17" s="16"/>
      <c r="S17" s="16"/>
      <c r="T17" s="16"/>
      <c r="U17" s="16"/>
      <c r="V17" s="101"/>
      <c r="X17" s="16"/>
      <c r="Y17" s="16"/>
      <c r="Z17" s="17"/>
      <c r="AA17" s="17"/>
      <c r="AB17" s="17"/>
      <c r="AC17" s="17"/>
      <c r="AD17" s="17"/>
      <c r="AE17" s="17"/>
      <c r="AF17" s="16"/>
      <c r="AG17" s="2"/>
      <c r="AH17" s="2"/>
      <c r="AI17" s="2"/>
    </row>
    <row r="19" spans="1:36" s="100" customFormat="1" x14ac:dyDescent="0.25">
      <c r="A19" s="100">
        <v>2068</v>
      </c>
      <c r="B19" s="94" t="s">
        <v>123</v>
      </c>
      <c r="C19" s="122" t="s">
        <v>62</v>
      </c>
      <c r="D19" s="122" t="s">
        <v>24</v>
      </c>
      <c r="E19" s="100" t="s">
        <v>283</v>
      </c>
      <c r="F19" s="16">
        <v>-27.002009652151202</v>
      </c>
      <c r="G19" s="16">
        <v>-27.3732625754478</v>
      </c>
      <c r="H19" s="16">
        <v>4.1732905346847596E-3</v>
      </c>
      <c r="I19" s="16">
        <v>-50.434536423357599</v>
      </c>
      <c r="J19" s="16">
        <v>-51.750805844916499</v>
      </c>
      <c r="K19" s="16">
        <v>1.5736222083200201E-3</v>
      </c>
      <c r="L19" s="16">
        <v>-4.88370893318371E-2</v>
      </c>
      <c r="M19" s="16">
        <v>4.1689825816902601E-3</v>
      </c>
      <c r="N19" s="16">
        <v>-36.921715977582103</v>
      </c>
      <c r="O19" s="16">
        <v>4.1307438727940897E-3</v>
      </c>
      <c r="P19" s="16">
        <v>-69.327194377494493</v>
      </c>
      <c r="Q19" s="16">
        <v>1.5423132493580401E-3</v>
      </c>
      <c r="R19" s="16">
        <v>-100.01772877275</v>
      </c>
      <c r="S19" s="16">
        <v>0.14507143107884299</v>
      </c>
      <c r="T19" s="16">
        <v>2295.2547075112998</v>
      </c>
      <c r="U19" s="16">
        <v>0.27479827032611898</v>
      </c>
      <c r="V19" s="101">
        <v>43846.760150462964</v>
      </c>
      <c r="W19" s="100">
        <v>2.2999999999999998</v>
      </c>
      <c r="X19" s="16">
        <v>5.9439492399751496E-3</v>
      </c>
      <c r="Y19" s="16">
        <v>3.7529082759786602E-3</v>
      </c>
      <c r="Z19" s="125">
        <f>((((N19/1000)+1)/((SMOW!$Z$4/1000)+1))-1)*1000</f>
        <v>-26.954217158345116</v>
      </c>
      <c r="AA19" s="125">
        <f>((((P19/1000)+1)/((SMOW!$AA$4/1000)+1))-1)*1000</f>
        <v>-50.404613566784384</v>
      </c>
      <c r="AB19" s="125">
        <f>Z19*SMOW!$AN$6</f>
        <v>-29.117935318908589</v>
      </c>
      <c r="AC19" s="125">
        <f>AA19*SMOW!$AN$12</f>
        <v>-54.405136739091596</v>
      </c>
      <c r="AD19" s="125">
        <f t="shared" ref="AD19:AE26" si="6">LN((AB19/1000)+1)*1000</f>
        <v>-29.550275656371696</v>
      </c>
      <c r="AE19" s="125">
        <f t="shared" si="6"/>
        <v>-55.941064598750565</v>
      </c>
      <c r="AF19" s="126">
        <f>(AD19-SMOW!AN$14*AE19)</f>
        <v>-1.3393548231395158E-2</v>
      </c>
      <c r="AG19" s="93">
        <f t="shared" ref="AG19:AG22" si="7">AF19*1000</f>
        <v>-13.393548231395158</v>
      </c>
      <c r="AH19" s="90">
        <f>AVERAGE(AG19:AG22)</f>
        <v>-6.3689063362426523</v>
      </c>
      <c r="AI19" s="90">
        <f>STDEV(AG19:AG22)</f>
        <v>7.4883883929044837</v>
      </c>
    </row>
    <row r="20" spans="1:36" s="100" customFormat="1" x14ac:dyDescent="0.25">
      <c r="A20" s="100">
        <v>2069</v>
      </c>
      <c r="B20" s="94" t="s">
        <v>123</v>
      </c>
      <c r="C20" s="122" t="s">
        <v>62</v>
      </c>
      <c r="D20" s="122" t="s">
        <v>24</v>
      </c>
      <c r="E20" s="100" t="s">
        <v>284</v>
      </c>
      <c r="F20" s="16">
        <v>-27.632668565392699</v>
      </c>
      <c r="G20" s="16">
        <v>-28.021633157594401</v>
      </c>
      <c r="H20" s="16">
        <v>3.5264987759276501E-3</v>
      </c>
      <c r="I20" s="16">
        <v>-51.612320378985999</v>
      </c>
      <c r="J20" s="16">
        <v>-52.991915604732498</v>
      </c>
      <c r="K20" s="16">
        <v>1.21590074724186E-3</v>
      </c>
      <c r="L20" s="16">
        <v>-4.1901718295614697E-2</v>
      </c>
      <c r="M20" s="16">
        <v>3.5388598386501299E-3</v>
      </c>
      <c r="N20" s="16">
        <v>-37.545945328508999</v>
      </c>
      <c r="O20" s="16">
        <v>3.4905461505793799E-3</v>
      </c>
      <c r="P20" s="16">
        <v>-70.4815450151779</v>
      </c>
      <c r="Q20" s="16">
        <v>1.1917090534562999E-3</v>
      </c>
      <c r="R20" s="16">
        <v>-101.184085851498</v>
      </c>
      <c r="S20" s="16">
        <v>0.162902221586262</v>
      </c>
      <c r="T20" s="16">
        <v>1912.2304288432499</v>
      </c>
      <c r="U20" s="16">
        <v>0.35504604769124298</v>
      </c>
      <c r="V20" s="101">
        <v>43846.841296296298</v>
      </c>
      <c r="W20" s="100">
        <v>2.2999999999999998</v>
      </c>
      <c r="X20" s="16">
        <v>3.9132555422343798E-2</v>
      </c>
      <c r="Y20" s="16">
        <v>9.9212634351188295E-2</v>
      </c>
      <c r="Z20" s="125">
        <f>((((N20/1000)+1)/((SMOW!$Z$4/1000)+1))-1)*1000</f>
        <v>-27.584907048795682</v>
      </c>
      <c r="AA20" s="125">
        <f>((((P20/1000)+1)/((SMOW!$AA$4/1000)+1))-1)*1000</f>
        <v>-51.582434636926465</v>
      </c>
      <c r="AB20" s="125">
        <f>Z20*SMOW!$AN$6</f>
        <v>-29.799253100409931</v>
      </c>
      <c r="AC20" s="125">
        <f>AA20*SMOW!$AN$12</f>
        <v>-55.676439340992509</v>
      </c>
      <c r="AD20" s="125">
        <f t="shared" si="6"/>
        <v>-30.252273330469954</v>
      </c>
      <c r="AE20" s="125">
        <f t="shared" si="6"/>
        <v>-57.286416628301019</v>
      </c>
      <c r="AF20" s="126">
        <f>(AD20-SMOW!AN$14*AE20)</f>
        <v>-5.0453507270162845E-3</v>
      </c>
      <c r="AG20" s="93">
        <f t="shared" si="7"/>
        <v>-5.0453507270162845</v>
      </c>
    </row>
    <row r="21" spans="1:36" s="100" customFormat="1" x14ac:dyDescent="0.25">
      <c r="A21" s="100">
        <v>2070</v>
      </c>
      <c r="B21" s="109" t="s">
        <v>80</v>
      </c>
      <c r="C21" s="122" t="s">
        <v>62</v>
      </c>
      <c r="D21" s="122" t="s">
        <v>24</v>
      </c>
      <c r="E21" s="100" t="s">
        <v>285</v>
      </c>
      <c r="F21" s="16">
        <v>-27.671847893787501</v>
      </c>
      <c r="G21" s="16">
        <v>-28.0619270983563</v>
      </c>
      <c r="H21" s="16">
        <v>5.6070589137524798E-3</v>
      </c>
      <c r="I21" s="16">
        <v>-51.698901422184498</v>
      </c>
      <c r="J21" s="16">
        <v>-53.083213203956603</v>
      </c>
      <c r="K21" s="16">
        <v>5.1787843089259001E-3</v>
      </c>
      <c r="L21" s="16">
        <v>-3.39905266671797E-2</v>
      </c>
      <c r="M21" s="16">
        <v>5.0149514190338598E-3</v>
      </c>
      <c r="N21" s="16">
        <v>-37.584725223980499</v>
      </c>
      <c r="O21" s="16">
        <v>5.54989499530104E-3</v>
      </c>
      <c r="P21" s="16">
        <v>-70.5664034325046</v>
      </c>
      <c r="Q21" s="16">
        <v>5.0757466518930403E-3</v>
      </c>
      <c r="R21" s="16">
        <v>-101.64732019024601</v>
      </c>
      <c r="S21" s="16">
        <v>0.15022309674520301</v>
      </c>
      <c r="T21" s="16">
        <v>2661.2396296532502</v>
      </c>
      <c r="U21" s="16">
        <v>0.41351714120081501</v>
      </c>
      <c r="V21" s="101">
        <v>43847.340428240743</v>
      </c>
      <c r="W21" s="100">
        <v>2.2999999999999998</v>
      </c>
      <c r="X21" s="16">
        <v>2.1258976975095299E-2</v>
      </c>
      <c r="Y21" s="16">
        <v>1.6588684854979802E-2</v>
      </c>
      <c r="Z21" s="125">
        <f>((((N21/1000)+1)/((SMOW!$Z$4/1000)+1))-1)*1000</f>
        <v>-27.624088301632099</v>
      </c>
      <c r="AA21" s="125">
        <f>((((P21/1000)+1)/((SMOW!$AA$4/1000)+1))-1)*1000</f>
        <v>-51.669018408480483</v>
      </c>
      <c r="AB21" s="125">
        <f>Z21*SMOW!$AN$6</f>
        <v>-29.841579582351603</v>
      </c>
      <c r="AC21" s="125">
        <f>AA21*SMOW!$AN$12</f>
        <v>-55.769895110166125</v>
      </c>
      <c r="AD21" s="125">
        <f t="shared" si="6"/>
        <v>-30.295900801776529</v>
      </c>
      <c r="AE21" s="125">
        <f t="shared" si="6"/>
        <v>-57.385387360194692</v>
      </c>
      <c r="AF21" s="126">
        <f>(AD21-SMOW!AN$14*AE21)</f>
        <v>3.5837244062690843E-3</v>
      </c>
      <c r="AG21" s="93">
        <f t="shared" si="7"/>
        <v>3.5837244062690843</v>
      </c>
    </row>
    <row r="22" spans="1:36" s="100" customFormat="1" x14ac:dyDescent="0.25">
      <c r="A22" s="100">
        <v>2071</v>
      </c>
      <c r="B22" s="109" t="s">
        <v>80</v>
      </c>
      <c r="C22" s="122" t="s">
        <v>62</v>
      </c>
      <c r="D22" s="122" t="s">
        <v>24</v>
      </c>
      <c r="E22" s="100" t="s">
        <v>286</v>
      </c>
      <c r="F22" s="16">
        <v>-27.859141270147099</v>
      </c>
      <c r="G22" s="16">
        <v>-28.2545689216503</v>
      </c>
      <c r="H22" s="16">
        <v>3.74459113178115E-3</v>
      </c>
      <c r="I22" s="16">
        <v>-52.020883025633402</v>
      </c>
      <c r="J22" s="16">
        <v>-53.422805528857801</v>
      </c>
      <c r="K22" s="16">
        <v>1.5339709862077001E-3</v>
      </c>
      <c r="L22" s="16">
        <v>-4.7327602413406701E-2</v>
      </c>
      <c r="M22" s="16">
        <v>3.7803667541054602E-3</v>
      </c>
      <c r="N22" s="16">
        <v>-37.770109145943799</v>
      </c>
      <c r="O22" s="16">
        <v>3.7064150566969902E-3</v>
      </c>
      <c r="P22" s="16">
        <v>-70.881978854879407</v>
      </c>
      <c r="Q22" s="16">
        <v>1.5034509322821401E-3</v>
      </c>
      <c r="R22" s="16">
        <v>-101.14717374705999</v>
      </c>
      <c r="S22" s="16">
        <v>0.17401344750198999</v>
      </c>
      <c r="T22" s="16">
        <v>2336.6401902464399</v>
      </c>
      <c r="U22" s="16">
        <v>0.47523795448318301</v>
      </c>
      <c r="V22" s="101">
        <v>43847.424224537041</v>
      </c>
      <c r="W22" s="100">
        <v>2.2999999999999998</v>
      </c>
      <c r="X22" s="16">
        <v>0.16380240896363099</v>
      </c>
      <c r="Y22" s="16">
        <v>0.15593979597454699</v>
      </c>
      <c r="Z22" s="125">
        <f>((((N22/1000)+1)/((SMOW!$Z$4/1000)+1))-1)*1000</f>
        <v>-27.811390877617637</v>
      </c>
      <c r="AA22" s="125">
        <f>((((P22/1000)+1)/((SMOW!$AA$4/1000)+1))-1)*1000</f>
        <v>-51.991010158264352</v>
      </c>
      <c r="AB22" s="125">
        <f>Z22*SMOW!$AN$6</f>
        <v>-30.043917652887007</v>
      </c>
      <c r="AC22" s="125">
        <f>AA22*SMOW!$AN$12</f>
        <v>-56.117442763768111</v>
      </c>
      <c r="AD22" s="125">
        <f t="shared" si="6"/>
        <v>-30.504484440505834</v>
      </c>
      <c r="AE22" s="125">
        <f t="shared" si="6"/>
        <v>-57.753530283547356</v>
      </c>
      <c r="AF22" s="126">
        <f>(AD22-SMOW!AN$14*AE22)</f>
        <v>-1.0620450792828251E-2</v>
      </c>
      <c r="AG22" s="2">
        <f t="shared" si="7"/>
        <v>-10.620450792828251</v>
      </c>
    </row>
    <row r="23" spans="1:36" s="100" customFormat="1" x14ac:dyDescent="0.25">
      <c r="A23" s="100">
        <v>2140</v>
      </c>
      <c r="B23" s="77" t="s">
        <v>80</v>
      </c>
      <c r="C23" s="121" t="s">
        <v>62</v>
      </c>
      <c r="D23" s="122" t="s">
        <v>24</v>
      </c>
      <c r="E23" s="100" t="s">
        <v>359</v>
      </c>
      <c r="F23" s="16">
        <v>-27.687302852190101</v>
      </c>
      <c r="G23" s="16">
        <v>-28.077822110782598</v>
      </c>
      <c r="H23" s="16">
        <v>5.9805388120102703E-3</v>
      </c>
      <c r="I23" s="16">
        <v>-51.725077765004698</v>
      </c>
      <c r="J23" s="16">
        <v>-53.110817111086298</v>
      </c>
      <c r="K23" s="16">
        <v>5.6774143606750302E-3</v>
      </c>
      <c r="L23" s="16">
        <v>-3.5310676129078802E-2</v>
      </c>
      <c r="M23" s="16">
        <v>5.0881637839073502E-3</v>
      </c>
      <c r="N23" s="16">
        <v>-37.600022619212197</v>
      </c>
      <c r="O23" s="16">
        <v>5.9195672691374802E-3</v>
      </c>
      <c r="P23" s="16">
        <v>-70.592058967955197</v>
      </c>
      <c r="Q23" s="16">
        <v>5.5644559057871799E-3</v>
      </c>
      <c r="R23" s="16">
        <v>-102.508926586174</v>
      </c>
      <c r="S23" s="16">
        <v>0.13780573032492199</v>
      </c>
      <c r="T23" s="16">
        <v>1554.42319308641</v>
      </c>
      <c r="U23" s="16">
        <v>0.41556019885397999</v>
      </c>
      <c r="V23" s="101">
        <v>43868.355578703704</v>
      </c>
      <c r="W23" s="100">
        <v>2.2999999999999998</v>
      </c>
      <c r="X23" s="16">
        <v>1.4179295726305099E-3</v>
      </c>
      <c r="Y23" s="16">
        <v>3.0595196747491998E-3</v>
      </c>
      <c r="Z23" s="125">
        <f>((((N23/1000)+1)/((SMOW!$Z$4/1000)+1))-1)*1000</f>
        <v>-27.639544019163797</v>
      </c>
      <c r="AA23" s="125">
        <f>((((P23/1000)+1)/((SMOW!$AA$4/1000)+1))-1)*1000</f>
        <v>-51.695195576173639</v>
      </c>
      <c r="AB23" s="125">
        <f>Z23*SMOW!$AN$6</f>
        <v>-29.858275989476006</v>
      </c>
      <c r="AC23" s="125">
        <f>AA23*SMOW!$AN$12</f>
        <v>-55.798149912395715</v>
      </c>
      <c r="AD23" s="125">
        <f t="shared" si="6"/>
        <v>-30.313110929985598</v>
      </c>
      <c r="AE23" s="125">
        <f>LN((AC23/1000)+1)*1000</f>
        <v>-57.415311448438594</v>
      </c>
      <c r="AF23" s="126">
        <f>(AD23-SMOW!AN$14*AE23)</f>
        <v>2.1735147899804019E-3</v>
      </c>
      <c r="AG23" s="93">
        <f>AF23*1000</f>
        <v>2.1735147899804019</v>
      </c>
      <c r="AH23" s="90">
        <f>AVERAGE(AG23:AG26)</f>
        <v>-4.1258192164432828</v>
      </c>
      <c r="AI23" s="90">
        <f>STDEV(AG23:AG26)</f>
        <v>5.7408601827400947</v>
      </c>
    </row>
    <row r="24" spans="1:36" s="100" customFormat="1" x14ac:dyDescent="0.25">
      <c r="A24" s="100">
        <v>2141</v>
      </c>
      <c r="B24" s="77" t="s">
        <v>80</v>
      </c>
      <c r="C24" s="121" t="s">
        <v>62</v>
      </c>
      <c r="D24" s="122" t="s">
        <v>24</v>
      </c>
      <c r="E24" s="100" t="s">
        <v>360</v>
      </c>
      <c r="F24" s="16">
        <v>-27.4420360306801</v>
      </c>
      <c r="G24" s="16">
        <v>-27.8256027144763</v>
      </c>
      <c r="H24" s="16">
        <v>4.9347362658164204E-3</v>
      </c>
      <c r="I24" s="16">
        <v>-51.252218190453398</v>
      </c>
      <c r="J24" s="16">
        <v>-52.612288375673998</v>
      </c>
      <c r="K24" s="16">
        <v>2.00386024234058E-3</v>
      </c>
      <c r="L24" s="16">
        <v>-4.6314452120446999E-2</v>
      </c>
      <c r="M24" s="16">
        <v>5.1802619600280399E-3</v>
      </c>
      <c r="N24" s="16">
        <v>-37.357256290884003</v>
      </c>
      <c r="O24" s="16">
        <v>4.8844266711041097E-3</v>
      </c>
      <c r="P24" s="16">
        <v>-70.128607459034995</v>
      </c>
      <c r="Q24" s="16">
        <v>1.9639912205626701E-3</v>
      </c>
      <c r="R24" s="16">
        <v>-102.594275658744</v>
      </c>
      <c r="S24" s="16">
        <v>0.123614476081399</v>
      </c>
      <c r="T24" s="16">
        <v>1826.2292977971099</v>
      </c>
      <c r="U24" s="16">
        <v>0.21058683034182701</v>
      </c>
      <c r="V24" s="101">
        <v>43868.433680555558</v>
      </c>
      <c r="W24" s="100">
        <v>2.2999999999999998</v>
      </c>
      <c r="X24" s="16">
        <v>1.139855647749E-4</v>
      </c>
      <c r="Y24" s="16">
        <v>7.8849667367988799E-4</v>
      </c>
      <c r="Z24" s="125">
        <f>((((N24/1000)+1)/((SMOW!$Z$4/1000)+1))-1)*1000</f>
        <v>-27.394265150441854</v>
      </c>
      <c r="AA24" s="125">
        <f>((((P24/1000)+1)/((SMOW!$AA$4/1000)+1))-1)*1000</f>
        <v>-51.222321100797053</v>
      </c>
      <c r="AB24" s="125">
        <f>Z24*SMOW!$AN$6</f>
        <v>-29.593307647320707</v>
      </c>
      <c r="AC24" s="125">
        <f>AA24*SMOW!$AN$12</f>
        <v>-55.287744243692345</v>
      </c>
      <c r="AD24" s="125">
        <f t="shared" si="6"/>
        <v>-30.040024887331167</v>
      </c>
      <c r="AE24" s="125">
        <f>LN((AC24/1000)+1)*1000</f>
        <v>-56.874889118437892</v>
      </c>
      <c r="AF24" s="126">
        <f>(AD24-SMOW!AN$14*AE24)</f>
        <v>-1.0083432795958913E-2</v>
      </c>
      <c r="AG24" s="93">
        <f>AF24*1000</f>
        <v>-10.083432795958913</v>
      </c>
    </row>
    <row r="25" spans="1:36" s="76" customFormat="1" x14ac:dyDescent="0.25">
      <c r="A25" s="100">
        <v>2142</v>
      </c>
      <c r="B25" s="77" t="s">
        <v>80</v>
      </c>
      <c r="C25" s="121" t="s">
        <v>62</v>
      </c>
      <c r="D25" s="122" t="s">
        <v>24</v>
      </c>
      <c r="E25" s="100" t="s">
        <v>361</v>
      </c>
      <c r="F25" s="16">
        <v>-27.480951027860598</v>
      </c>
      <c r="G25" s="16">
        <v>-27.865616459918702</v>
      </c>
      <c r="H25" s="16">
        <v>4.4624583703799896E-3</v>
      </c>
      <c r="I25" s="16">
        <v>-51.327922451909899</v>
      </c>
      <c r="J25" s="16">
        <v>-52.692085412449899</v>
      </c>
      <c r="K25" s="16">
        <v>1.7392283405296099E-3</v>
      </c>
      <c r="L25" s="16">
        <v>-4.4195362145089602E-2</v>
      </c>
      <c r="M25" s="16">
        <v>4.5070604805947196E-3</v>
      </c>
      <c r="N25" s="16">
        <v>-37.3957745499956</v>
      </c>
      <c r="O25" s="16">
        <v>4.4169636448383497E-3</v>
      </c>
      <c r="P25" s="16">
        <v>-70.202805500254797</v>
      </c>
      <c r="Q25" s="16">
        <v>1.70462446391219E-3</v>
      </c>
      <c r="R25" s="16">
        <v>-102.651772556266</v>
      </c>
      <c r="S25" s="16">
        <v>0.159731317327724</v>
      </c>
      <c r="T25" s="16">
        <v>1972.7519818789899</v>
      </c>
      <c r="U25" s="16">
        <v>0.27799883096105799</v>
      </c>
      <c r="V25" s="101">
        <v>43868.513958333337</v>
      </c>
      <c r="W25" s="100">
        <v>2.2999999999999998</v>
      </c>
      <c r="X25" s="16">
        <v>6.0755512510135496E-3</v>
      </c>
      <c r="Y25" s="16">
        <v>9.9060545541887306E-3</v>
      </c>
      <c r="Z25" s="125">
        <f>((((N25/1000)+1)/((SMOW!$Z$4/1000)+1))-1)*1000</f>
        <v>-27.433182059080185</v>
      </c>
      <c r="AA25" s="125">
        <f>((((P25/1000)+1)/((SMOW!$AA$4/1000)+1))-1)*1000</f>
        <v>-51.298027747858185</v>
      </c>
      <c r="AB25" s="125">
        <f>Z25*SMOW!$AN$6</f>
        <v>-29.635348565143911</v>
      </c>
      <c r="AC25" s="125">
        <f>AA25*SMOW!$AN$12</f>
        <v>-55.369459590640929</v>
      </c>
      <c r="AD25" s="125">
        <f t="shared" si="6"/>
        <v>-30.083348814144472</v>
      </c>
      <c r="AE25" s="125">
        <f>LN((AC25/1000)+1)*1000</f>
        <v>-56.961390463948455</v>
      </c>
      <c r="AF25" s="126">
        <f>(AD25-SMOW!AN$14*AE25)</f>
        <v>-7.734649179685249E-3</v>
      </c>
      <c r="AG25" s="93">
        <f>AF25*1000</f>
        <v>-7.734649179685249</v>
      </c>
      <c r="AH25" s="75"/>
      <c r="AI25" s="75"/>
      <c r="AJ25" s="72"/>
    </row>
    <row r="26" spans="1:36" s="100" customFormat="1" x14ac:dyDescent="0.25">
      <c r="A26" s="100">
        <v>2143</v>
      </c>
      <c r="B26" s="77" t="s">
        <v>206</v>
      </c>
      <c r="C26" s="121" t="s">
        <v>62</v>
      </c>
      <c r="D26" s="122" t="s">
        <v>24</v>
      </c>
      <c r="E26" s="100" t="s">
        <v>362</v>
      </c>
      <c r="F26" s="16">
        <v>-27.580526658881201</v>
      </c>
      <c r="G26" s="16">
        <v>-27.9680110356474</v>
      </c>
      <c r="H26" s="16">
        <v>4.1511055489297502E-3</v>
      </c>
      <c r="I26" s="16">
        <v>-51.523053582736601</v>
      </c>
      <c r="J26" s="16">
        <v>-52.897795253317497</v>
      </c>
      <c r="K26" s="16">
        <v>1.4388373674173E-3</v>
      </c>
      <c r="L26" s="16">
        <v>-3.7975141895736003E-2</v>
      </c>
      <c r="M26" s="16">
        <v>4.4172894065640997E-3</v>
      </c>
      <c r="N26" s="16">
        <v>-37.494335008295799</v>
      </c>
      <c r="O26" s="16">
        <v>4.1087850627826604E-3</v>
      </c>
      <c r="P26" s="16">
        <v>-70.394054280835704</v>
      </c>
      <c r="Q26" s="16">
        <v>1.41021010233985E-3</v>
      </c>
      <c r="R26" s="16">
        <v>-102.706715507052</v>
      </c>
      <c r="S26" s="16">
        <v>0.116267033092689</v>
      </c>
      <c r="T26" s="16">
        <v>1761.7844441643499</v>
      </c>
      <c r="U26" s="16">
        <v>0.16512516935743299</v>
      </c>
      <c r="V26" s="101">
        <v>43868.624525462961</v>
      </c>
      <c r="W26" s="100">
        <v>2.2999999999999998</v>
      </c>
      <c r="X26" s="16">
        <v>2.1415209806453801E-2</v>
      </c>
      <c r="Y26" s="16">
        <v>2.6086772652499899E-2</v>
      </c>
      <c r="Z26" s="125">
        <f>((((N26/1000)+1)/((SMOW!$Z$4/1000)+1))-1)*1000</f>
        <v>-27.53276258113635</v>
      </c>
      <c r="AA26" s="125">
        <f>((((P26/1000)+1)/((SMOW!$AA$4/1000)+1))-1)*1000</f>
        <v>-51.493165027687752</v>
      </c>
      <c r="AB26" s="125">
        <f>Z26*SMOW!$AN$6</f>
        <v>-29.742922796783461</v>
      </c>
      <c r="AC26" s="125">
        <f>AA26*SMOW!$AN$12</f>
        <v>-55.580084564046501</v>
      </c>
      <c r="AD26" s="125">
        <f t="shared" si="6"/>
        <v>-30.194214553883686</v>
      </c>
      <c r="AE26" s="125">
        <f>LN((AC26/1000)+1)*1000</f>
        <v>-57.184386068567377</v>
      </c>
      <c r="AF26" s="126">
        <f>(AD26-SMOW!AN$14*AE26)</f>
        <v>-8.5870968010937077E-4</v>
      </c>
      <c r="AG26" s="93">
        <f>AF26*1000</f>
        <v>-0.85870968010937077</v>
      </c>
    </row>
    <row r="27" spans="1:36" s="85" customFormat="1" x14ac:dyDescent="0.25">
      <c r="A27" s="95"/>
      <c r="B27" s="86"/>
      <c r="C27" s="55"/>
      <c r="D27" s="55"/>
      <c r="F27" s="87"/>
      <c r="G27" s="87"/>
      <c r="H27" s="87"/>
      <c r="I27" s="87"/>
      <c r="J27" s="87"/>
      <c r="K27" s="87"/>
      <c r="L27" s="87"/>
      <c r="M27" s="87"/>
      <c r="N27" s="87"/>
      <c r="O27" s="87"/>
      <c r="P27" s="87"/>
      <c r="Q27" s="87"/>
      <c r="R27" s="87"/>
      <c r="S27" s="87"/>
      <c r="T27" s="87"/>
      <c r="U27" s="87"/>
      <c r="V27" s="88"/>
      <c r="X27" s="87"/>
      <c r="Y27" s="87"/>
      <c r="Z27" s="89"/>
      <c r="AA27" s="89"/>
      <c r="AB27" s="89"/>
      <c r="AC27" s="89"/>
      <c r="AD27" s="89"/>
      <c r="AE27" s="89"/>
      <c r="AF27" s="87"/>
      <c r="AG27" s="90"/>
    </row>
    <row r="28" spans="1:36" s="46" customFormat="1" x14ac:dyDescent="0.25">
      <c r="B28" s="21"/>
      <c r="F28" s="17"/>
      <c r="G28" s="17"/>
      <c r="H28" s="17"/>
      <c r="I28" s="17"/>
      <c r="J28" s="17"/>
      <c r="K28" s="17"/>
      <c r="L28" s="16"/>
      <c r="M28" s="16"/>
      <c r="X28" s="16"/>
      <c r="Y28" s="19" t="s">
        <v>35</v>
      </c>
      <c r="Z28" s="17">
        <f>AVERAGE(Z4:Z26)</f>
        <v>-27.491778714650458</v>
      </c>
      <c r="AA28" s="17">
        <f t="shared" ref="AA28" si="8">AVERAGE(AA4:AA26)</f>
        <v>-51.41896924866078</v>
      </c>
      <c r="AB28" s="17">
        <f t="shared" ref="AB28:AG28" si="9">AVERAGE(AB4:AB26)</f>
        <v>-29.69864899849637</v>
      </c>
      <c r="AC28" s="17">
        <f t="shared" si="9"/>
        <v>-55.50000000000005</v>
      </c>
      <c r="AD28" s="17">
        <f t="shared" si="9"/>
        <v>-30.148658723388376</v>
      </c>
      <c r="AE28" s="17">
        <f t="shared" si="9"/>
        <v>-57.099860272834526</v>
      </c>
      <c r="AF28" s="16">
        <f t="shared" si="9"/>
        <v>6.7500668259007647E-5</v>
      </c>
      <c r="AG28" s="2">
        <f t="shared" si="9"/>
        <v>6.7500668259007648E-2</v>
      </c>
      <c r="AH28" s="19" t="s">
        <v>35</v>
      </c>
    </row>
    <row r="29" spans="1:36" x14ac:dyDescent="0.25">
      <c r="Y29" s="16"/>
      <c r="Z29" s="16"/>
      <c r="AA29" s="16"/>
      <c r="AB29" s="16"/>
      <c r="AC29" s="16"/>
      <c r="AD29" s="46"/>
      <c r="AE29" s="46"/>
      <c r="AF29" s="16"/>
      <c r="AG29" s="2">
        <f>STDEV(AG4:AG26)</f>
        <v>12.002981035381382</v>
      </c>
      <c r="AH29" s="19" t="s">
        <v>74</v>
      </c>
    </row>
    <row r="30" spans="1:36" x14ac:dyDescent="0.25">
      <c r="A30" s="18"/>
    </row>
    <row r="31" spans="1:36" x14ac:dyDescent="0.25">
      <c r="A31" t="s">
        <v>83</v>
      </c>
    </row>
    <row r="32" spans="1:36" s="100" customFormat="1" x14ac:dyDescent="0.25">
      <c r="A32" s="100">
        <v>2067</v>
      </c>
      <c r="B32" s="94" t="s">
        <v>123</v>
      </c>
      <c r="C32" s="122" t="s">
        <v>62</v>
      </c>
      <c r="D32" s="122" t="s">
        <v>24</v>
      </c>
      <c r="E32" s="100" t="s">
        <v>282</v>
      </c>
      <c r="F32" s="16">
        <v>-26.839708722434999</v>
      </c>
      <c r="G32" s="16">
        <v>-27.206471507267</v>
      </c>
      <c r="H32" s="16">
        <v>4.2964480032446298E-3</v>
      </c>
      <c r="I32" s="16">
        <v>-50.099732959315403</v>
      </c>
      <c r="J32" s="16">
        <v>-51.398282011974999</v>
      </c>
      <c r="K32" s="16">
        <v>1.5359601554868099E-3</v>
      </c>
      <c r="L32" s="16">
        <v>-6.8178604944251597E-2</v>
      </c>
      <c r="M32" s="16">
        <v>4.3195200298522998E-3</v>
      </c>
      <c r="N32" s="16">
        <v>-36.761069704478899</v>
      </c>
      <c r="O32" s="16">
        <v>4.2526457519991602E-3</v>
      </c>
      <c r="P32" s="16">
        <v>-68.999052199662202</v>
      </c>
      <c r="Q32" s="16">
        <v>1.5054005248329701E-3</v>
      </c>
      <c r="R32" s="16">
        <v>-99.335205225461607</v>
      </c>
      <c r="S32" s="16">
        <v>0.13635631072118701</v>
      </c>
      <c r="T32" s="16">
        <v>1801.95787615165</v>
      </c>
      <c r="U32" s="16">
        <v>0.18144424206033199</v>
      </c>
      <c r="V32" s="101">
        <v>43846.680543981478</v>
      </c>
      <c r="W32" s="100">
        <v>2.2999999999999998</v>
      </c>
      <c r="X32" s="16">
        <v>1.6549471340997399E-3</v>
      </c>
      <c r="Y32" s="16">
        <v>6.2875472172717296E-4</v>
      </c>
      <c r="Z32" s="125">
        <f>((((N32/1000)+1)/((SMOW!$Z$4/1000)+1))-1)*1000</f>
        <v>-26.791908256602049</v>
      </c>
      <c r="AA32" s="125">
        <f>((((P32/1000)+1)/((SMOW!$AA$4/1000)+1))-1)*1000</f>
        <v>-50.069799552362568</v>
      </c>
      <c r="AB32" s="125">
        <f>Z32*SMOW!$AN$6</f>
        <v>-28.942597260493692</v>
      </c>
      <c r="AC32" s="125">
        <f>AA32*SMOW!$AN$12</f>
        <v>-54.043749140858189</v>
      </c>
      <c r="AD32" s="125">
        <f>LN((AB32/1000)+1)*1000</f>
        <v>-29.369695301697377</v>
      </c>
      <c r="AE32" s="125">
        <f>LN((AC32/1000)+1)*1000</f>
        <v>-55.558957448768908</v>
      </c>
      <c r="AF32" s="126">
        <f>(AD32-SMOW!AN$14*AE32)</f>
        <v>-3.4565768747391701E-2</v>
      </c>
      <c r="AG32" s="93">
        <f>AF32*1000</f>
        <v>-34.565768747391701</v>
      </c>
    </row>
    <row r="33" spans="1:37" s="46" customFormat="1" x14ac:dyDescent="0.25">
      <c r="B33" s="94"/>
      <c r="C33" s="48"/>
      <c r="D33" s="48"/>
      <c r="F33" s="16"/>
      <c r="G33" s="16"/>
      <c r="H33" s="16"/>
      <c r="I33" s="16"/>
      <c r="J33" s="16"/>
      <c r="K33" s="16"/>
      <c r="L33" s="16"/>
      <c r="M33" s="16"/>
      <c r="N33" s="16"/>
      <c r="O33" s="16"/>
      <c r="P33" s="16"/>
      <c r="Q33" s="16"/>
      <c r="R33" s="16"/>
      <c r="S33" s="16"/>
      <c r="T33" s="16"/>
      <c r="U33" s="16"/>
      <c r="V33" s="47"/>
      <c r="W33" s="20"/>
      <c r="X33" s="16"/>
      <c r="Y33" s="16"/>
      <c r="Z33" s="17"/>
      <c r="AA33" s="17"/>
      <c r="AB33" s="17"/>
      <c r="AC33" s="17"/>
      <c r="AD33" s="17"/>
      <c r="AE33" s="17"/>
      <c r="AF33" s="16"/>
      <c r="AG33" s="2"/>
    </row>
    <row r="34" spans="1:37" s="46" customFormat="1" x14ac:dyDescent="0.25">
      <c r="B34" s="94"/>
      <c r="C34" s="48"/>
      <c r="D34" s="48"/>
      <c r="F34" s="16"/>
      <c r="G34" s="16"/>
      <c r="H34" s="16"/>
      <c r="I34" s="16"/>
      <c r="J34" s="16"/>
      <c r="K34" s="16"/>
      <c r="L34" s="16"/>
      <c r="M34" s="16"/>
      <c r="N34" s="16"/>
      <c r="O34" s="16"/>
      <c r="P34" s="16"/>
      <c r="Q34" s="16"/>
      <c r="R34" s="16"/>
      <c r="S34" s="16"/>
      <c r="T34" s="16"/>
      <c r="U34" s="16"/>
      <c r="V34" s="47"/>
      <c r="X34" s="16"/>
      <c r="Y34" s="16"/>
      <c r="Z34" s="17"/>
      <c r="AA34" s="17"/>
      <c r="AB34" s="17"/>
      <c r="AC34" s="17"/>
      <c r="AD34" s="17"/>
      <c r="AE34" s="17"/>
      <c r="AF34" s="16"/>
      <c r="AG34" s="2"/>
    </row>
    <row r="35" spans="1:37" s="46" customFormat="1" x14ac:dyDescent="0.25">
      <c r="B35" s="94"/>
      <c r="C35" s="48"/>
      <c r="D35" s="48"/>
      <c r="F35" s="16"/>
      <c r="G35" s="16"/>
      <c r="H35" s="16"/>
      <c r="I35" s="16"/>
      <c r="J35" s="16"/>
      <c r="K35" s="16"/>
      <c r="L35" s="16"/>
      <c r="M35" s="16"/>
      <c r="N35" s="16"/>
      <c r="O35" s="16"/>
      <c r="P35" s="16"/>
      <c r="Q35" s="16"/>
      <c r="R35" s="16"/>
      <c r="S35" s="16"/>
      <c r="T35" s="16"/>
      <c r="U35" s="16"/>
      <c r="V35" s="47"/>
      <c r="X35" s="16"/>
      <c r="Y35" s="16"/>
      <c r="Z35" s="17"/>
      <c r="AA35" s="17"/>
      <c r="AB35" s="17"/>
      <c r="AC35" s="17"/>
      <c r="AD35" s="17"/>
      <c r="AE35" s="17"/>
      <c r="AF35" s="16"/>
      <c r="AG35" s="2"/>
    </row>
    <row r="36" spans="1:37" s="100" customFormat="1" x14ac:dyDescent="0.25">
      <c r="B36" s="94"/>
      <c r="C36" s="56"/>
      <c r="D36" s="56"/>
      <c r="F36" s="16"/>
      <c r="G36" s="16"/>
      <c r="H36" s="16"/>
      <c r="I36" s="16"/>
      <c r="J36" s="16"/>
      <c r="K36" s="16"/>
      <c r="L36" s="16"/>
      <c r="M36" s="16"/>
      <c r="N36" s="16"/>
      <c r="O36" s="16"/>
      <c r="P36" s="16"/>
      <c r="Q36" s="16"/>
      <c r="R36" s="16"/>
      <c r="S36" s="16"/>
      <c r="T36" s="16"/>
      <c r="U36" s="16"/>
      <c r="V36" s="101"/>
      <c r="X36" s="16"/>
      <c r="Y36" s="16"/>
      <c r="Z36" s="17"/>
      <c r="AA36" s="17"/>
      <c r="AB36" s="17"/>
      <c r="AC36" s="17"/>
      <c r="AD36" s="17"/>
      <c r="AE36" s="17"/>
      <c r="AF36" s="16"/>
      <c r="AG36" s="2"/>
      <c r="AH36" s="2"/>
      <c r="AI36" s="2"/>
    </row>
    <row r="37" spans="1:37" s="100" customFormat="1" x14ac:dyDescent="0.25">
      <c r="B37" s="94"/>
      <c r="C37" s="56"/>
      <c r="D37" s="56"/>
      <c r="F37" s="16"/>
      <c r="G37" s="16"/>
      <c r="H37" s="16"/>
      <c r="I37" s="16"/>
      <c r="J37" s="16"/>
      <c r="K37" s="16"/>
      <c r="L37" s="16"/>
      <c r="M37" s="16"/>
      <c r="N37" s="16"/>
      <c r="O37" s="16"/>
      <c r="P37" s="16"/>
      <c r="Q37" s="16"/>
      <c r="R37" s="16"/>
      <c r="S37" s="16"/>
      <c r="T37" s="16"/>
      <c r="U37" s="16"/>
      <c r="V37" s="101"/>
      <c r="X37" s="16"/>
      <c r="Y37" s="16"/>
      <c r="Z37" s="17"/>
      <c r="AA37" s="17"/>
      <c r="AB37" s="17"/>
      <c r="AC37" s="17"/>
      <c r="AD37" s="17"/>
      <c r="AE37" s="17"/>
      <c r="AF37" s="16"/>
      <c r="AG37" s="2"/>
    </row>
    <row r="38" spans="1:37" s="100" customFormat="1" x14ac:dyDescent="0.25">
      <c r="B38" s="94"/>
      <c r="C38" s="56"/>
      <c r="D38" s="56"/>
      <c r="F38" s="16"/>
      <c r="G38" s="16"/>
      <c r="H38" s="16"/>
      <c r="I38" s="16"/>
      <c r="J38" s="16"/>
      <c r="K38" s="16"/>
      <c r="L38" s="16"/>
      <c r="M38" s="16"/>
      <c r="N38" s="16"/>
      <c r="O38" s="16"/>
      <c r="P38" s="16"/>
      <c r="Q38" s="16"/>
      <c r="R38" s="16"/>
      <c r="S38" s="16"/>
      <c r="T38" s="16"/>
      <c r="U38" s="16"/>
      <c r="V38" s="101"/>
      <c r="X38" s="16"/>
      <c r="Y38" s="16"/>
      <c r="Z38" s="17"/>
      <c r="AA38" s="17"/>
      <c r="AB38" s="17"/>
      <c r="AC38" s="17"/>
      <c r="AD38" s="17"/>
      <c r="AE38" s="17"/>
      <c r="AF38" s="16"/>
      <c r="AG38" s="2"/>
    </row>
    <row r="39" spans="1:37" s="46" customFormat="1" x14ac:dyDescent="0.25">
      <c r="B39" s="21"/>
      <c r="C39" s="57"/>
      <c r="D39" s="57"/>
      <c r="F39" s="16"/>
      <c r="G39" s="16"/>
      <c r="H39" s="16"/>
      <c r="I39" s="16"/>
      <c r="J39" s="16"/>
      <c r="K39" s="16"/>
      <c r="L39" s="16"/>
      <c r="M39" s="16"/>
      <c r="N39" s="16"/>
      <c r="O39" s="16"/>
      <c r="P39" s="16"/>
      <c r="Q39" s="16"/>
      <c r="R39" s="16"/>
      <c r="S39" s="16"/>
      <c r="T39" s="16"/>
      <c r="U39" s="16"/>
      <c r="V39" s="47"/>
      <c r="X39" s="16"/>
      <c r="Y39" s="16"/>
      <c r="Z39" s="17"/>
      <c r="AA39" s="17"/>
      <c r="AB39" s="17"/>
      <c r="AC39" s="17"/>
      <c r="AD39" s="17"/>
      <c r="AE39" s="17"/>
      <c r="AF39" s="16"/>
      <c r="AG39" s="2"/>
    </row>
    <row r="40" spans="1:37" s="21" customFormat="1" x14ac:dyDescent="0.25">
      <c r="A40" s="59"/>
      <c r="C40" s="57"/>
      <c r="D40" s="57"/>
      <c r="E40" s="48"/>
      <c r="F40" s="60"/>
      <c r="G40" s="60"/>
      <c r="H40" s="60"/>
      <c r="I40" s="60"/>
      <c r="J40" s="60"/>
      <c r="K40" s="60"/>
      <c r="L40" s="60"/>
      <c r="M40" s="60"/>
      <c r="N40" s="60"/>
      <c r="O40" s="60"/>
      <c r="P40" s="60"/>
      <c r="Q40" s="60"/>
      <c r="R40" s="60"/>
      <c r="S40" s="60"/>
      <c r="T40" s="60"/>
      <c r="U40" s="60"/>
      <c r="V40" s="47"/>
      <c r="W40" s="60"/>
      <c r="X40" s="60"/>
      <c r="Y40" s="60"/>
      <c r="Z40" s="61"/>
      <c r="AA40" s="61"/>
      <c r="AB40" s="61"/>
      <c r="AC40" s="61"/>
      <c r="AD40" s="61"/>
      <c r="AE40" s="61"/>
      <c r="AF40" s="60"/>
      <c r="AG40" s="62"/>
      <c r="AH40" s="58"/>
      <c r="AI40" s="58"/>
    </row>
    <row r="41" spans="1:37" s="21" customFormat="1" x14ac:dyDescent="0.25">
      <c r="A41" s="59"/>
      <c r="C41" s="57"/>
      <c r="D41" s="57"/>
      <c r="E41" s="48"/>
      <c r="F41" s="60"/>
      <c r="G41" s="60"/>
      <c r="H41" s="60"/>
      <c r="I41" s="60"/>
      <c r="J41" s="60"/>
      <c r="K41" s="60"/>
      <c r="L41" s="60"/>
      <c r="M41" s="60"/>
      <c r="N41" s="60"/>
      <c r="O41" s="60"/>
      <c r="P41" s="60"/>
      <c r="Q41" s="60"/>
      <c r="R41" s="60"/>
      <c r="S41" s="60"/>
      <c r="T41" s="60"/>
      <c r="U41" s="60"/>
      <c r="V41" s="47"/>
      <c r="W41" s="60"/>
      <c r="X41" s="60"/>
      <c r="Y41" s="60"/>
      <c r="Z41" s="61"/>
      <c r="AA41" s="61"/>
      <c r="AB41" s="61"/>
      <c r="AC41" s="61"/>
      <c r="AD41" s="61"/>
      <c r="AE41" s="61"/>
      <c r="AF41" s="60"/>
      <c r="AG41" s="62"/>
    </row>
    <row r="42" spans="1:37" s="21" customFormat="1" x14ac:dyDescent="0.25">
      <c r="A42" s="59"/>
      <c r="C42" s="57"/>
      <c r="D42" s="57"/>
      <c r="E42" s="48"/>
      <c r="F42" s="60"/>
      <c r="G42" s="60"/>
      <c r="H42" s="60"/>
      <c r="I42" s="60"/>
      <c r="J42" s="60"/>
      <c r="K42" s="60"/>
      <c r="L42" s="60"/>
      <c r="M42" s="60"/>
      <c r="N42" s="60"/>
      <c r="O42" s="60"/>
      <c r="P42" s="60"/>
      <c r="Q42" s="60"/>
      <c r="R42" s="60"/>
      <c r="S42" s="60"/>
      <c r="T42" s="60"/>
      <c r="U42" s="60"/>
      <c r="V42" s="47"/>
      <c r="W42" s="60"/>
      <c r="X42" s="60"/>
      <c r="Y42" s="60"/>
      <c r="Z42" s="61"/>
      <c r="AA42" s="61"/>
      <c r="AB42" s="61"/>
      <c r="AC42" s="61"/>
      <c r="AD42" s="61"/>
      <c r="AE42" s="61"/>
      <c r="AF42" s="60"/>
      <c r="AG42" s="62"/>
    </row>
    <row r="43" spans="1:37" s="21" customFormat="1" x14ac:dyDescent="0.25">
      <c r="A43" s="59"/>
      <c r="C43" s="57"/>
      <c r="D43" s="57"/>
      <c r="E43" s="48"/>
      <c r="F43" s="60"/>
      <c r="G43" s="60"/>
      <c r="H43" s="60"/>
      <c r="I43" s="60"/>
      <c r="J43" s="60"/>
      <c r="K43" s="60"/>
      <c r="L43" s="60"/>
      <c r="M43" s="60"/>
      <c r="N43" s="60"/>
      <c r="O43" s="60"/>
      <c r="P43" s="60"/>
      <c r="Q43" s="60"/>
      <c r="R43" s="60"/>
      <c r="S43" s="60"/>
      <c r="T43" s="60"/>
      <c r="U43" s="60"/>
      <c r="V43" s="47"/>
      <c r="W43" s="60"/>
      <c r="X43" s="60"/>
      <c r="Y43" s="60"/>
      <c r="Z43" s="61"/>
      <c r="AA43" s="61"/>
      <c r="AB43" s="61"/>
      <c r="AC43" s="61"/>
      <c r="AD43" s="61"/>
      <c r="AE43" s="61"/>
      <c r="AF43" s="60"/>
      <c r="AG43" s="62"/>
      <c r="AH43" s="54"/>
      <c r="AI43" s="58"/>
      <c r="AJ43" s="58"/>
      <c r="AK43" s="58"/>
    </row>
    <row r="44" spans="1:37" s="46" customFormat="1" x14ac:dyDescent="0.25">
      <c r="B44" s="21"/>
      <c r="C44" s="57"/>
      <c r="D44" s="57"/>
      <c r="F44" s="16"/>
      <c r="G44" s="16"/>
      <c r="H44" s="16"/>
      <c r="I44" s="16"/>
      <c r="J44" s="16"/>
      <c r="K44" s="16"/>
      <c r="L44" s="16"/>
      <c r="M44" s="16"/>
      <c r="N44" s="16"/>
      <c r="O44" s="16"/>
      <c r="P44" s="16"/>
      <c r="Q44" s="16"/>
      <c r="R44" s="16"/>
      <c r="S44" s="16"/>
      <c r="T44" s="16"/>
      <c r="U44" s="16"/>
      <c r="V44" s="47"/>
      <c r="X44" s="16"/>
      <c r="Y44" s="16"/>
      <c r="Z44" s="17"/>
      <c r="AA44" s="17"/>
      <c r="AB44" s="17"/>
      <c r="AC44" s="17"/>
      <c r="AD44" s="17"/>
      <c r="AE44" s="17"/>
      <c r="AF44" s="16"/>
      <c r="AG44" s="2"/>
    </row>
    <row r="45" spans="1:37" s="46" customFormat="1" x14ac:dyDescent="0.25">
      <c r="B45" s="21"/>
      <c r="C45" s="57"/>
      <c r="D45" s="57"/>
      <c r="F45" s="16"/>
      <c r="G45" s="16"/>
      <c r="H45" s="16"/>
      <c r="I45" s="16"/>
      <c r="J45" s="16"/>
      <c r="K45" s="16"/>
      <c r="L45" s="16"/>
      <c r="M45" s="16"/>
      <c r="N45" s="16"/>
      <c r="O45" s="16"/>
      <c r="P45" s="16"/>
      <c r="Q45" s="16"/>
      <c r="R45" s="16"/>
      <c r="S45" s="16"/>
      <c r="T45" s="16"/>
      <c r="U45" s="16"/>
      <c r="V45" s="47"/>
      <c r="X45" s="16"/>
      <c r="Y45" s="16"/>
      <c r="Z45" s="17"/>
      <c r="AA45" s="17"/>
      <c r="AB45" s="17"/>
      <c r="AC45" s="17"/>
      <c r="AD45" s="17"/>
      <c r="AE45" s="17"/>
      <c r="AF45" s="16"/>
      <c r="AG45" s="2"/>
    </row>
    <row r="46" spans="1:37" s="46" customFormat="1" x14ac:dyDescent="0.25">
      <c r="B46" s="21"/>
      <c r="C46" s="57"/>
      <c r="D46" s="57"/>
      <c r="F46" s="16"/>
      <c r="G46" s="16"/>
      <c r="H46" s="16"/>
      <c r="I46" s="16"/>
      <c r="J46" s="16"/>
      <c r="K46" s="16"/>
      <c r="L46" s="16"/>
      <c r="M46" s="16"/>
      <c r="N46" s="16"/>
      <c r="O46" s="16"/>
      <c r="P46" s="16"/>
      <c r="Q46" s="16"/>
      <c r="R46" s="16"/>
      <c r="S46" s="16"/>
      <c r="T46" s="16"/>
      <c r="U46" s="16"/>
      <c r="V46" s="47"/>
      <c r="X46" s="16"/>
      <c r="Y46" s="16"/>
      <c r="Z46" s="17"/>
      <c r="AA46" s="17"/>
      <c r="AB46" s="17"/>
      <c r="AC46" s="17"/>
      <c r="AD46" s="17"/>
      <c r="AE46" s="17"/>
      <c r="AF46" s="16"/>
      <c r="AG46" s="2"/>
    </row>
    <row r="47" spans="1:37" s="46" customFormat="1" x14ac:dyDescent="0.25">
      <c r="B47" s="21"/>
      <c r="C47" s="57"/>
      <c r="D47" s="57"/>
      <c r="F47" s="16"/>
      <c r="G47" s="16"/>
      <c r="H47" s="16"/>
      <c r="I47" s="16"/>
      <c r="J47" s="16"/>
      <c r="K47" s="16"/>
      <c r="L47" s="16"/>
      <c r="M47" s="16"/>
      <c r="N47" s="16"/>
      <c r="O47" s="16"/>
      <c r="P47" s="16"/>
      <c r="Q47" s="16"/>
      <c r="R47" s="16"/>
      <c r="S47" s="16"/>
      <c r="T47" s="16"/>
      <c r="U47" s="16"/>
      <c r="V47" s="47"/>
      <c r="X47" s="16"/>
      <c r="Y47" s="16"/>
      <c r="Z47" s="17"/>
      <c r="AA47" s="17"/>
      <c r="AB47" s="17"/>
      <c r="AC47" s="17"/>
      <c r="AD47" s="17"/>
      <c r="AE47" s="17"/>
      <c r="AF47" s="16"/>
      <c r="AG47" s="2"/>
    </row>
    <row r="51" spans="1:35" s="46" customFormat="1" x14ac:dyDescent="0.25">
      <c r="A51" s="46" t="s">
        <v>99</v>
      </c>
    </row>
    <row r="52" spans="1:35" s="46" customFormat="1" x14ac:dyDescent="0.25">
      <c r="B52" s="21"/>
      <c r="C52" s="56"/>
      <c r="D52" s="56"/>
      <c r="F52" s="16"/>
      <c r="G52" s="16"/>
      <c r="H52" s="16"/>
      <c r="I52" s="16"/>
      <c r="J52" s="16"/>
      <c r="K52" s="16"/>
      <c r="L52" s="16"/>
      <c r="M52" s="16"/>
      <c r="N52" s="16"/>
      <c r="O52" s="16"/>
      <c r="P52" s="16"/>
      <c r="Q52" s="16"/>
      <c r="R52" s="16"/>
      <c r="S52" s="16"/>
      <c r="T52" s="16"/>
      <c r="U52" s="16"/>
      <c r="V52" s="47"/>
      <c r="X52" s="16"/>
      <c r="Y52" s="16"/>
      <c r="Z52" s="17"/>
      <c r="AA52" s="17"/>
      <c r="AB52" s="17"/>
      <c r="AC52" s="17"/>
      <c r="AD52" s="17"/>
      <c r="AE52" s="17"/>
      <c r="AF52" s="16"/>
      <c r="AG52" s="2"/>
      <c r="AH52" s="65"/>
      <c r="AI52" s="91"/>
    </row>
    <row r="53" spans="1:35" s="46" customFormat="1" x14ac:dyDescent="0.25">
      <c r="B53" s="21"/>
      <c r="C53" s="56"/>
      <c r="D53" s="56"/>
      <c r="F53" s="16"/>
      <c r="G53" s="16"/>
      <c r="H53" s="16"/>
      <c r="I53" s="16"/>
      <c r="J53" s="16"/>
      <c r="K53" s="16"/>
      <c r="L53" s="16"/>
      <c r="M53" s="16"/>
      <c r="N53" s="16"/>
      <c r="O53" s="16"/>
      <c r="P53" s="16"/>
      <c r="Q53" s="16"/>
      <c r="R53" s="16"/>
      <c r="S53" s="16"/>
      <c r="T53" s="16"/>
      <c r="U53" s="16"/>
      <c r="V53" s="47"/>
      <c r="X53" s="16"/>
      <c r="Y53" s="16"/>
      <c r="Z53" s="17"/>
      <c r="AA53" s="17"/>
      <c r="AB53" s="17"/>
      <c r="AC53" s="17"/>
      <c r="AD53" s="17"/>
      <c r="AE53" s="17"/>
      <c r="AF53" s="16"/>
      <c r="AG53" s="2"/>
      <c r="AH53" s="92"/>
      <c r="AI53" s="93"/>
    </row>
    <row r="54" spans="1:35" s="46" customFormat="1" x14ac:dyDescent="0.25">
      <c r="B54" s="21"/>
      <c r="C54" s="56"/>
      <c r="D54" s="56"/>
      <c r="F54" s="16"/>
      <c r="G54" s="16"/>
      <c r="H54" s="16"/>
      <c r="I54" s="16"/>
      <c r="J54" s="16"/>
      <c r="K54" s="16"/>
      <c r="L54" s="16"/>
      <c r="M54" s="16"/>
      <c r="N54" s="16"/>
      <c r="O54" s="16"/>
      <c r="P54" s="16"/>
      <c r="Q54" s="16"/>
      <c r="R54" s="16"/>
      <c r="S54" s="16"/>
      <c r="T54" s="16"/>
      <c r="U54" s="16"/>
      <c r="V54" s="47"/>
      <c r="X54" s="16"/>
      <c r="Y54" s="16"/>
      <c r="Z54" s="17"/>
      <c r="AA54" s="17"/>
      <c r="AB54" s="17"/>
      <c r="AC54" s="17"/>
      <c r="AD54" s="17"/>
      <c r="AE54" s="17"/>
      <c r="AF54" s="16"/>
      <c r="AG54" s="2"/>
    </row>
    <row r="55" spans="1:35" s="46" customFormat="1" x14ac:dyDescent="0.25">
      <c r="B55" s="21"/>
      <c r="C55" s="56"/>
      <c r="D55" s="56"/>
      <c r="F55" s="16"/>
      <c r="G55" s="16"/>
      <c r="H55" s="16"/>
      <c r="I55" s="16"/>
      <c r="J55" s="16"/>
      <c r="K55" s="16"/>
      <c r="L55" s="16"/>
      <c r="M55" s="16"/>
      <c r="N55" s="16"/>
      <c r="O55" s="16"/>
      <c r="P55" s="16"/>
      <c r="Q55" s="16"/>
      <c r="R55" s="16"/>
      <c r="S55" s="16"/>
      <c r="T55" s="16"/>
      <c r="U55" s="16"/>
      <c r="V55" s="47"/>
      <c r="X55" s="16"/>
      <c r="Y55" s="16"/>
      <c r="Z55" s="17"/>
      <c r="AA55" s="17"/>
      <c r="AB55" s="17"/>
      <c r="AC55" s="17"/>
      <c r="AD55" s="17"/>
      <c r="AE55" s="17"/>
      <c r="AF55" s="16"/>
      <c r="AG55" s="2"/>
    </row>
    <row r="56" spans="1:35" s="46" customFormat="1" x14ac:dyDescent="0.25">
      <c r="A56" s="95"/>
      <c r="B56" s="21"/>
      <c r="C56" s="55"/>
      <c r="D56" s="55"/>
      <c r="F56" s="16"/>
      <c r="G56" s="16"/>
      <c r="H56" s="16"/>
      <c r="I56" s="16"/>
      <c r="J56" s="16"/>
      <c r="K56" s="16"/>
      <c r="L56" s="16"/>
      <c r="M56" s="16"/>
      <c r="N56" s="16"/>
      <c r="O56" s="16"/>
      <c r="P56" s="16"/>
      <c r="Q56" s="16"/>
      <c r="R56" s="16"/>
      <c r="S56" s="16"/>
      <c r="T56" s="16"/>
      <c r="U56" s="16"/>
      <c r="V56" s="47"/>
      <c r="X56" s="16"/>
      <c r="Y56" s="16"/>
      <c r="Z56" s="17"/>
      <c r="AA56" s="17"/>
      <c r="AB56" s="17"/>
      <c r="AC56" s="17"/>
      <c r="AD56" s="17"/>
      <c r="AE56" s="17"/>
      <c r="AF56" s="16"/>
      <c r="AG56" s="2"/>
    </row>
    <row r="57" spans="1:35" s="46" customFormat="1" x14ac:dyDescent="0.25">
      <c r="B57" s="94"/>
      <c r="C57" s="48"/>
      <c r="D57" s="48"/>
      <c r="F57" s="16"/>
      <c r="G57" s="16"/>
      <c r="H57" s="16"/>
      <c r="I57" s="16"/>
      <c r="J57" s="16"/>
      <c r="K57" s="16"/>
      <c r="L57" s="16"/>
      <c r="M57" s="16"/>
      <c r="N57" s="16"/>
      <c r="O57" s="16"/>
      <c r="P57" s="16"/>
      <c r="Q57" s="16"/>
      <c r="R57" s="16"/>
      <c r="S57" s="16"/>
      <c r="T57" s="16"/>
      <c r="U57" s="16"/>
      <c r="V57" s="47"/>
      <c r="X57" s="16"/>
      <c r="Y57" s="16"/>
      <c r="Z57" s="17"/>
      <c r="AA57" s="17"/>
      <c r="AB57" s="17"/>
      <c r="AC57" s="17"/>
      <c r="AD57" s="17"/>
      <c r="AE57" s="17"/>
      <c r="AF57" s="16"/>
      <c r="AG57" s="2"/>
      <c r="AH57" s="96"/>
      <c r="AI57" s="96"/>
    </row>
    <row r="58" spans="1:35" s="46" customFormat="1" x14ac:dyDescent="0.25">
      <c r="B58" s="94"/>
      <c r="C58" s="48"/>
      <c r="D58" s="48"/>
      <c r="F58" s="16"/>
      <c r="G58" s="16"/>
      <c r="H58" s="16"/>
      <c r="I58" s="16"/>
      <c r="J58" s="16"/>
      <c r="K58" s="16"/>
      <c r="L58" s="16"/>
      <c r="M58" s="16"/>
      <c r="N58" s="16"/>
      <c r="O58" s="16"/>
      <c r="P58" s="16"/>
      <c r="Q58" s="16"/>
      <c r="R58" s="16"/>
      <c r="S58" s="16"/>
      <c r="T58" s="16"/>
      <c r="U58" s="16"/>
      <c r="V58" s="47"/>
      <c r="W58" s="20"/>
      <c r="X58" s="16"/>
      <c r="Y58" s="16"/>
      <c r="Z58" s="17"/>
      <c r="AA58" s="17"/>
      <c r="AB58" s="17"/>
      <c r="AC58" s="17"/>
      <c r="AD58" s="17"/>
      <c r="AE58" s="17"/>
      <c r="AF58" s="16"/>
      <c r="AG58" s="2"/>
      <c r="AH58" s="97"/>
      <c r="AI58" s="97"/>
    </row>
    <row r="59" spans="1:35" s="46" customFormat="1" x14ac:dyDescent="0.25">
      <c r="B59" s="94"/>
      <c r="C59" s="48"/>
      <c r="D59" s="48"/>
      <c r="F59" s="16"/>
      <c r="G59" s="16"/>
      <c r="H59" s="16"/>
      <c r="I59" s="16"/>
      <c r="J59" s="16"/>
      <c r="K59" s="16"/>
      <c r="L59" s="16"/>
      <c r="M59" s="16"/>
      <c r="N59" s="16"/>
      <c r="O59" s="16"/>
      <c r="P59" s="16"/>
      <c r="Q59" s="16"/>
      <c r="R59" s="16"/>
      <c r="S59" s="16"/>
      <c r="T59" s="16"/>
      <c r="U59" s="16"/>
      <c r="V59" s="47"/>
      <c r="W59" s="20"/>
      <c r="X59" s="16"/>
      <c r="Y59" s="16"/>
      <c r="Z59" s="17"/>
      <c r="AA59" s="17"/>
      <c r="AB59" s="17"/>
      <c r="AC59" s="17"/>
      <c r="AD59" s="17"/>
      <c r="AE59" s="17"/>
      <c r="AF59" s="16"/>
      <c r="AG59" s="2"/>
      <c r="AH59" s="2"/>
      <c r="AI59" s="2"/>
    </row>
    <row r="60" spans="1:35" s="46" customFormat="1" x14ac:dyDescent="0.25">
      <c r="B60" s="94"/>
      <c r="C60" s="48"/>
      <c r="D60" s="48"/>
      <c r="F60" s="16"/>
      <c r="G60" s="16"/>
      <c r="H60" s="16"/>
      <c r="I60" s="16"/>
      <c r="J60" s="16"/>
      <c r="K60" s="16"/>
      <c r="L60" s="16"/>
      <c r="M60" s="16"/>
      <c r="N60" s="16"/>
      <c r="O60" s="16"/>
      <c r="P60" s="16"/>
      <c r="Q60" s="16"/>
      <c r="R60" s="16"/>
      <c r="S60" s="16"/>
      <c r="T60" s="16"/>
      <c r="U60" s="16"/>
      <c r="V60" s="47"/>
      <c r="W60" s="20"/>
      <c r="X60" s="16"/>
      <c r="Y60" s="16"/>
      <c r="Z60" s="17"/>
      <c r="AA60" s="17"/>
      <c r="AB60" s="17"/>
      <c r="AC60" s="17"/>
      <c r="AD60" s="17"/>
      <c r="AE60" s="17"/>
      <c r="AF60" s="16"/>
      <c r="AG60" s="2"/>
    </row>
  </sheetData>
  <dataValidations count="3">
    <dataValidation type="list" allowBlank="1" showInputMessage="1" showErrorMessage="1" sqref="D52:D60 F4:F6 H4:H5 F11 F32 F19:F20 D4:D17 D32:D47 D19:D27 F23">
      <formula1>INDIRECT(C4)</formula1>
    </dataValidation>
    <dataValidation type="list" allowBlank="1" showInputMessage="1" showErrorMessage="1" sqref="C52:C60 E11 C7:C11 C32:C47 C13:C17 C19:C27 E23">
      <formula1>Type</formula1>
    </dataValidation>
    <dataValidation errorStyle="warning" allowBlank="1" showInputMessage="1" sqref="O1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247"/>
  <sheetViews>
    <sheetView topLeftCell="A43" workbookViewId="0">
      <pane xSplit="4" topLeftCell="X1" activePane="topRight" state="frozen"/>
      <selection pane="topRight" activeCell="A69" sqref="A69"/>
    </sheetView>
  </sheetViews>
  <sheetFormatPr defaultColWidth="8.85546875" defaultRowHeight="15" x14ac:dyDescent="0.25"/>
  <cols>
    <col min="1" max="1" width="9.28515625" style="46" bestFit="1" customWidth="1"/>
    <col min="2" max="2" width="7" style="21" customWidth="1"/>
    <col min="3" max="3" width="13.42578125" style="55" customWidth="1"/>
    <col min="4" max="4" width="19.85546875" style="55" customWidth="1"/>
    <col min="5" max="5" width="47.140625" bestFit="1" customWidth="1"/>
    <col min="6" max="7" width="17" style="16" bestFit="1" customWidth="1"/>
    <col min="8" max="8" width="16.28515625" style="16" bestFit="1" customWidth="1"/>
    <col min="9" max="10" width="18.140625" style="16" bestFit="1" customWidth="1"/>
    <col min="11" max="11" width="16.28515625" style="16" bestFit="1" customWidth="1"/>
    <col min="12" max="12" width="17" style="16" bestFit="1" customWidth="1"/>
    <col min="13" max="13" width="16.28515625" style="16" bestFit="1" customWidth="1"/>
    <col min="14" max="14" width="18.140625" style="16" bestFit="1" customWidth="1"/>
    <col min="15" max="15" width="16.28515625" style="16" bestFit="1" customWidth="1"/>
    <col min="16" max="16" width="18.140625" style="16" bestFit="1" customWidth="1"/>
    <col min="17" max="17" width="16.28515625" style="16" bestFit="1" customWidth="1"/>
    <col min="18" max="18" width="18.140625" style="16" bestFit="1" customWidth="1"/>
    <col min="19" max="19" width="16.28515625" style="16" bestFit="1" customWidth="1"/>
    <col min="20" max="20" width="18.42578125" style="16" bestFit="1" customWidth="1"/>
    <col min="21" max="21" width="16.28515625" style="16" bestFit="1" customWidth="1"/>
    <col min="22" max="22" width="21.42578125" style="16" bestFit="1" customWidth="1"/>
    <col min="23" max="23" width="7.42578125" bestFit="1" customWidth="1"/>
    <col min="24" max="25" width="14.7109375" bestFit="1" customWidth="1"/>
    <col min="26" max="27" width="15.140625" bestFit="1" customWidth="1"/>
    <col min="28" max="29" width="11.140625" bestFit="1" customWidth="1"/>
    <col min="30" max="31" width="10.85546875" bestFit="1" customWidth="1"/>
    <col min="32" max="32" width="10.42578125" bestFit="1" customWidth="1"/>
    <col min="33" max="33" width="13.42578125" bestFit="1" customWidth="1"/>
    <col min="34" max="34" width="8.28515625" bestFit="1" customWidth="1"/>
    <col min="35" max="35" width="7.7109375" bestFit="1" customWidth="1"/>
  </cols>
  <sheetData>
    <row r="1" spans="1:37" s="19" customFormat="1" x14ac:dyDescent="0.25">
      <c r="A1" s="19" t="s">
        <v>0</v>
      </c>
      <c r="B1" s="23" t="s">
        <v>79</v>
      </c>
      <c r="C1" s="55" t="s">
        <v>65</v>
      </c>
      <c r="D1" s="55" t="s">
        <v>57</v>
      </c>
      <c r="E1" s="19" t="s">
        <v>1</v>
      </c>
      <c r="F1" s="45" t="s">
        <v>2</v>
      </c>
      <c r="G1" s="45" t="s">
        <v>3</v>
      </c>
      <c r="H1" s="45" t="s">
        <v>4</v>
      </c>
      <c r="I1" s="45" t="s">
        <v>5</v>
      </c>
      <c r="J1" s="45" t="s">
        <v>6</v>
      </c>
      <c r="K1" s="45" t="s">
        <v>7</v>
      </c>
      <c r="L1" s="45" t="s">
        <v>8</v>
      </c>
      <c r="M1" s="45" t="s">
        <v>9</v>
      </c>
      <c r="N1" s="45" t="s">
        <v>10</v>
      </c>
      <c r="O1" s="45" t="s">
        <v>11</v>
      </c>
      <c r="P1" s="45" t="s">
        <v>12</v>
      </c>
      <c r="Q1" s="45" t="s">
        <v>13</v>
      </c>
      <c r="R1" s="45" t="s">
        <v>14</v>
      </c>
      <c r="S1" s="45" t="s">
        <v>15</v>
      </c>
      <c r="T1" s="45" t="s">
        <v>16</v>
      </c>
      <c r="U1" s="45" t="s">
        <v>17</v>
      </c>
      <c r="V1" s="45" t="s">
        <v>18</v>
      </c>
      <c r="W1" s="19" t="s">
        <v>19</v>
      </c>
      <c r="X1" s="19" t="s">
        <v>20</v>
      </c>
      <c r="Y1" s="19" t="s">
        <v>21</v>
      </c>
      <c r="Z1" s="5" t="s">
        <v>42</v>
      </c>
      <c r="AA1" s="5" t="s">
        <v>43</v>
      </c>
      <c r="AB1" s="5" t="s">
        <v>36</v>
      </c>
      <c r="AC1" s="5" t="s">
        <v>37</v>
      </c>
      <c r="AD1" s="19" t="s">
        <v>31</v>
      </c>
      <c r="AE1" s="19" t="s">
        <v>32</v>
      </c>
      <c r="AF1" s="19" t="s">
        <v>33</v>
      </c>
      <c r="AG1" s="19" t="s">
        <v>34</v>
      </c>
      <c r="AH1" s="22" t="s">
        <v>73</v>
      </c>
      <c r="AI1" s="23" t="s">
        <v>74</v>
      </c>
    </row>
    <row r="2" spans="1:37" x14ac:dyDescent="0.25">
      <c r="A2" s="100" t="s">
        <v>99</v>
      </c>
      <c r="B2" s="23"/>
      <c r="F2" s="45"/>
      <c r="G2" s="45"/>
      <c r="H2" s="45"/>
      <c r="I2" s="45"/>
      <c r="J2" s="45"/>
      <c r="K2" s="45"/>
      <c r="L2" s="45"/>
      <c r="M2" s="45"/>
      <c r="N2" s="45"/>
      <c r="O2" s="45"/>
      <c r="P2" s="45"/>
      <c r="Q2" s="45"/>
      <c r="R2" s="45"/>
      <c r="S2" s="45"/>
      <c r="T2" s="45"/>
      <c r="U2" s="45"/>
      <c r="V2" s="45"/>
      <c r="X2" s="100"/>
      <c r="Y2" s="100"/>
      <c r="Z2" s="100"/>
      <c r="AA2" s="100"/>
      <c r="AB2" s="100"/>
      <c r="AC2" s="100"/>
      <c r="AD2" s="100"/>
      <c r="AE2" s="100"/>
      <c r="AF2" s="100"/>
      <c r="AG2" s="100"/>
      <c r="AH2" s="100"/>
      <c r="AI2" s="100"/>
    </row>
    <row r="3" spans="1:37" s="100" customFormat="1" x14ac:dyDescent="0.25">
      <c r="A3" s="108">
        <v>1941</v>
      </c>
      <c r="B3" s="94" t="s">
        <v>80</v>
      </c>
      <c r="C3" s="112" t="s">
        <v>64</v>
      </c>
      <c r="D3" s="72" t="s">
        <v>50</v>
      </c>
      <c r="E3" s="100" t="s">
        <v>125</v>
      </c>
      <c r="F3" s="16">
        <v>10.2567244921945</v>
      </c>
      <c r="G3" s="16">
        <v>10.204480967259901</v>
      </c>
      <c r="H3" s="16">
        <v>3.63539197698887E-3</v>
      </c>
      <c r="I3" s="16">
        <v>19.782328286282699</v>
      </c>
      <c r="J3" s="16">
        <v>19.589200847721401</v>
      </c>
      <c r="K3" s="16">
        <v>1.34184979692232E-3</v>
      </c>
      <c r="L3" s="16">
        <v>-0.13861708033703299</v>
      </c>
      <c r="M3" s="16">
        <v>3.90144296296845E-3</v>
      </c>
      <c r="N3" s="16">
        <v>-4.2834314367545798E-2</v>
      </c>
      <c r="O3" s="16">
        <v>3.59832918636697E-3</v>
      </c>
      <c r="P3" s="16">
        <v>-0.50737206088143905</v>
      </c>
      <c r="Q3" s="16">
        <v>1.3151522071188099E-3</v>
      </c>
      <c r="R3" s="16">
        <v>-3.4584537780208899</v>
      </c>
      <c r="S3" s="16">
        <v>0.10118727390387799</v>
      </c>
      <c r="T3" s="16">
        <v>1647.36665139092</v>
      </c>
      <c r="U3" s="16">
        <v>0.13126071219621199</v>
      </c>
      <c r="V3" s="101">
        <v>43794.546284722222</v>
      </c>
      <c r="W3" s="100">
        <v>2.2999999999999998</v>
      </c>
      <c r="X3" s="16">
        <v>3.0534116686420702E-2</v>
      </c>
      <c r="Y3" s="16">
        <v>3.7005670935151801E-2</v>
      </c>
      <c r="Z3" s="17">
        <f>((((N3/1000)+1)/((SMOW!$Z$4/1000)+1))-1)*1000</f>
        <v>10.306347090315748</v>
      </c>
      <c r="AA3" s="17">
        <f>((((P3/1000)+1)/((SMOW!$AA$4/1000)+1))-1)*1000</f>
        <v>19.814463827765305</v>
      </c>
      <c r="AB3" s="17">
        <f>Z3*SMOW!$AN$6</f>
        <v>11.133677011915141</v>
      </c>
      <c r="AC3" s="17">
        <f>AA3*SMOW!$AN$12</f>
        <v>21.387102046383735</v>
      </c>
      <c r="AD3" s="17">
        <f t="shared" ref="AD3:AD22" si="0">LN((AB3/1000)+1)*1000</f>
        <v>11.072153861415828</v>
      </c>
      <c r="AE3" s="17">
        <f t="shared" ref="AE3:AE22" si="1">LN((AC3/1000)+1)*1000</f>
        <v>21.161607431276533</v>
      </c>
      <c r="AF3" s="16">
        <f>(AD3-SMOW!AN$14*AE3)</f>
        <v>-0.10117486229818162</v>
      </c>
      <c r="AG3" s="2">
        <f t="shared" ref="AG3:AG22" si="2">AF3*1000</f>
        <v>-101.17486229818162</v>
      </c>
      <c r="AH3" s="2">
        <f>AVERAGE(AG3:AG4)</f>
        <v>-107.08367411396402</v>
      </c>
      <c r="AI3" s="2">
        <f>STDEV(AG3:AG4)</f>
        <v>8.3563218073898646</v>
      </c>
      <c r="AJ3" s="100" t="s">
        <v>126</v>
      </c>
    </row>
    <row r="4" spans="1:37" s="100" customFormat="1" x14ac:dyDescent="0.25">
      <c r="A4" s="108">
        <v>1942</v>
      </c>
      <c r="B4" s="94" t="s">
        <v>80</v>
      </c>
      <c r="C4" s="112" t="s">
        <v>64</v>
      </c>
      <c r="D4" s="72" t="s">
        <v>50</v>
      </c>
      <c r="E4" s="100" t="s">
        <v>127</v>
      </c>
      <c r="F4" s="16">
        <v>10.421817422469401</v>
      </c>
      <c r="G4" s="16">
        <v>10.367884421420399</v>
      </c>
      <c r="H4" s="16">
        <v>3.6636238907621801E-3</v>
      </c>
      <c r="I4" s="16">
        <v>20.1196566932697</v>
      </c>
      <c r="J4" s="16">
        <v>19.9199308629277</v>
      </c>
      <c r="K4" s="16">
        <v>1.39591316235192E-3</v>
      </c>
      <c r="L4" s="16">
        <v>-0.149839074205385</v>
      </c>
      <c r="M4" s="16">
        <v>3.5708997205744801E-3</v>
      </c>
      <c r="N4" s="16">
        <v>0.120575494872244</v>
      </c>
      <c r="O4" s="16">
        <v>3.62627327602069E-3</v>
      </c>
      <c r="P4" s="16">
        <v>-0.17675517664441601</v>
      </c>
      <c r="Q4" s="16">
        <v>1.36813992193506E-3</v>
      </c>
      <c r="R4" s="16">
        <v>-3.7380676192201299</v>
      </c>
      <c r="S4" s="16">
        <v>0.155884435845147</v>
      </c>
      <c r="T4" s="16">
        <v>1074.9534273174399</v>
      </c>
      <c r="U4" s="16">
        <v>0.34672295932643898</v>
      </c>
      <c r="V4" s="101">
        <v>43795.38386574074</v>
      </c>
      <c r="W4" s="100">
        <v>2.2999999999999998</v>
      </c>
      <c r="X4" s="16">
        <v>1.4298813830404501E-4</v>
      </c>
      <c r="Y4" s="16">
        <v>3.0617763099090199E-5</v>
      </c>
      <c r="Z4" s="17">
        <f>((((N4/1000)+1)/((SMOW!$Z$4/1000)+1))-1)*1000</f>
        <v>10.471448129757421</v>
      </c>
      <c r="AA4" s="17">
        <f>((((P4/1000)+1)/((SMOW!$AA$4/1000)+1))-1)*1000</f>
        <v>20.151802864698311</v>
      </c>
      <c r="AB4" s="17">
        <f>Z4*SMOW!$AN$6</f>
        <v>11.312031343606753</v>
      </c>
      <c r="AC4" s="17">
        <f>AA4*SMOW!$AN$12</f>
        <v>21.751215073606069</v>
      </c>
      <c r="AD4" s="17">
        <f t="shared" si="0"/>
        <v>11.24852876376033</v>
      </c>
      <c r="AE4" s="17">
        <f t="shared" si="1"/>
        <v>21.518032669867569</v>
      </c>
      <c r="AF4" s="16">
        <f>(AD4-SMOW!AN$14*AE4)</f>
        <v>-0.11299248592974642</v>
      </c>
      <c r="AG4" s="2">
        <f t="shared" si="2"/>
        <v>-112.99248592974642</v>
      </c>
    </row>
    <row r="5" spans="1:37" s="100" customFormat="1" x14ac:dyDescent="0.25">
      <c r="A5" s="108">
        <v>1943</v>
      </c>
      <c r="B5" s="94" t="s">
        <v>80</v>
      </c>
      <c r="C5" s="112" t="s">
        <v>64</v>
      </c>
      <c r="D5" s="55" t="s">
        <v>101</v>
      </c>
      <c r="E5" s="100" t="s">
        <v>128</v>
      </c>
      <c r="F5" s="16">
        <v>16.206263461469799</v>
      </c>
      <c r="G5" s="16">
        <v>16.0763435344447</v>
      </c>
      <c r="H5" s="16">
        <v>3.5279623631380101E-3</v>
      </c>
      <c r="I5" s="16">
        <v>31.227939630279302</v>
      </c>
      <c r="J5" s="16">
        <v>30.750266542084901</v>
      </c>
      <c r="K5" s="16">
        <v>1.10007914206922E-3</v>
      </c>
      <c r="L5" s="16">
        <v>-0.15979719977617601</v>
      </c>
      <c r="M5" s="16">
        <v>3.5115954279200099E-3</v>
      </c>
      <c r="N5" s="16">
        <v>5.8460491551715803</v>
      </c>
      <c r="O5" s="16">
        <v>3.49199481652669E-3</v>
      </c>
      <c r="P5" s="16">
        <v>10.7105161523859</v>
      </c>
      <c r="Q5" s="16">
        <v>1.0781918475651999E-3</v>
      </c>
      <c r="R5" s="16">
        <v>13.171609802366</v>
      </c>
      <c r="S5" s="16">
        <v>0.153417804449057</v>
      </c>
      <c r="T5" s="16">
        <v>1662.3477131495499</v>
      </c>
      <c r="U5" s="16">
        <v>0.16107391306739699</v>
      </c>
      <c r="V5" s="101">
        <v>43795.504259259258</v>
      </c>
      <c r="W5" s="100">
        <v>2.2999999999999998</v>
      </c>
      <c r="X5" s="16">
        <v>1.31611747329078E-2</v>
      </c>
      <c r="Y5" s="16">
        <v>1.7610806531080499E-2</v>
      </c>
      <c r="Z5" s="17">
        <f>((((N5/1000)+1)/((SMOW!$Z$4/1000)+1))-1)*1000</f>
        <v>16.256178293806435</v>
      </c>
      <c r="AA5" s="17">
        <f>((((P5/1000)+1)/((SMOW!$AA$4/1000)+1))-1)*1000</f>
        <v>31.260435847670909</v>
      </c>
      <c r="AB5" s="17">
        <f>Z5*SMOW!$AN$6</f>
        <v>17.561123935114988</v>
      </c>
      <c r="AC5" s="17">
        <f>AA5*SMOW!$AN$12</f>
        <v>33.741520199589068</v>
      </c>
      <c r="AD5" s="17">
        <f t="shared" si="0"/>
        <v>17.408709193826496</v>
      </c>
      <c r="AE5" s="17">
        <f t="shared" si="1"/>
        <v>33.184764371298819</v>
      </c>
      <c r="AF5" s="16">
        <f>(AD5-SMOW!AN$14*AE5)</f>
        <v>-0.11284639421928233</v>
      </c>
      <c r="AG5" s="2">
        <f t="shared" si="2"/>
        <v>-112.84639421928233</v>
      </c>
      <c r="AH5" s="2">
        <f>AVERAGE(AG5:AG6)</f>
        <v>-135.36836937073991</v>
      </c>
      <c r="AI5" s="2">
        <f>STDEV(AG5:AG6)</f>
        <v>31.850882710621324</v>
      </c>
      <c r="AJ5" s="100" t="s">
        <v>130</v>
      </c>
    </row>
    <row r="6" spans="1:37" s="100" customFormat="1" x14ac:dyDescent="0.25">
      <c r="A6" s="108">
        <v>1944</v>
      </c>
      <c r="B6" s="94" t="s">
        <v>112</v>
      </c>
      <c r="C6" s="112" t="s">
        <v>64</v>
      </c>
      <c r="D6" s="55" t="s">
        <v>101</v>
      </c>
      <c r="E6" s="100" t="s">
        <v>129</v>
      </c>
      <c r="F6" s="16">
        <v>17.830851482072401</v>
      </c>
      <c r="G6" s="16">
        <v>17.673746399924699</v>
      </c>
      <c r="H6" s="16">
        <v>3.63998325874641E-3</v>
      </c>
      <c r="I6" s="16">
        <v>34.440798440519899</v>
      </c>
      <c r="J6" s="16">
        <v>33.860989311898102</v>
      </c>
      <c r="K6" s="16">
        <v>1.37655669050172E-3</v>
      </c>
      <c r="L6" s="16">
        <v>-0.20485595675749499</v>
      </c>
      <c r="M6" s="16">
        <v>3.61240564226543E-3</v>
      </c>
      <c r="N6" s="16">
        <v>7.4540745145723504</v>
      </c>
      <c r="O6" s="16">
        <v>3.60287366004513E-3</v>
      </c>
      <c r="P6" s="16">
        <v>13.859451573576299</v>
      </c>
      <c r="Q6" s="16">
        <v>1.34916856855893E-3</v>
      </c>
      <c r="R6" s="16">
        <v>16.975609799400999</v>
      </c>
      <c r="S6" s="16">
        <v>0.14560063680884899</v>
      </c>
      <c r="T6" s="16">
        <v>754.68245074204401</v>
      </c>
      <c r="U6" s="16">
        <v>0.112535266304979</v>
      </c>
      <c r="V6" s="101">
        <v>43795.639733796299</v>
      </c>
      <c r="W6" s="100">
        <v>2.2999999999999998</v>
      </c>
      <c r="X6" s="16">
        <v>4.6587574294431298E-3</v>
      </c>
      <c r="Y6" s="16">
        <v>1.34236051706968E-2</v>
      </c>
      <c r="Z6" s="17">
        <f>((((N6/1000)+1)/((SMOW!$Z$4/1000)+1))-1)*1000</f>
        <v>17.880846112223516</v>
      </c>
      <c r="AA6" s="17">
        <f>((((P6/1000)+1)/((SMOW!$AA$4/1000)+1))-1)*1000</f>
        <v>34.473395902024691</v>
      </c>
      <c r="AB6" s="17">
        <f>Z6*SMOW!$AN$6</f>
        <v>19.316210056647346</v>
      </c>
      <c r="AC6" s="17">
        <f>AA6*SMOW!$AN$12</f>
        <v>37.209487092396422</v>
      </c>
      <c r="AD6" s="17">
        <f t="shared" si="0"/>
        <v>19.132020192086202</v>
      </c>
      <c r="AE6" s="17">
        <f t="shared" si="1"/>
        <v>36.533921470849236</v>
      </c>
      <c r="AF6" s="16">
        <f>(AD6-SMOW!AN$14*AE6)</f>
        <v>-0.15789034452219752</v>
      </c>
      <c r="AG6" s="2">
        <f t="shared" si="2"/>
        <v>-157.89034452219752</v>
      </c>
      <c r="AH6" s="2">
        <f>AVERAGE(AG6:AG8)</f>
        <v>-157.83179899856611</v>
      </c>
      <c r="AI6" s="2">
        <f>STDEV(AG6:AG8)</f>
        <v>5.452886217697686</v>
      </c>
    </row>
    <row r="7" spans="1:37" s="100" customFormat="1" x14ac:dyDescent="0.25">
      <c r="A7" s="108">
        <v>1945</v>
      </c>
      <c r="B7" s="94" t="s">
        <v>80</v>
      </c>
      <c r="C7" s="112" t="s">
        <v>64</v>
      </c>
      <c r="D7" s="55" t="s">
        <v>101</v>
      </c>
      <c r="E7" s="100" t="s">
        <v>131</v>
      </c>
      <c r="F7" s="16">
        <v>16.314496661969301</v>
      </c>
      <c r="G7" s="16">
        <v>16.182844958878199</v>
      </c>
      <c r="H7" s="16">
        <v>3.6909860078354799E-3</v>
      </c>
      <c r="I7" s="16">
        <v>31.527832224552299</v>
      </c>
      <c r="J7" s="16">
        <v>31.041035382255401</v>
      </c>
      <c r="K7" s="16">
        <v>1.8912204179403801E-3</v>
      </c>
      <c r="L7" s="16">
        <v>-0.20682172295265899</v>
      </c>
      <c r="M7" s="16">
        <v>3.54434963654205E-3</v>
      </c>
      <c r="N7" s="16">
        <v>5.9531789191025899</v>
      </c>
      <c r="O7" s="16">
        <v>3.6533564365395501E-3</v>
      </c>
      <c r="P7" s="16">
        <v>11.0044420509186</v>
      </c>
      <c r="Q7" s="16">
        <v>1.8535924903852999E-3</v>
      </c>
      <c r="R7" s="16">
        <v>11.867298950571501</v>
      </c>
      <c r="S7" s="16">
        <v>0.12842733356890601</v>
      </c>
      <c r="T7" s="16">
        <v>1121.7273133513199</v>
      </c>
      <c r="U7" s="16">
        <v>0.33900885496942101</v>
      </c>
      <c r="V7" s="101">
        <v>43796.408761574072</v>
      </c>
      <c r="W7" s="100">
        <v>2.2999999999999998</v>
      </c>
      <c r="X7" s="16">
        <v>9.3228151682460403E-3</v>
      </c>
      <c r="Y7" s="16">
        <v>6.94412505949955E-3</v>
      </c>
      <c r="Z7" s="17">
        <f>((((N7/1000)+1)/((SMOW!$Z$4/1000)+1))-1)*1000</f>
        <v>16.364416810590974</v>
      </c>
      <c r="AA7" s="17">
        <f>((((P7/1000)+1)/((SMOW!$AA$4/1000)+1))-1)*1000</f>
        <v>31.560337892206469</v>
      </c>
      <c r="AB7" s="17">
        <f>Z7*SMOW!$AN$6</f>
        <v>17.678051171852452</v>
      </c>
      <c r="AC7" s="17">
        <f>AA7*SMOW!$AN$12</f>
        <v>34.065224927920575</v>
      </c>
      <c r="AD7" s="17">
        <f t="shared" si="0"/>
        <v>17.523611892532553</v>
      </c>
      <c r="AE7" s="17">
        <f t="shared" si="1"/>
        <v>33.497854297848846</v>
      </c>
      <c r="AF7" s="16">
        <f>(AD7-SMOW!AN$14*AE7)</f>
        <v>-0.16325517673163858</v>
      </c>
      <c r="AG7" s="2">
        <f t="shared" si="2"/>
        <v>-163.25517673163858</v>
      </c>
    </row>
    <row r="8" spans="1:37" s="85" customFormat="1" x14ac:dyDescent="0.25">
      <c r="A8" s="108">
        <v>1946</v>
      </c>
      <c r="B8" s="86" t="s">
        <v>80</v>
      </c>
      <c r="C8" s="112" t="s">
        <v>64</v>
      </c>
      <c r="D8" s="55" t="s">
        <v>101</v>
      </c>
      <c r="E8" s="100" t="s">
        <v>132</v>
      </c>
      <c r="F8" s="16">
        <v>16.966484840157101</v>
      </c>
      <c r="G8" s="16">
        <v>16.8241613190687</v>
      </c>
      <c r="H8" s="16">
        <v>3.8414178483307201E-3</v>
      </c>
      <c r="I8" s="16">
        <v>32.7641932487495</v>
      </c>
      <c r="J8" s="16">
        <v>32.238890315253997</v>
      </c>
      <c r="K8" s="16">
        <v>1.57406541532819E-3</v>
      </c>
      <c r="L8" s="16">
        <v>-0.19797276738540101</v>
      </c>
      <c r="M8" s="16">
        <v>4.0775816953126896E-3</v>
      </c>
      <c r="N8" s="16">
        <v>6.5985200832991397</v>
      </c>
      <c r="O8" s="16">
        <v>3.8022546256873701E-3</v>
      </c>
      <c r="P8" s="16">
        <v>12.2162043014305</v>
      </c>
      <c r="Q8" s="16">
        <v>1.54274763827126E-3</v>
      </c>
      <c r="R8" s="16">
        <v>14.399776995388599</v>
      </c>
      <c r="S8" s="16">
        <v>0.122123591004306</v>
      </c>
      <c r="T8" s="16">
        <v>938.94226484943295</v>
      </c>
      <c r="U8" s="16">
        <v>0.131036784451107</v>
      </c>
      <c r="V8" s="101">
        <v>43796.511157407411</v>
      </c>
      <c r="W8" s="100">
        <v>2.2999999999999998</v>
      </c>
      <c r="X8" s="16">
        <v>1.13047780695642E-2</v>
      </c>
      <c r="Y8" s="16">
        <v>7.17297021110144E-3</v>
      </c>
      <c r="Z8" s="17">
        <f>((((N8/1000)+1)/((SMOW!$Z$4/1000)+1))-1)*1000</f>
        <v>17.01643701365585</v>
      </c>
      <c r="AA8" s="17">
        <f>((((P8/1000)+1)/((SMOW!$AA$4/1000)+1))-1)*1000</f>
        <v>32.796737876807256</v>
      </c>
      <c r="AB8" s="17">
        <f>Z8*SMOW!$AN$6</f>
        <v>18.382411531789181</v>
      </c>
      <c r="AC8" s="17">
        <f>AA8*SMOW!$AN$12</f>
        <v>35.399755746955435</v>
      </c>
      <c r="AD8" s="17">
        <f t="shared" si="0"/>
        <v>18.215497424359977</v>
      </c>
      <c r="AE8" s="17">
        <f t="shared" si="1"/>
        <v>34.787589583526213</v>
      </c>
      <c r="AF8" s="16">
        <f>(AD8-SMOW!AN$14*AE8)</f>
        <v>-0.15234987574186221</v>
      </c>
      <c r="AG8" s="2">
        <f t="shared" si="2"/>
        <v>-152.34987574186221</v>
      </c>
      <c r="AH8" s="87"/>
      <c r="AI8" s="90"/>
      <c r="AJ8" s="90"/>
      <c r="AK8" s="90"/>
    </row>
    <row r="9" spans="1:37" s="85" customFormat="1" x14ac:dyDescent="0.25">
      <c r="A9" s="108">
        <v>1947</v>
      </c>
      <c r="B9" s="86" t="s">
        <v>123</v>
      </c>
      <c r="C9" s="112" t="s">
        <v>64</v>
      </c>
      <c r="D9" s="55" t="s">
        <v>50</v>
      </c>
      <c r="E9" s="100" t="s">
        <v>133</v>
      </c>
      <c r="F9" s="16">
        <v>11.568893167956899</v>
      </c>
      <c r="G9" s="16">
        <v>11.502484868871401</v>
      </c>
      <c r="H9" s="16">
        <v>4.2331361162032599E-3</v>
      </c>
      <c r="I9" s="16">
        <v>22.3046735653176</v>
      </c>
      <c r="J9" s="16">
        <v>22.059562361704302</v>
      </c>
      <c r="K9" s="16">
        <v>1.2008959180430101E-3</v>
      </c>
      <c r="L9" s="16">
        <v>-0.14496405810853</v>
      </c>
      <c r="M9" s="16">
        <v>4.2561192309531898E-3</v>
      </c>
      <c r="N9" s="16">
        <v>1.2559568127852401</v>
      </c>
      <c r="O9" s="16">
        <v>4.1899793291109702E-3</v>
      </c>
      <c r="P9" s="16">
        <v>1.9647883615775501</v>
      </c>
      <c r="Q9" s="16">
        <v>1.17700276197462E-3</v>
      </c>
      <c r="R9" s="16">
        <v>-0.59945865784547003</v>
      </c>
      <c r="S9" s="16">
        <v>0.12054971751651899</v>
      </c>
      <c r="T9" s="16">
        <v>1017.51147042506</v>
      </c>
      <c r="U9" s="16">
        <v>0.121690152254484</v>
      </c>
      <c r="V9" s="101">
        <v>43796.603946759256</v>
      </c>
      <c r="W9" s="100">
        <v>2.2999999999999998</v>
      </c>
      <c r="X9" s="16">
        <v>3.0508242900379302E-4</v>
      </c>
      <c r="Y9" s="16">
        <v>1.31836355558825E-3</v>
      </c>
      <c r="Z9" s="17">
        <f>((((N9/1000)+1)/((SMOW!$Z$4/1000)+1))-1)*1000</f>
        <v>11.618580218229146</v>
      </c>
      <c r="AA9" s="17">
        <f>((((P9/1000)+1)/((SMOW!$AA$4/1000)+1))-1)*1000</f>
        <v>22.336888591342195</v>
      </c>
      <c r="AB9" s="17">
        <f>Z9*SMOW!$AN$6</f>
        <v>12.551248114701988</v>
      </c>
      <c r="AC9" s="17">
        <f>AA9*SMOW!$AN$12</f>
        <v>24.109727109159838</v>
      </c>
      <c r="AD9" s="17">
        <f t="shared" si="0"/>
        <v>12.473134139567902</v>
      </c>
      <c r="AE9" s="17">
        <f t="shared" si="1"/>
        <v>23.823676256627394</v>
      </c>
      <c r="AF9" s="16">
        <f>(AD9-SMOW!AN$14*AE9)</f>
        <v>-0.10576692393136256</v>
      </c>
      <c r="AG9" s="2">
        <f t="shared" si="2"/>
        <v>-105.76692393136256</v>
      </c>
      <c r="AH9" s="90">
        <f>AVERAGE(AG9:AG10)</f>
        <v>-118.1000171368014</v>
      </c>
      <c r="AI9" s="90">
        <f>STDEV(AG9:AG10)</f>
        <v>17.441627677142996</v>
      </c>
      <c r="AJ9" s="90"/>
    </row>
    <row r="10" spans="1:37" s="85" customFormat="1" x14ac:dyDescent="0.25">
      <c r="A10" s="108">
        <v>1948</v>
      </c>
      <c r="B10" s="86" t="s">
        <v>112</v>
      </c>
      <c r="C10" s="112" t="s">
        <v>64</v>
      </c>
      <c r="D10" s="55" t="s">
        <v>50</v>
      </c>
      <c r="E10" s="100" t="s">
        <v>134</v>
      </c>
      <c r="F10" s="16">
        <v>10.900313860692</v>
      </c>
      <c r="G10" s="16">
        <v>10.8413334617101</v>
      </c>
      <c r="H10" s="16">
        <v>3.1771444207249E-3</v>
      </c>
      <c r="I10" s="16">
        <v>21.067546348289401</v>
      </c>
      <c r="J10" s="16">
        <v>20.848694022211301</v>
      </c>
      <c r="K10" s="16">
        <v>1.09119572270069E-3</v>
      </c>
      <c r="L10" s="16">
        <v>-0.16677698201746199</v>
      </c>
      <c r="M10" s="16">
        <v>3.1908307774560999E-3</v>
      </c>
      <c r="N10" s="16">
        <v>0.594193665932924</v>
      </c>
      <c r="O10" s="16">
        <v>3.14475346008611E-3</v>
      </c>
      <c r="P10" s="16">
        <v>0.75227516249080095</v>
      </c>
      <c r="Q10" s="16">
        <v>1.06948517367576E-3</v>
      </c>
      <c r="R10" s="16">
        <v>-1.9745827600797801E-2</v>
      </c>
      <c r="S10" s="16">
        <v>0.13844731921665199</v>
      </c>
      <c r="T10" s="16">
        <v>925.071327335756</v>
      </c>
      <c r="U10" s="16">
        <v>0.10377926082904999</v>
      </c>
      <c r="V10" s="101">
        <v>43796.732303240744</v>
      </c>
      <c r="W10" s="100">
        <v>2.2999999999999998</v>
      </c>
      <c r="X10" s="16">
        <v>9.3995336758428798E-3</v>
      </c>
      <c r="Y10" s="16">
        <v>6.7654605459332396E-3</v>
      </c>
      <c r="Z10" s="17">
        <f>((((N10/1000)+1)/((SMOW!$Z$4/1000)+1))-1)*1000</f>
        <v>10.949968071150673</v>
      </c>
      <c r="AA10" s="17">
        <f>((((P10/1000)+1)/((SMOW!$AA$4/1000)+1))-1)*1000</f>
        <v>21.099722389766207</v>
      </c>
      <c r="AB10" s="17">
        <f>Z10*SMOW!$AN$6</f>
        <v>11.828963911911107</v>
      </c>
      <c r="AC10" s="17">
        <f>AA10*SMOW!$AN$12</f>
        <v>22.77436925989187</v>
      </c>
      <c r="AD10" s="17">
        <f t="shared" si="0"/>
        <v>11.759548589631041</v>
      </c>
      <c r="AE10" s="17">
        <f t="shared" si="1"/>
        <v>22.518904734797882</v>
      </c>
      <c r="AF10" s="16">
        <f>(AD10-SMOW!AN$14*AE10)</f>
        <v>-0.13043311034224025</v>
      </c>
      <c r="AG10" s="2">
        <f t="shared" si="2"/>
        <v>-130.43311034224024</v>
      </c>
      <c r="AH10" s="87"/>
      <c r="AI10" s="90"/>
      <c r="AJ10" s="90"/>
    </row>
    <row r="11" spans="1:37" s="85" customFormat="1" x14ac:dyDescent="0.25">
      <c r="A11" s="108">
        <v>1949</v>
      </c>
      <c r="B11" s="86" t="s">
        <v>123</v>
      </c>
      <c r="C11" s="112" t="s">
        <v>64</v>
      </c>
      <c r="D11" s="55" t="s">
        <v>55</v>
      </c>
      <c r="E11" s="100" t="s">
        <v>138</v>
      </c>
      <c r="F11" s="16">
        <v>20.735127408585299</v>
      </c>
      <c r="G11" s="16">
        <v>20.523080681431999</v>
      </c>
      <c r="H11" s="16">
        <v>3.0263862580695001E-3</v>
      </c>
      <c r="I11" s="16">
        <v>40.254284176892902</v>
      </c>
      <c r="J11" s="16">
        <v>39.465187250314003</v>
      </c>
      <c r="K11" s="16">
        <v>1.3527388875825999E-3</v>
      </c>
      <c r="L11" s="16">
        <v>-0.31453818673375999</v>
      </c>
      <c r="M11" s="16">
        <v>2.97851179003954E-3</v>
      </c>
      <c r="N11" s="16">
        <v>10.3287413724491</v>
      </c>
      <c r="O11" s="16">
        <v>2.9955322756308098E-3</v>
      </c>
      <c r="P11" s="16">
        <v>19.557271564140802</v>
      </c>
      <c r="Q11" s="16">
        <v>1.32582464724097E-3</v>
      </c>
      <c r="R11" s="16">
        <v>27.5948197817135</v>
      </c>
      <c r="S11" s="16">
        <v>0.12294472354579999</v>
      </c>
      <c r="T11" s="16">
        <v>1594.2056506859301</v>
      </c>
      <c r="U11" s="16">
        <v>0.15423087396499899</v>
      </c>
      <c r="V11" s="101">
        <v>43796.820821759262</v>
      </c>
      <c r="W11" s="100">
        <v>2.2999999999999998</v>
      </c>
      <c r="X11" s="16">
        <v>1.67714733082889E-2</v>
      </c>
      <c r="Y11" s="16">
        <v>1.96301216352389E-2</v>
      </c>
      <c r="Z11" s="17">
        <f>((((N11/1000)+1)/((SMOW!$Z$4/1000)+1))-1)*1000</f>
        <v>20.785264693285121</v>
      </c>
      <c r="AA11" s="17">
        <f>((((P11/1000)+1)/((SMOW!$AA$4/1000)+1))-1)*1000</f>
        <v>40.28706483387645</v>
      </c>
      <c r="AB11" s="17">
        <f>Z11*SMOW!$AN$6</f>
        <v>22.453777431932988</v>
      </c>
      <c r="AC11" s="17">
        <f>AA11*SMOW!$AN$12</f>
        <v>43.484576430679425</v>
      </c>
      <c r="AD11" s="17">
        <f t="shared" si="0"/>
        <v>22.2054024674804</v>
      </c>
      <c r="AE11" s="17">
        <f t="shared" si="1"/>
        <v>42.565666813214662</v>
      </c>
      <c r="AF11" s="16">
        <f>(AD11-SMOW!AN$14*AE11)</f>
        <v>-0.26926960989694138</v>
      </c>
      <c r="AG11" s="2">
        <f t="shared" si="2"/>
        <v>-269.26960989694135</v>
      </c>
      <c r="AH11" s="90">
        <f>AVERAGE(AG11:AG14)</f>
        <v>-275.02186081302415</v>
      </c>
      <c r="AI11" s="90">
        <f>STDEV(AG11:AG14)</f>
        <v>6.4504905808914366</v>
      </c>
      <c r="AJ11" s="90"/>
      <c r="AK11" s="90">
        <v>1</v>
      </c>
    </row>
    <row r="12" spans="1:37" s="85" customFormat="1" x14ac:dyDescent="0.25">
      <c r="A12" s="108">
        <v>1950</v>
      </c>
      <c r="B12" s="86" t="s">
        <v>112</v>
      </c>
      <c r="C12" s="112" t="s">
        <v>64</v>
      </c>
      <c r="D12" s="55" t="s">
        <v>55</v>
      </c>
      <c r="E12" s="100" t="s">
        <v>135</v>
      </c>
      <c r="F12" s="16">
        <v>20.812451104511702</v>
      </c>
      <c r="G12" s="16">
        <v>20.598830721406799</v>
      </c>
      <c r="H12" s="16">
        <v>3.3596161618696099E-3</v>
      </c>
      <c r="I12" s="16">
        <v>40.427453806791199</v>
      </c>
      <c r="J12" s="16">
        <v>39.631641868446799</v>
      </c>
      <c r="K12" s="16">
        <v>2.5569598923519902E-3</v>
      </c>
      <c r="L12" s="16">
        <v>-0.32667618513318297</v>
      </c>
      <c r="M12" s="16">
        <v>3.6745096659126799E-3</v>
      </c>
      <c r="N12" s="16">
        <v>10.405276753946101</v>
      </c>
      <c r="O12" s="16">
        <v>3.32536490336532E-3</v>
      </c>
      <c r="P12" s="16">
        <v>19.726995792209401</v>
      </c>
      <c r="Q12" s="16">
        <v>2.5060863396585099E-3</v>
      </c>
      <c r="R12" s="16">
        <v>26.240912321040099</v>
      </c>
      <c r="S12" s="16">
        <v>0.17793158610445001</v>
      </c>
      <c r="T12" s="16">
        <v>1469.1612440491799</v>
      </c>
      <c r="U12" s="16">
        <v>0.56592959219890704</v>
      </c>
      <c r="V12" s="101">
        <v>43798.766284722224</v>
      </c>
      <c r="W12" s="100">
        <v>2.2999999999999998</v>
      </c>
      <c r="X12" s="16">
        <v>8.6248638502967198E-2</v>
      </c>
      <c r="Y12" s="16">
        <v>8.8617560258303099E-2</v>
      </c>
      <c r="Z12" s="17">
        <f>((((N12/1000)+1)/((SMOW!$Z$4/1000)+1))-1)*1000</f>
        <v>20.86259218725872</v>
      </c>
      <c r="AA12" s="17">
        <f>((((P12/1000)+1)/((SMOW!$AA$4/1000)+1))-1)*1000</f>
        <v>40.460239920723673</v>
      </c>
      <c r="AB12" s="17">
        <f>Z12*SMOW!$AN$6</f>
        <v>22.537312299767184</v>
      </c>
      <c r="AC12" s="17">
        <f>AA12*SMOW!$AN$12</f>
        <v>43.671496111498804</v>
      </c>
      <c r="AD12" s="17">
        <f t="shared" si="0"/>
        <v>22.287099515746487</v>
      </c>
      <c r="AE12" s="17">
        <f t="shared" si="1"/>
        <v>42.744781047917151</v>
      </c>
      <c r="AF12" s="16">
        <f>(AD12-SMOW!AN$14*AE12)</f>
        <v>-0.28214487755376894</v>
      </c>
      <c r="AG12" s="2">
        <f t="shared" si="2"/>
        <v>-282.14487755376894</v>
      </c>
      <c r="AH12" s="87"/>
      <c r="AI12" s="90"/>
      <c r="AJ12" s="90"/>
      <c r="AK12" s="90">
        <v>2</v>
      </c>
    </row>
    <row r="13" spans="1:37" s="85" customFormat="1" x14ac:dyDescent="0.25">
      <c r="A13" s="108">
        <v>1951</v>
      </c>
      <c r="B13" s="86" t="s">
        <v>112</v>
      </c>
      <c r="C13" s="112" t="s">
        <v>64</v>
      </c>
      <c r="D13" s="55" t="s">
        <v>55</v>
      </c>
      <c r="E13" s="100" t="s">
        <v>139</v>
      </c>
      <c r="F13" s="16">
        <v>21.781911072490399</v>
      </c>
      <c r="G13" s="16">
        <v>21.548074434297501</v>
      </c>
      <c r="H13" s="16">
        <v>4.1488785264317601E-3</v>
      </c>
      <c r="I13" s="16">
        <v>42.281427143757497</v>
      </c>
      <c r="J13" s="16">
        <v>41.411990459023798</v>
      </c>
      <c r="K13" s="16">
        <v>1.44304094577724E-3</v>
      </c>
      <c r="L13" s="16">
        <v>-0.31745652806713598</v>
      </c>
      <c r="M13" s="16">
        <v>4.1555544772572898E-3</v>
      </c>
      <c r="N13" s="16">
        <v>11.364853085707701</v>
      </c>
      <c r="O13" s="16">
        <v>4.1065807447602598E-3</v>
      </c>
      <c r="P13" s="16">
        <v>21.544082273603301</v>
      </c>
      <c r="Q13" s="16">
        <v>1.4143300458462199E-3</v>
      </c>
      <c r="R13" s="16">
        <v>29.7057625926189</v>
      </c>
      <c r="S13" s="16">
        <v>0.13476944229013199</v>
      </c>
      <c r="T13" s="16">
        <v>1663.75123277895</v>
      </c>
      <c r="U13" s="16">
        <v>0.156118051615702</v>
      </c>
      <c r="V13" s="101">
        <v>43798.867754629631</v>
      </c>
      <c r="W13" s="100">
        <v>2.2999999999999998</v>
      </c>
      <c r="X13" s="16">
        <v>3.2818103051241297E-2</v>
      </c>
      <c r="Y13" s="16">
        <v>2.74599832837965E-2</v>
      </c>
      <c r="Z13" s="17">
        <f>((((N13/1000)+1)/((SMOW!$Z$4/1000)+1))-1)*1000</f>
        <v>21.832099773947846</v>
      </c>
      <c r="AA13" s="17">
        <f>((((P13/1000)+1)/((SMOW!$AA$4/1000)+1))-1)*1000</f>
        <v>42.314271680389922</v>
      </c>
      <c r="AB13" s="17">
        <f>Z13*SMOW!$AN$6</f>
        <v>23.584645970582589</v>
      </c>
      <c r="AC13" s="17">
        <f>AA13*SMOW!$AN$12</f>
        <v>45.672679024440157</v>
      </c>
      <c r="AD13" s="17">
        <f t="shared" si="0"/>
        <v>23.310825162256009</v>
      </c>
      <c r="AE13" s="17">
        <f t="shared" si="1"/>
        <v>44.660390308192341</v>
      </c>
      <c r="AF13" s="16">
        <f>(AD13-SMOW!AN$14*AE13)</f>
        <v>-0.26986092046954724</v>
      </c>
      <c r="AG13" s="2">
        <f t="shared" si="2"/>
        <v>-269.86092046954724</v>
      </c>
      <c r="AH13" s="87"/>
      <c r="AI13" s="90"/>
      <c r="AJ13" s="90"/>
      <c r="AK13" s="90">
        <v>3</v>
      </c>
    </row>
    <row r="14" spans="1:37" s="85" customFormat="1" x14ac:dyDescent="0.25">
      <c r="A14" s="108">
        <v>1952</v>
      </c>
      <c r="B14" s="86" t="s">
        <v>112</v>
      </c>
      <c r="C14" s="112" t="s">
        <v>64</v>
      </c>
      <c r="D14" s="55" t="s">
        <v>55</v>
      </c>
      <c r="E14" s="100" t="s">
        <v>136</v>
      </c>
      <c r="F14" s="16">
        <v>21.176681420458898</v>
      </c>
      <c r="G14" s="16">
        <v>20.955571330210599</v>
      </c>
      <c r="H14" s="16">
        <v>4.0444654667945602E-3</v>
      </c>
      <c r="I14" s="16">
        <v>41.1261583055093</v>
      </c>
      <c r="J14" s="16">
        <v>40.302971666713397</v>
      </c>
      <c r="K14" s="16">
        <v>2.9621823016166299E-3</v>
      </c>
      <c r="L14" s="16">
        <v>-0.324397709814087</v>
      </c>
      <c r="M14" s="16">
        <v>4.5511222756180096E-3</v>
      </c>
      <c r="N14" s="16">
        <v>10.765793744886601</v>
      </c>
      <c r="O14" s="16">
        <v>4.00323217538849E-3</v>
      </c>
      <c r="P14" s="16">
        <v>20.4117987900709</v>
      </c>
      <c r="Q14" s="16">
        <v>2.90324639970105E-3</v>
      </c>
      <c r="R14" s="16">
        <v>26.7935905208995</v>
      </c>
      <c r="S14" s="16">
        <v>0.18024206675865101</v>
      </c>
      <c r="T14" s="16">
        <v>1606.7725975195599</v>
      </c>
      <c r="U14" s="16">
        <v>0.56497059299865504</v>
      </c>
      <c r="V14" s="101">
        <v>43799.808587962965</v>
      </c>
      <c r="W14" s="20">
        <v>2.2999999999999998</v>
      </c>
      <c r="X14" s="16">
        <v>2.9198425365454798E-2</v>
      </c>
      <c r="Y14" s="16">
        <v>3.2537053526236301E-2</v>
      </c>
      <c r="Z14" s="17">
        <f>((((N14/1000)+1)/((SMOW!$Z$4/1000)+1))-1)*1000</f>
        <v>21.226840393761883</v>
      </c>
      <c r="AA14" s="17">
        <f>((((P14/1000)+1)/((SMOW!$AA$4/1000)+1))-1)*1000</f>
        <v>41.158966437128129</v>
      </c>
      <c r="AB14" s="17">
        <f>Z14*SMOW!$AN$6</f>
        <v>22.93080010372308</v>
      </c>
      <c r="AC14" s="17">
        <f>AA14*SMOW!$AN$12</f>
        <v>44.425679289946267</v>
      </c>
      <c r="AD14" s="17">
        <f t="shared" si="0"/>
        <v>22.67184059914327</v>
      </c>
      <c r="AE14" s="17">
        <f t="shared" si="1"/>
        <v>43.46714514105134</v>
      </c>
      <c r="AF14" s="16">
        <f>(AD14-SMOW!AN$14*AE14)</f>
        <v>-0.27881203533183907</v>
      </c>
      <c r="AG14" s="2">
        <f t="shared" si="2"/>
        <v>-278.81203533183907</v>
      </c>
      <c r="AH14" s="87"/>
      <c r="AI14" s="90"/>
      <c r="AJ14" s="90"/>
      <c r="AK14" s="90">
        <v>4</v>
      </c>
    </row>
    <row r="15" spans="1:37" s="85" customFormat="1" x14ac:dyDescent="0.25">
      <c r="A15" s="108">
        <v>1953</v>
      </c>
      <c r="B15" s="86" t="s">
        <v>112</v>
      </c>
      <c r="C15" s="112" t="s">
        <v>64</v>
      </c>
      <c r="D15" s="55" t="s">
        <v>137</v>
      </c>
      <c r="E15" s="100" t="s">
        <v>140</v>
      </c>
      <c r="F15" s="16">
        <v>9.8480435133896194</v>
      </c>
      <c r="G15" s="16">
        <v>9.7998673590846401</v>
      </c>
      <c r="H15" s="16">
        <v>3.3870083744041001E-3</v>
      </c>
      <c r="I15" s="16">
        <v>18.997450741129999</v>
      </c>
      <c r="J15" s="16">
        <v>18.819252464368699</v>
      </c>
      <c r="K15" s="16">
        <v>1.6244516101702299E-3</v>
      </c>
      <c r="L15" s="16">
        <v>-0.13669794210203101</v>
      </c>
      <c r="M15" s="16">
        <v>3.3884298697169401E-3</v>
      </c>
      <c r="N15" s="16">
        <v>-0.443917731081514</v>
      </c>
      <c r="O15" s="16">
        <v>3.9981563377513999E-3</v>
      </c>
      <c r="P15" s="16">
        <v>-1.26633570885703</v>
      </c>
      <c r="Q15" s="16">
        <v>7.3464648318061704E-3</v>
      </c>
      <c r="R15" s="16">
        <v>-4.0513252596228098</v>
      </c>
      <c r="S15" s="16">
        <v>0.12789255956814999</v>
      </c>
      <c r="T15" s="16">
        <v>1026.64302488361</v>
      </c>
      <c r="U15" s="16">
        <v>0.13063233784716999</v>
      </c>
      <c r="V15" s="101">
        <v>43799.906597222223</v>
      </c>
      <c r="W15" s="20">
        <v>2.2999999999999998</v>
      </c>
      <c r="X15" s="16">
        <v>2.5945826478488102E-2</v>
      </c>
      <c r="Y15" s="16">
        <v>2.6141569154111002E-2</v>
      </c>
      <c r="Z15" s="17">
        <f>((((N15/1000)+1)/((SMOW!$Z$4/1000)+1))-1)*1000</f>
        <v>9.901112610755769</v>
      </c>
      <c r="AA15" s="17">
        <f>((((P15/1000)+1)/((SMOW!$AA$4/1000)+1))-1)*1000</f>
        <v>19.040068815646904</v>
      </c>
      <c r="AB15" s="17">
        <f>Z15*SMOW!$AN$6</f>
        <v>10.695912809916573</v>
      </c>
      <c r="AC15" s="17">
        <f>AA15*SMOW!$AN$12</f>
        <v>20.551244700338422</v>
      </c>
      <c r="AD15" s="17">
        <f t="shared" si="0"/>
        <v>10.639116170165298</v>
      </c>
      <c r="AE15" s="17">
        <f t="shared" si="1"/>
        <v>20.342917293972945</v>
      </c>
      <c r="AF15" s="16">
        <f>(AD15-SMOW!AN$14*AE15)</f>
        <v>-0.10194416105241721</v>
      </c>
      <c r="AG15" s="2">
        <f t="shared" si="2"/>
        <v>-101.94416105241721</v>
      </c>
      <c r="AH15" s="90">
        <f>AVERAGE(AG15:AG18)</f>
        <v>-85.832333450396973</v>
      </c>
      <c r="AI15" s="90">
        <f>STDEV(AG15:AG18)</f>
        <v>11.093522850386744</v>
      </c>
      <c r="AK15" s="90">
        <v>5</v>
      </c>
    </row>
    <row r="16" spans="1:37" s="100" customFormat="1" x14ac:dyDescent="0.25">
      <c r="A16" s="108">
        <v>1954</v>
      </c>
      <c r="B16" s="86" t="s">
        <v>123</v>
      </c>
      <c r="C16" s="112" t="s">
        <v>64</v>
      </c>
      <c r="D16" s="55" t="s">
        <v>137</v>
      </c>
      <c r="E16" s="100" t="s">
        <v>141</v>
      </c>
      <c r="F16" s="16">
        <v>8.40404345920693</v>
      </c>
      <c r="G16" s="16">
        <v>8.3689257441661802</v>
      </c>
      <c r="H16" s="16">
        <v>4.31171160125944E-3</v>
      </c>
      <c r="I16" s="16">
        <v>16.2004452070701</v>
      </c>
      <c r="J16" s="16">
        <v>16.070618254544499</v>
      </c>
      <c r="K16" s="16">
        <v>1.31285787746335E-3</v>
      </c>
      <c r="L16" s="16">
        <v>-0.116360694233328</v>
      </c>
      <c r="M16" s="16">
        <v>4.34047376872548E-3</v>
      </c>
      <c r="N16" s="16">
        <v>-1.87662727981098</v>
      </c>
      <c r="O16" s="16">
        <v>4.26775373775924E-3</v>
      </c>
      <c r="P16" s="16">
        <v>-4.0179896039693404</v>
      </c>
      <c r="Q16" s="16">
        <v>1.28673711404887E-3</v>
      </c>
      <c r="R16" s="16">
        <v>-8.3515403045363605</v>
      </c>
      <c r="S16" s="16">
        <v>0.14838554916371499</v>
      </c>
      <c r="T16" s="16">
        <v>1119.22810675407</v>
      </c>
      <c r="U16" s="16">
        <v>0.39079327327239299</v>
      </c>
      <c r="V16" s="101">
        <v>43800.713587962964</v>
      </c>
      <c r="W16" s="100">
        <v>2.2999999999999998</v>
      </c>
      <c r="X16" s="16">
        <v>0.20951831953111999</v>
      </c>
      <c r="Y16" s="16">
        <v>0.200056546829083</v>
      </c>
      <c r="Z16" s="17">
        <f>((((N16/1000)+1)/((SMOW!$Z$4/1000)+1))-1)*1000</f>
        <v>8.4535750558589751</v>
      </c>
      <c r="AA16" s="17">
        <f>((((P16/1000)+1)/((SMOW!$AA$4/1000)+1))-1)*1000</f>
        <v>16.232467875688439</v>
      </c>
      <c r="AB16" s="17">
        <f>Z16*SMOW!$AN$6</f>
        <v>9.1321758760050518</v>
      </c>
      <c r="AC16" s="17">
        <f>AA16*SMOW!$AN$12</f>
        <v>17.52080954295235</v>
      </c>
      <c r="AD16" s="17">
        <f t="shared" si="0"/>
        <v>9.0907296959969077</v>
      </c>
      <c r="AE16" s="17">
        <f t="shared" si="1"/>
        <v>17.369089764746366</v>
      </c>
      <c r="AF16" s="16">
        <f>(AD16-SMOW!AN$14*AE16)</f>
        <v>-8.0149699789174633E-2</v>
      </c>
      <c r="AG16" s="2">
        <f t="shared" si="2"/>
        <v>-80.149699789174633</v>
      </c>
      <c r="AK16" s="90">
        <v>6</v>
      </c>
    </row>
    <row r="17" spans="1:37" s="100" customFormat="1" x14ac:dyDescent="0.25">
      <c r="A17" s="108">
        <v>1955</v>
      </c>
      <c r="B17" s="86" t="s">
        <v>123</v>
      </c>
      <c r="C17" s="112" t="s">
        <v>64</v>
      </c>
      <c r="D17" s="55" t="s">
        <v>137</v>
      </c>
      <c r="E17" s="100" t="s">
        <v>142</v>
      </c>
      <c r="F17" s="16">
        <v>9.0515857837094398</v>
      </c>
      <c r="G17" s="16">
        <v>9.0108653917405199</v>
      </c>
      <c r="H17" s="16">
        <v>4.1238636466114104E-3</v>
      </c>
      <c r="I17" s="16">
        <v>17.433272091575301</v>
      </c>
      <c r="J17" s="16">
        <v>17.283055897572702</v>
      </c>
      <c r="K17" s="16">
        <v>1.3151424654701501E-3</v>
      </c>
      <c r="L17" s="16">
        <v>-0.11458812217786001</v>
      </c>
      <c r="M17" s="16">
        <v>4.0731998137896004E-3</v>
      </c>
      <c r="N17" s="16">
        <v>-1.2356866438587899</v>
      </c>
      <c r="O17" s="16">
        <v>4.08182089142968E-3</v>
      </c>
      <c r="P17" s="16">
        <v>-2.8096911775209601</v>
      </c>
      <c r="Q17" s="16">
        <v>1.28897624764185E-3</v>
      </c>
      <c r="R17" s="16">
        <v>-6.0847380510799196</v>
      </c>
      <c r="S17" s="16">
        <v>0.155343107895173</v>
      </c>
      <c r="T17" s="16">
        <v>1132.49924647478</v>
      </c>
      <c r="U17" s="16">
        <v>0.16990010131101599</v>
      </c>
      <c r="V17" s="101">
        <v>43800.807615740741</v>
      </c>
      <c r="W17" s="100">
        <v>2.2999999999999998</v>
      </c>
      <c r="X17" s="16">
        <v>1.0244321122365499E-3</v>
      </c>
      <c r="Y17" s="16">
        <v>2.25237688768231E-3</v>
      </c>
      <c r="Z17" s="17">
        <f>((((N17/1000)+1)/((SMOW!$Z$4/1000)+1))-1)*1000</f>
        <v>9.1011491868633332</v>
      </c>
      <c r="AA17" s="17">
        <f>((((P17/1000)+1)/((SMOW!$AA$4/1000)+1))-1)*1000</f>
        <v>17.46533360922875</v>
      </c>
      <c r="AB17" s="17">
        <f>Z17*SMOW!$AN$6</f>
        <v>9.8317332606625918</v>
      </c>
      <c r="AC17" s="17">
        <f>AA17*SMOW!$AN$12</f>
        <v>18.851525603801225</v>
      </c>
      <c r="AD17" s="17">
        <f t="shared" si="0"/>
        <v>9.7837162417072854</v>
      </c>
      <c r="AE17" s="17">
        <f t="shared" si="1"/>
        <v>18.676037641909254</v>
      </c>
      <c r="AF17" s="16">
        <f>(AD17-SMOW!AN$14*AE17)</f>
        <v>-7.7231633220801399E-2</v>
      </c>
      <c r="AG17" s="2">
        <f t="shared" si="2"/>
        <v>-77.231633220801399</v>
      </c>
      <c r="AK17" s="90">
        <v>7</v>
      </c>
    </row>
    <row r="18" spans="1:37" s="100" customFormat="1" x14ac:dyDescent="0.25">
      <c r="A18" s="108">
        <v>1956</v>
      </c>
      <c r="B18" s="94" t="s">
        <v>80</v>
      </c>
      <c r="C18" s="112" t="s">
        <v>64</v>
      </c>
      <c r="D18" s="55" t="s">
        <v>137</v>
      </c>
      <c r="E18" s="100" t="s">
        <v>143</v>
      </c>
      <c r="F18" s="16">
        <v>8.6513233568107406</v>
      </c>
      <c r="G18" s="16">
        <v>8.6141147394145694</v>
      </c>
      <c r="H18" s="16">
        <v>4.36915350699841E-3</v>
      </c>
      <c r="I18" s="16">
        <v>16.680016436724099</v>
      </c>
      <c r="J18" s="16">
        <v>16.542432746999101</v>
      </c>
      <c r="K18" s="16">
        <v>1.44460003673155E-3</v>
      </c>
      <c r="L18" s="16">
        <v>-0.120289751000952</v>
      </c>
      <c r="M18" s="16">
        <v>4.3153473885749203E-3</v>
      </c>
      <c r="N18" s="16">
        <v>-1.63186839868279</v>
      </c>
      <c r="O18" s="16">
        <v>4.3246100237542299E-3</v>
      </c>
      <c r="P18" s="16">
        <v>-3.5479599757677902</v>
      </c>
      <c r="Q18" s="16">
        <v>1.41585811695758E-3</v>
      </c>
      <c r="R18" s="16">
        <v>-7.9782973668975599</v>
      </c>
      <c r="S18" s="16">
        <v>0.12993306104299501</v>
      </c>
      <c r="T18" s="16">
        <v>1896.75319394294</v>
      </c>
      <c r="U18" s="16">
        <v>0.38999282867933199</v>
      </c>
      <c r="V18" s="101">
        <v>43801.403298611112</v>
      </c>
      <c r="W18" s="100">
        <v>2.2999999999999998</v>
      </c>
      <c r="X18" s="16">
        <v>4.1088422380436099E-2</v>
      </c>
      <c r="Y18" s="16">
        <v>4.5010499462263397E-2</v>
      </c>
      <c r="Z18" s="17">
        <f>((((N18/1000)+1)/((SMOW!$Z$4/1000)+1))-1)*1000</f>
        <v>8.7008670995545323</v>
      </c>
      <c r="AA18" s="17">
        <f>((((P18/1000)+1)/((SMOW!$AA$4/1000)+1))-1)*1000</f>
        <v>16.71205421766664</v>
      </c>
      <c r="AB18" s="17">
        <f>Z18*SMOW!$AN$6</f>
        <v>9.3993189983931789</v>
      </c>
      <c r="AC18" s="17">
        <f>AA18*SMOW!$AN$12</f>
        <v>18.038459786991098</v>
      </c>
      <c r="AD18" s="17">
        <f t="shared" si="0"/>
        <v>9.3554202639927269</v>
      </c>
      <c r="AE18" s="17">
        <f t="shared" si="1"/>
        <v>17.877697166158942</v>
      </c>
      <c r="AF18" s="16">
        <f>(AD18-SMOW!AN$14*AE18)</f>
        <v>-8.4003839739194675E-2</v>
      </c>
      <c r="AG18" s="2">
        <f t="shared" si="2"/>
        <v>-84.003839739194675</v>
      </c>
      <c r="AK18" s="90">
        <v>8</v>
      </c>
    </row>
    <row r="19" spans="1:37" s="100" customFormat="1" x14ac:dyDescent="0.25">
      <c r="A19" s="108">
        <v>1963</v>
      </c>
      <c r="B19" s="94" t="s">
        <v>80</v>
      </c>
      <c r="C19" s="57" t="s">
        <v>64</v>
      </c>
      <c r="D19" s="55" t="s">
        <v>101</v>
      </c>
      <c r="E19" s="100" t="s">
        <v>151</v>
      </c>
      <c r="F19" s="16">
        <v>16.735625844995699</v>
      </c>
      <c r="G19" s="16">
        <v>16.597128006990001</v>
      </c>
      <c r="H19" s="16">
        <v>4.2701263010192902E-3</v>
      </c>
      <c r="I19" s="16">
        <v>32.296895960455601</v>
      </c>
      <c r="J19" s="16">
        <v>31.786315521490799</v>
      </c>
      <c r="K19" s="16">
        <v>1.60677933884007E-3</v>
      </c>
      <c r="L19" s="16">
        <v>-0.18604658835715501</v>
      </c>
      <c r="M19" s="16">
        <v>4.1676842398639703E-3</v>
      </c>
      <c r="N19" s="16">
        <v>6.3700146936511199</v>
      </c>
      <c r="O19" s="16">
        <v>4.2265923993049003E-3</v>
      </c>
      <c r="P19" s="16">
        <v>11.758204410914001</v>
      </c>
      <c r="Q19" s="16">
        <v>1.5748106819959301E-3</v>
      </c>
      <c r="R19" s="16">
        <v>14.1094494821068</v>
      </c>
      <c r="S19" s="16">
        <v>0.10770858936448199</v>
      </c>
      <c r="T19" s="16">
        <v>1842.51983557118</v>
      </c>
      <c r="U19" s="16">
        <v>0.17155187524986501</v>
      </c>
      <c r="V19" s="101">
        <v>43802.614965277775</v>
      </c>
      <c r="W19" s="100">
        <v>2.2999999999999998</v>
      </c>
      <c r="X19" s="16">
        <v>1.12897815142586E-2</v>
      </c>
      <c r="Y19" s="16">
        <v>7.2465033454259201E-3</v>
      </c>
      <c r="Z19" s="17">
        <f>((((N19/1000)+1)/((SMOW!$Z$4/1000)+1))-1)*1000</f>
        <v>16.78556667897757</v>
      </c>
      <c r="AA19" s="17">
        <f>((((P19/1000)+1)/((SMOW!$AA$4/1000)+1))-1)*1000</f>
        <v>32.329425862967383</v>
      </c>
      <c r="AB19" s="17">
        <f>Z19*SMOW!$AN$6</f>
        <v>18.133008351844271</v>
      </c>
      <c r="AC19" s="17">
        <f>AA19*SMOW!$AN$12</f>
        <v>34.895354022317818</v>
      </c>
      <c r="AD19" s="17">
        <f t="shared" si="0"/>
        <v>17.970566127737619</v>
      </c>
      <c r="AE19" s="17">
        <f t="shared" si="1"/>
        <v>34.300314380838671</v>
      </c>
      <c r="AF19" s="16">
        <f>(AD19-SMOW!AN$14*AE19)</f>
        <v>-0.13999986534519948</v>
      </c>
      <c r="AG19" s="2">
        <f t="shared" si="2"/>
        <v>-139.99986534519948</v>
      </c>
      <c r="AH19" s="90">
        <f>AVERAGE(AG19:AG20)</f>
        <v>-138.1322948536461</v>
      </c>
      <c r="AI19" s="90">
        <f>STDEV(AG19:AG20)</f>
        <v>2.6411435178425977</v>
      </c>
    </row>
    <row r="20" spans="1:37" s="85" customFormat="1" x14ac:dyDescent="0.25">
      <c r="A20" s="108">
        <v>1964</v>
      </c>
      <c r="B20" s="86" t="s">
        <v>123</v>
      </c>
      <c r="C20" s="57" t="s">
        <v>64</v>
      </c>
      <c r="D20" s="55" t="s">
        <v>101</v>
      </c>
      <c r="E20" s="100" t="s">
        <v>152</v>
      </c>
      <c r="F20" s="16">
        <v>17.153602800879298</v>
      </c>
      <c r="G20" s="16">
        <v>17.008140555537601</v>
      </c>
      <c r="H20" s="16">
        <v>4.0467533129629803E-3</v>
      </c>
      <c r="I20" s="16">
        <v>33.095612956022102</v>
      </c>
      <c r="J20" s="16">
        <v>32.559744312343298</v>
      </c>
      <c r="K20" s="16">
        <v>1.9090764987929601E-3</v>
      </c>
      <c r="L20" s="16">
        <v>-0.183404441379692</v>
      </c>
      <c r="M20" s="16">
        <v>4.11107402733443E-3</v>
      </c>
      <c r="N20" s="16">
        <v>6.7837303779860996</v>
      </c>
      <c r="O20" s="16">
        <v>4.0054966969860599E-3</v>
      </c>
      <c r="P20" s="16">
        <v>12.5410300460866</v>
      </c>
      <c r="Q20" s="16">
        <v>1.8710933047089099E-3</v>
      </c>
      <c r="R20" s="16">
        <v>15.4126460288806</v>
      </c>
      <c r="S20" s="16">
        <v>0.14461325117294599</v>
      </c>
      <c r="T20" s="16">
        <v>1572.21743302712</v>
      </c>
      <c r="U20" s="16">
        <v>0.14565448396590999</v>
      </c>
      <c r="V20" s="101">
        <v>43802.71634259259</v>
      </c>
      <c r="W20" s="100">
        <v>2.2999999999999998</v>
      </c>
      <c r="X20" s="16">
        <v>9.8587431309517908E-3</v>
      </c>
      <c r="Y20" s="16">
        <v>5.77250516841195E-3</v>
      </c>
      <c r="Z20" s="17">
        <f>((((N20/1000)+1)/((SMOW!$Z$4/1000)+1))-1)*1000</f>
        <v>17.203564165387597</v>
      </c>
      <c r="AA20" s="17">
        <f>((((P20/1000)+1)/((SMOW!$AA$4/1000)+1))-1)*1000</f>
        <v>33.128168027829915</v>
      </c>
      <c r="AB20" s="17">
        <f>Z20*SMOW!$AN$6</f>
        <v>18.584560096094624</v>
      </c>
      <c r="AC20" s="17">
        <f>AA20*SMOW!$AN$12</f>
        <v>35.757490910661318</v>
      </c>
      <c r="AD20" s="17">
        <f t="shared" si="0"/>
        <v>18.413977387741429</v>
      </c>
      <c r="AE20" s="17">
        <f t="shared" si="1"/>
        <v>35.133034303226367</v>
      </c>
      <c r="AF20" s="16">
        <f>(AD20-SMOW!AN$14*AE20)</f>
        <v>-0.13626472436209269</v>
      </c>
      <c r="AG20" s="2">
        <f t="shared" si="2"/>
        <v>-136.26472436209269</v>
      </c>
      <c r="AH20" s="90"/>
      <c r="AI20" s="90"/>
    </row>
    <row r="21" spans="1:37" s="100" customFormat="1" x14ac:dyDescent="0.25">
      <c r="A21" s="108">
        <v>1965</v>
      </c>
      <c r="B21" s="86" t="s">
        <v>123</v>
      </c>
      <c r="C21" s="112" t="s">
        <v>64</v>
      </c>
      <c r="D21" s="55" t="s">
        <v>50</v>
      </c>
      <c r="E21" s="100" t="s">
        <v>153</v>
      </c>
      <c r="F21" s="16">
        <v>11.7370875751496</v>
      </c>
      <c r="G21" s="16">
        <v>11.6687419730894</v>
      </c>
      <c r="H21" s="16">
        <v>3.6950430643488499E-3</v>
      </c>
      <c r="I21" s="16">
        <v>22.6401879301403</v>
      </c>
      <c r="J21" s="16">
        <v>22.387702572012898</v>
      </c>
      <c r="K21" s="16">
        <v>2.03444277383243E-3</v>
      </c>
      <c r="L21" s="16">
        <v>-0.151964984933431</v>
      </c>
      <c r="M21" s="16">
        <v>3.56697542470581E-3</v>
      </c>
      <c r="N21" s="16">
        <v>1.4224364794116999</v>
      </c>
      <c r="O21" s="16">
        <v>3.6573721313955801E-3</v>
      </c>
      <c r="P21" s="16">
        <v>2.2936272960308801</v>
      </c>
      <c r="Q21" s="16">
        <v>1.9939652786751601E-3</v>
      </c>
      <c r="R21" s="16">
        <v>0.40606934851259902</v>
      </c>
      <c r="S21" s="16">
        <v>0.14367232832627799</v>
      </c>
      <c r="T21" s="16">
        <v>1679.1315516183499</v>
      </c>
      <c r="U21" s="16">
        <v>0.102977616658538</v>
      </c>
      <c r="V21" s="101">
        <v>43802.806504629632</v>
      </c>
      <c r="W21" s="100">
        <v>2.2999999999999998</v>
      </c>
      <c r="X21" s="16">
        <v>1.0052212894820999E-3</v>
      </c>
      <c r="Y21" s="16">
        <v>4.8111154782694902E-5</v>
      </c>
      <c r="Z21" s="17">
        <f>((((N21/1000)+1)/((SMOW!$Z$4/1000)+1))-1)*1000</f>
        <v>11.786782886929359</v>
      </c>
      <c r="AA21" s="17">
        <f>((((P21/1000)+1)/((SMOW!$AA$4/1000)+1))-1)*1000</f>
        <v>22.672413528946443</v>
      </c>
      <c r="AB21" s="17">
        <f>Z21*SMOW!$AN$6</f>
        <v>12.732953055302136</v>
      </c>
      <c r="AC21" s="17">
        <f>AA21*SMOW!$AN$12</f>
        <v>24.471882055265077</v>
      </c>
      <c r="AD21" s="17">
        <f t="shared" si="0"/>
        <v>12.652570626538639</v>
      </c>
      <c r="AE21" s="17">
        <f t="shared" si="1"/>
        <v>24.177242790914203</v>
      </c>
      <c r="AF21" s="16">
        <f>(AD21-SMOW!AN$14*AE21)</f>
        <v>-0.11301356706406196</v>
      </c>
      <c r="AG21" s="2">
        <f t="shared" si="2"/>
        <v>-113.01356706406196</v>
      </c>
      <c r="AH21" s="90">
        <f>AVERAGE(AG21:AG22)</f>
        <v>-113.84473694678476</v>
      </c>
      <c r="AI21" s="90">
        <f>STDEV(AG21:AG22)</f>
        <v>1.1754517207826447</v>
      </c>
    </row>
    <row r="22" spans="1:37" s="100" customFormat="1" x14ac:dyDescent="0.25">
      <c r="A22" s="108">
        <v>1966</v>
      </c>
      <c r="B22" s="94" t="s">
        <v>80</v>
      </c>
      <c r="C22" s="112" t="s">
        <v>64</v>
      </c>
      <c r="D22" s="55" t="s">
        <v>50</v>
      </c>
      <c r="E22" s="100" t="s">
        <v>155</v>
      </c>
      <c r="F22" s="16">
        <v>10.734618068518699</v>
      </c>
      <c r="G22" s="16">
        <v>10.6774108113678</v>
      </c>
      <c r="H22" s="16">
        <v>3.8107127921729999E-3</v>
      </c>
      <c r="I22" s="16">
        <v>20.721819562180201</v>
      </c>
      <c r="J22" s="16">
        <v>20.510043209153601</v>
      </c>
      <c r="K22" s="16">
        <v>1.58086209832301E-3</v>
      </c>
      <c r="L22" s="16">
        <v>-0.15189200306530001</v>
      </c>
      <c r="M22" s="16">
        <v>3.9082119146993197E-3</v>
      </c>
      <c r="N22" s="16">
        <v>0.43018714096680299</v>
      </c>
      <c r="O22" s="16">
        <v>3.7718626073157502E-3</v>
      </c>
      <c r="P22" s="16">
        <v>0.41342699419796802</v>
      </c>
      <c r="Q22" s="16">
        <v>1.5494090937184599E-3</v>
      </c>
      <c r="R22" s="16">
        <v>-3.5968546650996398</v>
      </c>
      <c r="S22" s="16">
        <v>0.14570401648782599</v>
      </c>
      <c r="T22" s="16">
        <v>1781.62250753995</v>
      </c>
      <c r="U22" s="16">
        <v>0.34694858239708398</v>
      </c>
      <c r="V22" s="101">
        <v>43803.410127314812</v>
      </c>
      <c r="W22" s="100">
        <v>2.2999999999999998</v>
      </c>
      <c r="X22" s="16">
        <v>1.98947612116472E-2</v>
      </c>
      <c r="Y22" s="16">
        <v>2.43791959683862E-2</v>
      </c>
      <c r="Z22" s="17">
        <f>((((N22/1000)+1)/((SMOW!$Z$4/1000)+1))-1)*1000</f>
        <v>10.784264140199173</v>
      </c>
      <c r="AA22" s="17">
        <f>((((P22/1000)+1)/((SMOW!$AA$4/1000)+1))-1)*1000</f>
        <v>20.753984709059871</v>
      </c>
      <c r="AB22" s="17">
        <f>Z22*SMOW!$AN$6</f>
        <v>11.64995829230101</v>
      </c>
      <c r="AC22" s="17">
        <f>AA22*SMOW!$AN$12</f>
        <v>22.401191003703833</v>
      </c>
      <c r="AD22" s="17">
        <f t="shared" si="0"/>
        <v>11.582620015665954</v>
      </c>
      <c r="AE22" s="17">
        <f t="shared" si="1"/>
        <v>22.153969550180797</v>
      </c>
      <c r="AF22" s="16">
        <f>(AD22-SMOW!AN$14*AE22)</f>
        <v>-0.11467590682950757</v>
      </c>
      <c r="AG22" s="2">
        <f t="shared" si="2"/>
        <v>-114.67590682950757</v>
      </c>
    </row>
    <row r="23" spans="1:37" x14ac:dyDescent="0.25">
      <c r="A23" s="108" t="s">
        <v>174</v>
      </c>
      <c r="B23" s="94"/>
      <c r="X23" s="100"/>
      <c r="Y23" s="100"/>
      <c r="Z23" s="100"/>
      <c r="AA23" s="100"/>
      <c r="AB23" s="100"/>
      <c r="AC23" s="100"/>
      <c r="AD23" s="100"/>
      <c r="AE23" s="100"/>
      <c r="AF23" s="100"/>
      <c r="AG23" s="100"/>
      <c r="AH23" s="100"/>
      <c r="AI23" s="100"/>
      <c r="AJ23" s="100"/>
    </row>
    <row r="24" spans="1:37" s="85" customFormat="1" x14ac:dyDescent="0.25">
      <c r="A24" s="108">
        <v>1974</v>
      </c>
      <c r="B24" s="109" t="s">
        <v>112</v>
      </c>
      <c r="C24" s="57" t="s">
        <v>64</v>
      </c>
      <c r="D24" s="57" t="s">
        <v>50</v>
      </c>
      <c r="E24" s="100" t="s">
        <v>164</v>
      </c>
      <c r="F24" s="16">
        <v>10.8381236524295</v>
      </c>
      <c r="G24" s="16">
        <v>10.779811811219099</v>
      </c>
      <c r="H24" s="16">
        <v>4.3605509808927103E-3</v>
      </c>
      <c r="I24" s="16">
        <v>20.926131315662001</v>
      </c>
      <c r="J24" s="16">
        <v>20.710186535113301</v>
      </c>
      <c r="K24" s="16">
        <v>6.3737774472662403E-3</v>
      </c>
      <c r="L24" s="16">
        <v>-0.155166679320734</v>
      </c>
      <c r="M24" s="16">
        <v>3.4414192019130499E-3</v>
      </c>
      <c r="N24" s="16">
        <v>0.53283291810008804</v>
      </c>
      <c r="O24" s="16">
        <v>6.5132558189173297E-3</v>
      </c>
      <c r="P24" s="16">
        <v>0.60800994770596395</v>
      </c>
      <c r="Q24" s="16">
        <v>8.3062418487466899E-3</v>
      </c>
      <c r="R24" s="16">
        <v>-3.4544902458406003E-2</v>
      </c>
      <c r="S24" s="16">
        <v>0.15807400351891299</v>
      </c>
      <c r="T24" s="16">
        <v>884.13339198101096</v>
      </c>
      <c r="U24" s="16">
        <v>0.86038705510087599</v>
      </c>
      <c r="V24" s="101">
        <v>43807.746493055558</v>
      </c>
      <c r="W24" s="100">
        <v>2.2999999999999998</v>
      </c>
      <c r="X24" s="16">
        <v>4.9299041527483701E-3</v>
      </c>
      <c r="Y24" s="16">
        <v>3.8747529722572898E-3</v>
      </c>
      <c r="Z24" s="17">
        <f>((((N24/1000)+1)/((SMOW!$Z$4/1000)+1))-1)*1000</f>
        <v>10.887972262605183</v>
      </c>
      <c r="AA24" s="17">
        <f>((((P24/1000)+1)/((SMOW!$AA$4/1000)+1))-1)*1000</f>
        <v>20.952523952726843</v>
      </c>
      <c r="AB24" s="17">
        <f>Z24*SMOW!$AN$6</f>
        <v>11.761991462566121</v>
      </c>
      <c r="AC24" s="17">
        <f>AA24*SMOW!$AN$12</f>
        <v>22.615487948674268</v>
      </c>
      <c r="AD24" s="17">
        <f t="shared" ref="AD24:AD35" si="3">LN((AB24/1000)+1)*1000</f>
        <v>11.693356902826425</v>
      </c>
      <c r="AE24" s="17">
        <f t="shared" ref="AE24:AE35" si="4">LN((AC24/1000)+1)*1000</f>
        <v>22.363549205897339</v>
      </c>
      <c r="AF24" s="16">
        <f>(AD24-SMOW!AN$14*AE24)</f>
        <v>-0.11459707788737106</v>
      </c>
      <c r="AG24" s="2">
        <f t="shared" ref="AG24:AG35" si="5">AF24*1000</f>
        <v>-114.59707788737106</v>
      </c>
      <c r="AH24" s="90">
        <f>AVERAGE(AG24:AG25)</f>
        <v>-114.10813762103977</v>
      </c>
      <c r="AI24" s="90">
        <f>STDEV(AG24:AG25)</f>
        <v>0.69146595583601445</v>
      </c>
      <c r="AJ24" s="90" t="s">
        <v>165</v>
      </c>
      <c r="AK24" s="90"/>
    </row>
    <row r="25" spans="1:37" s="100" customFormat="1" x14ac:dyDescent="0.25">
      <c r="A25" s="108">
        <v>1975</v>
      </c>
      <c r="B25" s="109" t="s">
        <v>112</v>
      </c>
      <c r="C25" s="57" t="s">
        <v>64</v>
      </c>
      <c r="D25" s="57" t="s">
        <v>50</v>
      </c>
      <c r="E25" s="100" t="s">
        <v>166</v>
      </c>
      <c r="F25" s="16">
        <v>11.2383527042198</v>
      </c>
      <c r="G25" s="16">
        <v>11.1756713068268</v>
      </c>
      <c r="H25" s="16">
        <v>3.9398314919145997E-3</v>
      </c>
      <c r="I25" s="16">
        <v>21.6851618611718</v>
      </c>
      <c r="J25" s="16">
        <v>21.453383477636301</v>
      </c>
      <c r="K25" s="16">
        <v>1.50296361558157E-3</v>
      </c>
      <c r="L25" s="16">
        <v>-0.15171516936513299</v>
      </c>
      <c r="M25" s="16">
        <v>3.8482242926242902E-3</v>
      </c>
      <c r="N25" s="16">
        <v>0.92878620629494602</v>
      </c>
      <c r="O25" s="16">
        <v>3.8996649429990202E-3</v>
      </c>
      <c r="P25" s="16">
        <v>1.3576025298165</v>
      </c>
      <c r="Q25" s="16">
        <v>1.47306048768123E-3</v>
      </c>
      <c r="R25" s="16">
        <v>0.61671392284898496</v>
      </c>
      <c r="S25" s="16">
        <v>0.14959446314321401</v>
      </c>
      <c r="T25" s="16">
        <v>1259.1674016875299</v>
      </c>
      <c r="U25" s="16">
        <v>0.47089289742183499</v>
      </c>
      <c r="V25" s="101">
        <v>43807.857754629629</v>
      </c>
      <c r="W25" s="100">
        <v>2.2999999999999998</v>
      </c>
      <c r="X25" s="16">
        <v>1.78639669950252E-2</v>
      </c>
      <c r="Y25" s="16">
        <v>1.59956580023401E-2</v>
      </c>
      <c r="Z25" s="17">
        <f>((((N25/1000)+1)/((SMOW!$Z$4/1000)+1))-1)*1000</f>
        <v>11.288023518741142</v>
      </c>
      <c r="AA25" s="17">
        <f>((((P25/1000)+1)/((SMOW!$AA$4/1000)+1))-1)*1000</f>
        <v>21.717357365045984</v>
      </c>
      <c r="AB25" s="17">
        <f>Z25*SMOW!$AN$6</f>
        <v>12.194156363961097</v>
      </c>
      <c r="AC25" s="17">
        <f>AA25*SMOW!$AN$12</f>
        <v>23.44102480800791</v>
      </c>
      <c r="AD25" s="17">
        <f t="shared" si="3"/>
        <v>12.12040657821286</v>
      </c>
      <c r="AE25" s="17">
        <f t="shared" si="4"/>
        <v>23.170503362817364</v>
      </c>
      <c r="AF25" s="16">
        <f>(AD25-SMOW!AN$14*AE25)</f>
        <v>-0.11361919735470849</v>
      </c>
      <c r="AG25" s="2">
        <f t="shared" si="5"/>
        <v>-113.61919735470849</v>
      </c>
    </row>
    <row r="26" spans="1:37" s="100" customFormat="1" x14ac:dyDescent="0.25">
      <c r="A26" s="85">
        <v>2005</v>
      </c>
      <c r="B26" s="109" t="s">
        <v>203</v>
      </c>
      <c r="C26" s="57" t="s">
        <v>64</v>
      </c>
      <c r="D26" s="72" t="s">
        <v>101</v>
      </c>
      <c r="E26" s="100" t="s">
        <v>202</v>
      </c>
      <c r="F26" s="16">
        <v>14.7577085230948</v>
      </c>
      <c r="G26" s="16">
        <v>14.6498728623441</v>
      </c>
      <c r="H26" s="16">
        <v>4.1156353753184997E-3</v>
      </c>
      <c r="I26" s="16">
        <v>32.096542280073997</v>
      </c>
      <c r="J26" s="16">
        <v>31.5922113322566</v>
      </c>
      <c r="K26" s="16">
        <v>1.9929359685780402E-3</v>
      </c>
      <c r="L26" s="16">
        <v>-2.0308147210874199</v>
      </c>
      <c r="M26" s="16">
        <v>4.2350410100197603E-3</v>
      </c>
      <c r="N26" s="16">
        <v>4.4122622222061301</v>
      </c>
      <c r="O26" s="16">
        <v>4.07367650729206E-3</v>
      </c>
      <c r="P26" s="16">
        <v>11.561836989193401</v>
      </c>
      <c r="Q26" s="16">
        <v>1.9532842973449E-3</v>
      </c>
      <c r="R26" s="16">
        <v>13.1112823839456</v>
      </c>
      <c r="S26" s="16">
        <v>0.130974722154479</v>
      </c>
      <c r="T26" s="16">
        <v>2675.8319805944202</v>
      </c>
      <c r="U26" s="16">
        <v>0.34493540819375201</v>
      </c>
      <c r="V26" s="101">
        <v>43816.738020833334</v>
      </c>
      <c r="W26" s="100">
        <v>2.2999999999999998</v>
      </c>
      <c r="X26" s="16">
        <v>2.5094816007969801E-2</v>
      </c>
      <c r="Y26" s="16">
        <v>2.1211396366258701E-2</v>
      </c>
      <c r="Z26" s="17">
        <f>((((N26/1000)+1)/((SMOW!$Z$4/1000)+1))-1)*1000</f>
        <v>14.807552204151087</v>
      </c>
      <c r="AA26" s="17">
        <f>((((P26/1000)+1)/((SMOW!$AA$4/1000)+1))-1)*1000</f>
        <v>32.12906586900921</v>
      </c>
      <c r="AB26" s="17">
        <f>Z26*SMOW!$AN$6</f>
        <v>15.996211085594203</v>
      </c>
      <c r="AC26" s="17">
        <f>AA26*SMOW!$AN$12</f>
        <v>34.679091817392965</v>
      </c>
      <c r="AD26" s="17">
        <f t="shared" si="3"/>
        <v>15.869619902874128</v>
      </c>
      <c r="AE26" s="17">
        <f t="shared" si="4"/>
        <v>34.091322424886791</v>
      </c>
      <c r="AF26" s="16">
        <f>(AD26-SMOW!AN$14*AE26)</f>
        <v>-2.1305983374661004</v>
      </c>
      <c r="AG26" s="2">
        <f t="shared" si="5"/>
        <v>-2130.5983374661005</v>
      </c>
      <c r="AJ26" s="100" t="s">
        <v>204</v>
      </c>
    </row>
    <row r="27" spans="1:37" s="100" customFormat="1" x14ac:dyDescent="0.25">
      <c r="A27" s="85">
        <v>2006</v>
      </c>
      <c r="B27" s="109" t="s">
        <v>203</v>
      </c>
      <c r="C27" s="57" t="s">
        <v>64</v>
      </c>
      <c r="D27" s="72" t="s">
        <v>101</v>
      </c>
      <c r="E27" s="100" t="s">
        <v>205</v>
      </c>
      <c r="F27" s="16">
        <v>16.504082357343002</v>
      </c>
      <c r="G27" s="16">
        <v>16.369369433562099</v>
      </c>
      <c r="H27" s="16">
        <v>6.2469334749313803E-3</v>
      </c>
      <c r="I27" s="16">
        <v>32.625258926350902</v>
      </c>
      <c r="J27" s="16">
        <v>32.104354598376297</v>
      </c>
      <c r="K27" s="16">
        <v>1.6183431685418601E-3</v>
      </c>
      <c r="L27" s="16">
        <v>-0.58172979438061401</v>
      </c>
      <c r="M27" s="16">
        <v>6.2522699004487203E-3</v>
      </c>
      <c r="N27" s="16">
        <v>6.14083178990699</v>
      </c>
      <c r="O27" s="16">
        <v>6.1832460407103803E-3</v>
      </c>
      <c r="P27" s="16">
        <v>12.080034231452499</v>
      </c>
      <c r="Q27" s="16">
        <v>1.58614443648109E-3</v>
      </c>
      <c r="R27" s="16">
        <v>15.0626694417663</v>
      </c>
      <c r="S27" s="16">
        <v>0.15202848085727799</v>
      </c>
      <c r="T27" s="16">
        <v>2208.4428846946098</v>
      </c>
      <c r="U27" s="16">
        <v>0.24560664759099299</v>
      </c>
      <c r="V27" s="101">
        <v>43816.842499999999</v>
      </c>
      <c r="W27" s="100">
        <v>2.2999999999999998</v>
      </c>
      <c r="X27" s="16">
        <v>8.3559390980556106E-2</v>
      </c>
      <c r="Y27" s="16">
        <v>9.4682365224307702E-2</v>
      </c>
      <c r="Z27" s="17">
        <f>((((N27/1000)+1)/((SMOW!$Z$4/1000)+1))-1)*1000</f>
        <v>16.554011818186609</v>
      </c>
      <c r="AA27" s="17">
        <f>((((P27/1000)+1)/((SMOW!$AA$4/1000)+1))-1)*1000</f>
        <v>32.657799176288414</v>
      </c>
      <c r="AB27" s="17">
        <f>Z27*SMOW!$AN$6</f>
        <v>17.882865696256047</v>
      </c>
      <c r="AC27" s="17">
        <f>AA27*SMOW!$AN$12</f>
        <v>35.249789732632877</v>
      </c>
      <c r="AD27" s="17">
        <f t="shared" si="3"/>
        <v>17.724848341314324</v>
      </c>
      <c r="AE27" s="17">
        <f t="shared" si="4"/>
        <v>34.64274033570242</v>
      </c>
      <c r="AF27" s="16">
        <f>(AD27-SMOW!AN$14*AE27)</f>
        <v>-0.56651855593655398</v>
      </c>
      <c r="AG27" s="2">
        <f t="shared" si="5"/>
        <v>-566.51855593655398</v>
      </c>
      <c r="AJ27" s="100" t="s">
        <v>207</v>
      </c>
    </row>
    <row r="28" spans="1:37" s="100" customFormat="1" x14ac:dyDescent="0.25">
      <c r="A28" s="85">
        <v>2007</v>
      </c>
      <c r="B28" s="109" t="s">
        <v>206</v>
      </c>
      <c r="C28" s="57" t="s">
        <v>64</v>
      </c>
      <c r="D28" s="57" t="s">
        <v>50</v>
      </c>
      <c r="E28" s="100" t="s">
        <v>208</v>
      </c>
      <c r="F28" s="16">
        <v>12.1710679152556</v>
      </c>
      <c r="G28" s="16">
        <v>12.097595627503299</v>
      </c>
      <c r="H28" s="16">
        <v>4.5507026939854804E-3</v>
      </c>
      <c r="I28" s="16">
        <v>23.801411876914699</v>
      </c>
      <c r="J28" s="16">
        <v>23.522574072218401</v>
      </c>
      <c r="K28" s="16">
        <v>1.12565146569276E-3</v>
      </c>
      <c r="L28" s="16">
        <v>-0.32232348262798799</v>
      </c>
      <c r="M28" s="16">
        <v>4.5388827909804601E-3</v>
      </c>
      <c r="N28" s="16">
        <v>1.8519923936014899</v>
      </c>
      <c r="O28" s="16">
        <v>4.5043083183063399E-3</v>
      </c>
      <c r="P28" s="16">
        <v>3.4317474046013201</v>
      </c>
      <c r="Q28" s="16">
        <v>1.10325538144865E-3</v>
      </c>
      <c r="R28" s="16">
        <v>2.3006904210918702</v>
      </c>
      <c r="S28" s="16">
        <v>0.14941033139663201</v>
      </c>
      <c r="T28" s="16">
        <v>2240.9785364835402</v>
      </c>
      <c r="U28" s="16">
        <v>0.34087067300304003</v>
      </c>
      <c r="V28" s="101">
        <v>43816.944710648146</v>
      </c>
      <c r="W28" s="100">
        <v>2.2999999999999998</v>
      </c>
      <c r="X28" s="16">
        <v>7.78895059693991E-2</v>
      </c>
      <c r="Y28" s="16">
        <v>8.6081218041480195E-2</v>
      </c>
      <c r="Z28" s="17">
        <f>((((N28/1000)+1)/((SMOW!$Z$4/1000)+1))-1)*1000</f>
        <v>12.220784543628849</v>
      </c>
      <c r="AA28" s="17">
        <f>((((P28/1000)+1)/((SMOW!$AA$4/1000)+1))-1)*1000</f>
        <v>23.833674068392874</v>
      </c>
      <c r="AB28" s="17">
        <f>Z28*SMOW!$AN$6</f>
        <v>13.20179368583636</v>
      </c>
      <c r="AC28" s="17">
        <f>AA28*SMOW!$AN$12</f>
        <v>25.725309747049383</v>
      </c>
      <c r="AD28" s="17">
        <f t="shared" si="3"/>
        <v>13.115409461459604</v>
      </c>
      <c r="AE28" s="17">
        <f t="shared" si="4"/>
        <v>25.399981611318012</v>
      </c>
      <c r="AF28" s="16">
        <f>(AD28-SMOW!AN$14*AE28)</f>
        <v>-0.29578082931630689</v>
      </c>
      <c r="AG28" s="2">
        <f t="shared" si="5"/>
        <v>-295.78082931630689</v>
      </c>
    </row>
    <row r="29" spans="1:37" s="100" customFormat="1" x14ac:dyDescent="0.25">
      <c r="A29" s="85">
        <v>2008</v>
      </c>
      <c r="B29" s="109" t="s">
        <v>206</v>
      </c>
      <c r="C29" s="57" t="s">
        <v>64</v>
      </c>
      <c r="D29" s="57" t="s">
        <v>50</v>
      </c>
      <c r="E29" s="100" t="s">
        <v>209</v>
      </c>
      <c r="F29" s="16">
        <v>11.9846807744724</v>
      </c>
      <c r="G29" s="16">
        <v>11.913432787391899</v>
      </c>
      <c r="H29" s="16">
        <v>4.5180296160498403E-3</v>
      </c>
      <c r="I29" s="16">
        <v>23.299803564661701</v>
      </c>
      <c r="J29" s="16">
        <v>23.0325071046482</v>
      </c>
      <c r="K29" s="16">
        <v>1.52479951802401E-3</v>
      </c>
      <c r="L29" s="16">
        <v>-0.24773096386236601</v>
      </c>
      <c r="M29" s="16">
        <v>4.5150278449912302E-3</v>
      </c>
      <c r="N29" s="16">
        <v>1.66750546815048</v>
      </c>
      <c r="O29" s="16">
        <v>4.4719683421267798E-3</v>
      </c>
      <c r="P29" s="16">
        <v>2.9401191459979401</v>
      </c>
      <c r="Q29" s="16">
        <v>1.4944619406273101E-3</v>
      </c>
      <c r="R29" s="16">
        <v>1.46988177564441</v>
      </c>
      <c r="S29" s="16">
        <v>0.130178517886748</v>
      </c>
      <c r="T29" s="16">
        <v>2453.1064414477501</v>
      </c>
      <c r="U29" s="16">
        <v>0.251183500707714</v>
      </c>
      <c r="V29" s="101">
        <v>43817.042187500003</v>
      </c>
      <c r="W29" s="100">
        <v>2.2999999999999998</v>
      </c>
      <c r="X29" s="16">
        <v>4.1060819977131197E-3</v>
      </c>
      <c r="Y29" s="16">
        <v>6.1838385851593599E-3</v>
      </c>
      <c r="Z29" s="17">
        <f>((((N29/1000)+1)/((SMOW!$Z$4/1000)+1))-1)*1000</f>
        <v>12.034388247732952</v>
      </c>
      <c r="AA29" s="17">
        <f>((((P29/1000)+1)/((SMOW!$AA$4/1000)+1))-1)*1000</f>
        <v>23.332049949379652</v>
      </c>
      <c r="AB29" s="17">
        <f>Z29*SMOW!$AN$6</f>
        <v>13.000434645961574</v>
      </c>
      <c r="AC29" s="17">
        <f>AA29*SMOW!$AN$12</f>
        <v>25.183872627401968</v>
      </c>
      <c r="AD29" s="17">
        <f t="shared" si="3"/>
        <v>12.91665433453085</v>
      </c>
      <c r="AE29" s="17">
        <f t="shared" si="4"/>
        <v>24.871984431453665</v>
      </c>
      <c r="AF29" s="16">
        <f>(AD29-SMOW!AN$14*AE29)</f>
        <v>-0.21575344527668605</v>
      </c>
      <c r="AG29" s="2">
        <f t="shared" si="5"/>
        <v>-215.75344527668605</v>
      </c>
    </row>
    <row r="30" spans="1:37" s="18" customFormat="1" x14ac:dyDescent="0.25">
      <c r="A30" s="116">
        <v>2009</v>
      </c>
      <c r="B30" s="117" t="s">
        <v>206</v>
      </c>
      <c r="C30" s="118" t="s">
        <v>64</v>
      </c>
      <c r="D30" s="118" t="s">
        <v>50</v>
      </c>
      <c r="E30" s="18" t="s">
        <v>210</v>
      </c>
      <c r="F30" s="35">
        <v>11.987726617932401</v>
      </c>
      <c r="G30" s="35">
        <v>11.916442610407</v>
      </c>
      <c r="H30" s="35">
        <v>4.1846602961468204E-3</v>
      </c>
      <c r="I30" s="35">
        <v>23.3027721123992</v>
      </c>
      <c r="J30" s="35">
        <v>23.0354080670025</v>
      </c>
      <c r="K30" s="35">
        <v>1.3264796447677099E-3</v>
      </c>
      <c r="L30" s="35">
        <v>-0.24625284897024799</v>
      </c>
      <c r="M30" s="35">
        <v>4.13299651331798E-3</v>
      </c>
      <c r="N30" s="35">
        <v>1.6705202592620501</v>
      </c>
      <c r="O30" s="35">
        <v>4.1419977196351897E-3</v>
      </c>
      <c r="P30" s="35">
        <v>2.9430286311860798</v>
      </c>
      <c r="Q30" s="35">
        <v>1.30008786118567E-3</v>
      </c>
      <c r="R30" s="35">
        <v>1.84416959252289</v>
      </c>
      <c r="S30" s="35">
        <v>0.15002050785662699</v>
      </c>
      <c r="T30" s="35">
        <v>2460.0133889338899</v>
      </c>
      <c r="U30" s="35">
        <v>0.30257932211940503</v>
      </c>
      <c r="V30" s="12">
        <v>43817.315497685187</v>
      </c>
      <c r="W30" s="18">
        <v>2.2999999999999998</v>
      </c>
      <c r="X30" s="35">
        <v>9.7642402171328104E-3</v>
      </c>
      <c r="Y30" s="35">
        <v>1.1339754684166901E-2</v>
      </c>
      <c r="Z30" s="37">
        <f>((((N30/1000)+1)/((SMOW!$Z$4/1000)+1))-1)*1000</f>
        <v>12.037434240800948</v>
      </c>
      <c r="AA30" s="37">
        <f>((((P30/1000)+1)/((SMOW!$AA$4/1000)+1))-1)*1000</f>
        <v>23.33501859066245</v>
      </c>
      <c r="AB30" s="37">
        <f>Z30*SMOW!$AN$6</f>
        <v>13.003725152549642</v>
      </c>
      <c r="AC30" s="37">
        <f>AA30*SMOW!$AN$12</f>
        <v>25.187076884383444</v>
      </c>
      <c r="AD30" s="37">
        <f t="shared" si="3"/>
        <v>12.91990260682307</v>
      </c>
      <c r="AE30" s="37">
        <f t="shared" si="4"/>
        <v>24.875109970256357</v>
      </c>
      <c r="AF30" s="35">
        <f>(AD30-SMOW!AN$14*AE30)</f>
        <v>-0.21415545747228748</v>
      </c>
      <c r="AG30" s="36">
        <f t="shared" si="5"/>
        <v>-214.15545747228748</v>
      </c>
      <c r="AJ30" s="18" t="s">
        <v>211</v>
      </c>
    </row>
    <row r="31" spans="1:37" s="123" customFormat="1" x14ac:dyDescent="0.25">
      <c r="A31" s="120">
        <v>2010</v>
      </c>
      <c r="B31" s="109" t="s">
        <v>80</v>
      </c>
      <c r="C31" s="121" t="s">
        <v>64</v>
      </c>
      <c r="D31" s="121" t="s">
        <v>50</v>
      </c>
      <c r="E31" s="123" t="s">
        <v>212</v>
      </c>
      <c r="F31" s="126">
        <v>10.773391824837301</v>
      </c>
      <c r="G31" s="126">
        <v>10.715771846148</v>
      </c>
      <c r="H31" s="126">
        <v>4.9198656631427098E-3</v>
      </c>
      <c r="I31" s="126">
        <v>20.849216364149999</v>
      </c>
      <c r="J31" s="126">
        <v>20.634845833029601</v>
      </c>
      <c r="K31" s="126">
        <v>2.6959631328999402E-3</v>
      </c>
      <c r="L31" s="126">
        <v>-0.17942675369163</v>
      </c>
      <c r="M31" s="126">
        <v>4.7747645594620001E-3</v>
      </c>
      <c r="N31" s="126">
        <v>0.46856559916594898</v>
      </c>
      <c r="O31" s="126">
        <v>4.8697076740994404E-3</v>
      </c>
      <c r="P31" s="126">
        <v>0.53828909551111903</v>
      </c>
      <c r="Q31" s="126">
        <v>2.64232395658323E-3</v>
      </c>
      <c r="R31" s="126">
        <v>-2.71736859049388</v>
      </c>
      <c r="S31" s="126">
        <v>0.162924244468034</v>
      </c>
      <c r="T31" s="126">
        <v>3937.7008475163998</v>
      </c>
      <c r="U31" s="126">
        <v>0.55425416535691896</v>
      </c>
      <c r="V31" s="124">
        <v>43817.429386574076</v>
      </c>
      <c r="W31" s="123">
        <v>2.2999999999999998</v>
      </c>
      <c r="X31" s="126">
        <v>0.15115169723083699</v>
      </c>
      <c r="Y31" s="126">
        <v>0.14701278364216</v>
      </c>
      <c r="Z31" s="125">
        <f>((((N31/1000)+1)/((SMOW!$Z$4/1000)+1))-1)*1000</f>
        <v>10.823039801038048</v>
      </c>
      <c r="AA31" s="125">
        <f>((((P31/1000)+1)/((SMOW!$AA$4/1000)+1))-1)*1000</f>
        <v>20.881385525577834</v>
      </c>
      <c r="AB31" s="125">
        <f>Z31*SMOW!$AN$6</f>
        <v>11.691846623823364</v>
      </c>
      <c r="AC31" s="125">
        <f>AA31*SMOW!$AN$12</f>
        <v>22.538703393004226</v>
      </c>
      <c r="AD31" s="125">
        <f t="shared" si="3"/>
        <v>11.624025112349576</v>
      </c>
      <c r="AE31" s="125">
        <f t="shared" si="4"/>
        <v>22.288459947560636</v>
      </c>
      <c r="AF31" s="126">
        <f>(AD31-SMOW!AN$14*AE31)</f>
        <v>-0.1442817399624392</v>
      </c>
      <c r="AG31" s="93">
        <f t="shared" si="5"/>
        <v>-144.28173996243919</v>
      </c>
    </row>
    <row r="32" spans="1:37" s="123" customFormat="1" x14ac:dyDescent="0.25">
      <c r="A32" s="120">
        <v>2011</v>
      </c>
      <c r="B32" s="109" t="s">
        <v>80</v>
      </c>
      <c r="C32" s="121" t="s">
        <v>64</v>
      </c>
      <c r="D32" s="121" t="s">
        <v>50</v>
      </c>
      <c r="E32" s="123" t="s">
        <v>213</v>
      </c>
      <c r="F32" s="126">
        <v>11.2644691506953</v>
      </c>
      <c r="G32" s="126">
        <v>11.2014972289094</v>
      </c>
      <c r="H32" s="126">
        <v>3.56926613986892E-3</v>
      </c>
      <c r="I32" s="126">
        <v>21.765667386413501</v>
      </c>
      <c r="J32" s="126">
        <v>21.5321771840899</v>
      </c>
      <c r="K32" s="126">
        <v>1.37351868442808E-3</v>
      </c>
      <c r="L32" s="126">
        <v>-0.16749232429008601</v>
      </c>
      <c r="M32" s="126">
        <v>3.4392297308210099E-3</v>
      </c>
      <c r="N32" s="126">
        <v>0.95463639581834803</v>
      </c>
      <c r="O32" s="126">
        <v>3.5328775016051799E-3</v>
      </c>
      <c r="P32" s="126">
        <v>1.4365063083539</v>
      </c>
      <c r="Q32" s="126">
        <v>1.3461910069859501E-3</v>
      </c>
      <c r="R32" s="126">
        <v>-0.93969223611919905</v>
      </c>
      <c r="S32" s="126">
        <v>0.13481415146720299</v>
      </c>
      <c r="T32" s="126">
        <v>2512.5732872748499</v>
      </c>
      <c r="U32" s="126">
        <v>0.375428541972957</v>
      </c>
      <c r="V32" s="124">
        <v>43817.524409722224</v>
      </c>
      <c r="W32" s="123">
        <v>2.2999999999999998</v>
      </c>
      <c r="X32" s="126">
        <v>1.2622579034964901E-2</v>
      </c>
      <c r="Y32" s="126">
        <v>1.5558493719299101E-2</v>
      </c>
      <c r="Z32" s="125">
        <f>((((N32/1000)+1)/((SMOW!$Z$4/1000)+1))-1)*1000</f>
        <v>11.3141412480251</v>
      </c>
      <c r="AA32" s="125">
        <f>((((P32/1000)+1)/((SMOW!$AA$4/1000)+1))-1)*1000</f>
        <v>21.797865427190423</v>
      </c>
      <c r="AB32" s="125">
        <f>Z32*SMOW!$AN$6</f>
        <v>12.222370663322843</v>
      </c>
      <c r="AC32" s="125">
        <f>AA32*SMOW!$AN$12</f>
        <v>23.527922649685916</v>
      </c>
      <c r="AD32" s="125">
        <f t="shared" si="3"/>
        <v>12.148280584364139</v>
      </c>
      <c r="AE32" s="125">
        <f t="shared" si="4"/>
        <v>23.255407280718075</v>
      </c>
      <c r="AF32" s="126">
        <f>(AD32-SMOW!AN$14*AE32)</f>
        <v>-0.13057445985500493</v>
      </c>
      <c r="AG32" s="93">
        <f t="shared" si="5"/>
        <v>-130.57445985500493</v>
      </c>
    </row>
    <row r="33" spans="1:36" s="100" customFormat="1" x14ac:dyDescent="0.25">
      <c r="A33" s="120">
        <v>2012</v>
      </c>
      <c r="B33" s="109" t="s">
        <v>80</v>
      </c>
      <c r="C33" s="121" t="s">
        <v>64</v>
      </c>
      <c r="D33" s="121" t="s">
        <v>50</v>
      </c>
      <c r="E33" s="100" t="s">
        <v>214</v>
      </c>
      <c r="F33" s="16">
        <v>11.276434682756401</v>
      </c>
      <c r="G33" s="16">
        <v>11.213329305781899</v>
      </c>
      <c r="H33" s="16">
        <v>4.2482321127369502E-3</v>
      </c>
      <c r="I33" s="16">
        <v>21.754601062860502</v>
      </c>
      <c r="J33" s="16">
        <v>21.521346542042501</v>
      </c>
      <c r="K33" s="16">
        <v>1.26877852338798E-3</v>
      </c>
      <c r="L33" s="16">
        <v>-0.14994166841650899</v>
      </c>
      <c r="M33" s="16">
        <v>4.1083697065438102E-3</v>
      </c>
      <c r="N33" s="16">
        <v>0.96647993938077703</v>
      </c>
      <c r="O33" s="16">
        <v>4.2049214220911896E-3</v>
      </c>
      <c r="P33" s="16">
        <v>1.42566016158047</v>
      </c>
      <c r="Q33" s="16">
        <v>1.2435347676076299E-3</v>
      </c>
      <c r="R33" s="16">
        <v>-1.1818186021577901</v>
      </c>
      <c r="S33" s="16">
        <v>0.13203585642049601</v>
      </c>
      <c r="T33" s="16">
        <v>2578.5874269881601</v>
      </c>
      <c r="U33" s="16">
        <v>0.36038584477206598</v>
      </c>
      <c r="V33" s="101">
        <v>43817.631874999999</v>
      </c>
      <c r="W33" s="100">
        <v>2.2999999999999998</v>
      </c>
      <c r="X33" s="16">
        <v>8.4932093760103894E-5</v>
      </c>
      <c r="Y33" s="16">
        <v>4.7210188504047E-4</v>
      </c>
      <c r="Z33" s="125">
        <f>((((N33/1000)+1)/((SMOW!$Z$4/1000)+1))-1)*1000</f>
        <v>11.326107367818583</v>
      </c>
      <c r="AA33" s="125">
        <f>((((P33/1000)+1)/((SMOW!$AA$4/1000)+1))-1)*1000</f>
        <v>21.78679875491385</v>
      </c>
      <c r="AB33" s="125">
        <f>Z33*SMOW!$AN$6</f>
        <v>12.23529734934448</v>
      </c>
      <c r="AC33" s="125">
        <f>AA33*SMOW!$AN$12</f>
        <v>23.515977635611836</v>
      </c>
      <c r="AD33" s="125">
        <f t="shared" si="3"/>
        <v>12.161051101847434</v>
      </c>
      <c r="AE33" s="125">
        <f t="shared" si="4"/>
        <v>23.243736779589536</v>
      </c>
      <c r="AF33" s="126">
        <f>(AD33-SMOW!AN$14*AE33)</f>
        <v>-0.11164191777584165</v>
      </c>
      <c r="AG33" s="93">
        <f t="shared" si="5"/>
        <v>-111.64191777584165</v>
      </c>
      <c r="AH33" s="90">
        <f>AVERAGE(AG33:AG35)</f>
        <v>-109.42951576854357</v>
      </c>
      <c r="AI33" s="90">
        <f>STDEV(AG33:AG35)</f>
        <v>3.2066617194994125</v>
      </c>
      <c r="AJ33" s="100" t="s">
        <v>216</v>
      </c>
    </row>
    <row r="34" spans="1:36" s="100" customFormat="1" x14ac:dyDescent="0.25">
      <c r="A34" s="120">
        <v>2013</v>
      </c>
      <c r="B34" s="109" t="s">
        <v>203</v>
      </c>
      <c r="C34" s="121" t="s">
        <v>64</v>
      </c>
      <c r="D34" s="121" t="s">
        <v>50</v>
      </c>
      <c r="E34" s="100" t="s">
        <v>215</v>
      </c>
      <c r="F34" s="16">
        <v>11.368565830897101</v>
      </c>
      <c r="G34" s="16">
        <v>11.3044289540537</v>
      </c>
      <c r="H34" s="16">
        <v>4.3935106691892298E-3</v>
      </c>
      <c r="I34" s="16">
        <v>21.9206158715043</v>
      </c>
      <c r="J34" s="16">
        <v>21.683813454155999</v>
      </c>
      <c r="K34" s="16">
        <v>1.4261096150429201E-3</v>
      </c>
      <c r="L34" s="16">
        <v>-0.14462454974066499</v>
      </c>
      <c r="M34" s="16">
        <v>4.2059478991116703E-3</v>
      </c>
      <c r="N34" s="16">
        <v>1.0576718112413199</v>
      </c>
      <c r="O34" s="16">
        <v>4.3487188648822298E-3</v>
      </c>
      <c r="P34" s="16">
        <v>1.5883719214979399</v>
      </c>
      <c r="Q34" s="16">
        <v>1.3977355827142601E-3</v>
      </c>
      <c r="R34" s="16">
        <v>-0.86113979062768897</v>
      </c>
      <c r="S34" s="16">
        <v>0.16504521754957699</v>
      </c>
      <c r="T34" s="16">
        <v>3330.6539398066102</v>
      </c>
      <c r="U34" s="16">
        <v>0.48865606532766498</v>
      </c>
      <c r="V34" s="101">
        <v>43817.743263888886</v>
      </c>
      <c r="W34" s="100">
        <v>2.2999999999999998</v>
      </c>
      <c r="X34" s="16">
        <v>1.5005476205459301E-2</v>
      </c>
      <c r="Y34" s="16">
        <v>1.85951944855559E-2</v>
      </c>
      <c r="Z34" s="125">
        <f>((((N34/1000)+1)/((SMOW!$Z$4/1000)+1))-1)*1000</f>
        <v>11.418243041330989</v>
      </c>
      <c r="AA34" s="125">
        <f>((((P34/1000)+1)/((SMOW!$AA$4/1000)+1))-1)*1000</f>
        <v>21.952818795042404</v>
      </c>
      <c r="AB34" s="125">
        <f>Z34*SMOW!$AN$6</f>
        <v>12.334829105957478</v>
      </c>
      <c r="AC34" s="125">
        <f>AA34*SMOW!$AN$12</f>
        <v>23.695174386573054</v>
      </c>
      <c r="AD34" s="125">
        <f t="shared" si="3"/>
        <v>12.259374943923962</v>
      </c>
      <c r="AE34" s="125">
        <f t="shared" si="4"/>
        <v>23.418801038341627</v>
      </c>
      <c r="AF34" s="126">
        <f>(AD34-SMOW!AN$14*AE34)</f>
        <v>-0.10575200432041676</v>
      </c>
      <c r="AG34" s="93">
        <f t="shared" si="5"/>
        <v>-105.75200432041676</v>
      </c>
    </row>
    <row r="35" spans="1:36" s="100" customFormat="1" x14ac:dyDescent="0.25">
      <c r="A35" s="120">
        <v>2014</v>
      </c>
      <c r="B35" s="109" t="s">
        <v>203</v>
      </c>
      <c r="C35" s="121" t="s">
        <v>64</v>
      </c>
      <c r="D35" s="121" t="s">
        <v>50</v>
      </c>
      <c r="E35" s="100" t="s">
        <v>218</v>
      </c>
      <c r="F35" s="16">
        <v>11.303559221233501</v>
      </c>
      <c r="G35" s="16">
        <v>11.2401508950151</v>
      </c>
      <c r="H35" s="16">
        <v>6.8106365003511599E-3</v>
      </c>
      <c r="I35" s="16">
        <v>21.788007902089401</v>
      </c>
      <c r="J35" s="16">
        <v>21.5540414207555</v>
      </c>
      <c r="K35" s="16">
        <v>4.1979371973561103E-3</v>
      </c>
      <c r="L35" s="16">
        <v>-0.14038297514385001</v>
      </c>
      <c r="M35" s="16">
        <v>6.9233229676477397E-3</v>
      </c>
      <c r="N35" s="16">
        <v>0.984424642838158</v>
      </c>
      <c r="O35" s="16">
        <v>1.0989127894613201E-2</v>
      </c>
      <c r="P35" s="16">
        <v>1.4584023346950601</v>
      </c>
      <c r="Q35" s="16">
        <v>4.1144145813531499E-3</v>
      </c>
      <c r="R35" s="16">
        <v>-1.4427463059493</v>
      </c>
      <c r="S35" s="16">
        <v>0.22633514994550799</v>
      </c>
      <c r="T35" s="16">
        <v>3603.7455927998599</v>
      </c>
      <c r="U35" s="16">
        <v>0.34292041159690101</v>
      </c>
      <c r="V35" s="101">
        <v>43817.847094907411</v>
      </c>
      <c r="W35" s="100">
        <v>2.2999999999999998</v>
      </c>
      <c r="X35" s="16">
        <v>1.6432333314485401E-3</v>
      </c>
      <c r="Y35" s="16">
        <v>1.97287623579823E-3</v>
      </c>
      <c r="Z35" s="125">
        <f>((((N35/1000)+1)/((SMOW!$Z$4/1000)+1))-1)*1000</f>
        <v>11.3442377922226</v>
      </c>
      <c r="AA35" s="125">
        <f>((((P35/1000)+1)/((SMOW!$AA$4/1000)+1))-1)*1000</f>
        <v>21.820206646864236</v>
      </c>
      <c r="AB35" s="125">
        <f>Z35*SMOW!$AN$6</f>
        <v>12.254883172297497</v>
      </c>
      <c r="AC35" s="125">
        <f>AA35*SMOW!$AN$12</f>
        <v>23.552037051627739</v>
      </c>
      <c r="AD35" s="125">
        <f t="shared" si="3"/>
        <v>12.180399995847596</v>
      </c>
      <c r="AE35" s="125">
        <f t="shared" si="4"/>
        <v>23.278967085335164</v>
      </c>
      <c r="AF35" s="126">
        <f>(AD35-SMOW!AN$14*AE35)</f>
        <v>-0.11089462520937232</v>
      </c>
      <c r="AG35" s="93">
        <f t="shared" si="5"/>
        <v>-110.89462520937232</v>
      </c>
    </row>
    <row r="36" spans="1:36" s="85" customFormat="1" x14ac:dyDescent="0.25">
      <c r="A36" s="120" t="s">
        <v>221</v>
      </c>
      <c r="B36" s="86"/>
      <c r="C36" s="56"/>
      <c r="D36" s="56"/>
      <c r="F36" s="87"/>
      <c r="G36" s="87"/>
      <c r="H36" s="87"/>
      <c r="I36" s="87"/>
      <c r="J36" s="87"/>
      <c r="K36" s="87"/>
      <c r="L36" s="87"/>
      <c r="M36" s="87"/>
      <c r="N36" s="87"/>
      <c r="O36" s="87"/>
      <c r="P36" s="87"/>
      <c r="Q36" s="87"/>
      <c r="R36" s="87"/>
      <c r="S36" s="87"/>
      <c r="T36" s="87"/>
      <c r="U36" s="87"/>
      <c r="V36" s="88"/>
      <c r="X36" s="87"/>
      <c r="Y36" s="87"/>
      <c r="Z36" s="89"/>
      <c r="AA36" s="89"/>
      <c r="AB36" s="89"/>
      <c r="AC36" s="89"/>
      <c r="AD36" s="89"/>
      <c r="AE36" s="89"/>
      <c r="AF36" s="87"/>
      <c r="AG36" s="90"/>
    </row>
    <row r="37" spans="1:36" s="100" customFormat="1" x14ac:dyDescent="0.25">
      <c r="A37" s="100">
        <v>2023</v>
      </c>
      <c r="B37" s="109" t="s">
        <v>80</v>
      </c>
      <c r="C37" s="121" t="s">
        <v>64</v>
      </c>
      <c r="D37" s="121" t="s">
        <v>50</v>
      </c>
      <c r="E37" s="100" t="s">
        <v>229</v>
      </c>
      <c r="F37" s="16">
        <v>7.7125526308006798</v>
      </c>
      <c r="G37" s="16">
        <v>7.6829627194810897</v>
      </c>
      <c r="H37" s="16">
        <v>3.3944187233442601E-3</v>
      </c>
      <c r="I37" s="16">
        <v>15.022249198440401</v>
      </c>
      <c r="J37" s="16">
        <v>14.9105326050769</v>
      </c>
      <c r="K37" s="16">
        <v>1.47140127472952E-3</v>
      </c>
      <c r="L37" s="16">
        <v>-0.18979849599950699</v>
      </c>
      <c r="M37" s="16">
        <v>3.40371898326699E-3</v>
      </c>
      <c r="N37" s="16">
        <v>-2.5610683650393802</v>
      </c>
      <c r="O37" s="16">
        <v>3.3598126530180301E-3</v>
      </c>
      <c r="P37" s="16">
        <v>-5.1727440964026403</v>
      </c>
      <c r="Q37" s="16">
        <v>1.4421261146035801E-3</v>
      </c>
      <c r="R37" s="16">
        <v>-7.93365009138713</v>
      </c>
      <c r="S37" s="16">
        <v>0.124146022591876</v>
      </c>
      <c r="T37" s="16">
        <v>1650.9695024615801</v>
      </c>
      <c r="U37" s="16">
        <v>0.373729276252944</v>
      </c>
      <c r="V37" s="101">
        <v>43820.510358796295</v>
      </c>
      <c r="W37" s="100">
        <v>2.2999999999999998</v>
      </c>
      <c r="X37" s="16">
        <v>2.1023884226750501E-3</v>
      </c>
      <c r="Y37" s="16">
        <v>1.07667573337418E-3</v>
      </c>
      <c r="Z37" s="125">
        <f>((((N37/1000)+1)/((SMOW!$Z$4/1000)+1))-1)*1000</f>
        <v>7.7620502622528509</v>
      </c>
      <c r="AA37" s="125">
        <f>((((P37/1000)+1)/((SMOW!$AA$4/1000)+1))-1)*1000</f>
        <v>15.054234739560357</v>
      </c>
      <c r="AB37" s="125">
        <f>Z37*SMOW!$AN$6</f>
        <v>8.3851397408668937</v>
      </c>
      <c r="AC37" s="125">
        <f>AA37*SMOW!$AN$12</f>
        <v>16.249062170132117</v>
      </c>
      <c r="AD37" s="125">
        <f t="shared" ref="AD37:AE40" si="6">LN((AB37/1000)+1)*1000</f>
        <v>8.350179750282992</v>
      </c>
      <c r="AE37" s="125">
        <f t="shared" si="6"/>
        <v>16.118459045639142</v>
      </c>
      <c r="AF37" s="126">
        <f>(AD37-SMOW!AN$14*AE37)</f>
        <v>-0.16036662581447558</v>
      </c>
      <c r="AG37" s="93">
        <f>AF37*1000</f>
        <v>-160.36662581447558</v>
      </c>
      <c r="AH37" s="90"/>
      <c r="AI37" s="90"/>
      <c r="AJ37" s="100" t="s">
        <v>230</v>
      </c>
    </row>
    <row r="38" spans="1:36" s="100" customFormat="1" x14ac:dyDescent="0.25">
      <c r="A38" s="100">
        <v>2024</v>
      </c>
      <c r="B38" s="109" t="s">
        <v>80</v>
      </c>
      <c r="C38" s="121" t="s">
        <v>64</v>
      </c>
      <c r="D38" s="121" t="s">
        <v>50</v>
      </c>
      <c r="E38" s="100" t="s">
        <v>233</v>
      </c>
      <c r="F38" s="16">
        <v>10.35358824763</v>
      </c>
      <c r="G38" s="16">
        <v>10.3003566853936</v>
      </c>
      <c r="H38" s="16">
        <v>3.7968477360946001E-3</v>
      </c>
      <c r="I38" s="16">
        <v>20.001963675524699</v>
      </c>
      <c r="J38" s="16">
        <v>19.8045524198591</v>
      </c>
      <c r="K38" s="16">
        <v>1.5759628631924201E-3</v>
      </c>
      <c r="L38" s="16">
        <v>-0.15644699229202799</v>
      </c>
      <c r="M38" s="16">
        <v>3.8334050217333701E-3</v>
      </c>
      <c r="N38" s="16">
        <v>5.3041915896257001E-2</v>
      </c>
      <c r="O38" s="16">
        <v>3.7581389053718901E-3</v>
      </c>
      <c r="P38" s="16">
        <v>-0.29210656128129697</v>
      </c>
      <c r="Q38" s="16">
        <v>1.5446073343057299E-3</v>
      </c>
      <c r="R38" s="16">
        <v>-2.3761870918233798</v>
      </c>
      <c r="S38" s="16">
        <v>0.103269527516454</v>
      </c>
      <c r="T38" s="16">
        <v>2164.7363438411298</v>
      </c>
      <c r="U38" s="16">
        <v>0.46861969039266199</v>
      </c>
      <c r="V38" s="101">
        <v>43820.627997685187</v>
      </c>
      <c r="W38" s="100">
        <v>2.2999999999999998</v>
      </c>
      <c r="X38" s="16">
        <v>4.3684686816725202E-2</v>
      </c>
      <c r="Y38" s="16">
        <v>4.9409733013442897E-2</v>
      </c>
      <c r="Z38" s="125">
        <f>((((N38/1000)+1)/((SMOW!$Z$4/1000)+1))-1)*1000</f>
        <v>10.403215603582705</v>
      </c>
      <c r="AA38" s="125">
        <f>((((P38/1000)+1)/((SMOW!$AA$4/1000)+1))-1)*1000</f>
        <v>20.034106138192342</v>
      </c>
      <c r="AB38" s="125">
        <f>Z38*SMOW!$AN$6</f>
        <v>11.238321531441571</v>
      </c>
      <c r="AC38" s="125">
        <f>AA38*SMOW!$AN$12</f>
        <v>21.624176970420997</v>
      </c>
      <c r="AD38" s="125">
        <f t="shared" si="6"/>
        <v>11.175640776479211</v>
      </c>
      <c r="AE38" s="125">
        <f t="shared" si="6"/>
        <v>21.393691245532775</v>
      </c>
      <c r="AF38" s="126">
        <f>(AD38-SMOW!AN$14*AE38)</f>
        <v>-0.12022820116209409</v>
      </c>
      <c r="AG38" s="93">
        <f>AF38*1000</f>
        <v>-120.22820116209409</v>
      </c>
      <c r="AH38" s="90">
        <f>AVERAGE(AG38)</f>
        <v>-120.22820116209409</v>
      </c>
      <c r="AI38" s="90" t="e">
        <f>STDEV(AG38)</f>
        <v>#DIV/0!</v>
      </c>
    </row>
    <row r="39" spans="1:36" s="100" customFormat="1" x14ac:dyDescent="0.25">
      <c r="A39" s="100">
        <v>2025</v>
      </c>
      <c r="B39" s="109" t="s">
        <v>80</v>
      </c>
      <c r="C39" s="121" t="s">
        <v>64</v>
      </c>
      <c r="D39" s="121" t="s">
        <v>101</v>
      </c>
      <c r="E39" s="100" t="s">
        <v>231</v>
      </c>
      <c r="F39" s="16">
        <v>14.976477158853699</v>
      </c>
      <c r="G39" s="16">
        <v>14.8654367897004</v>
      </c>
      <c r="H39" s="16">
        <v>3.42888442495744E-3</v>
      </c>
      <c r="I39" s="16">
        <v>28.938706280748999</v>
      </c>
      <c r="J39" s="16">
        <v>28.527888718721901</v>
      </c>
      <c r="K39" s="16">
        <v>1.84062102709483E-3</v>
      </c>
      <c r="L39" s="16">
        <v>-0.19728845378476501</v>
      </c>
      <c r="M39" s="16">
        <v>3.3457944360601398E-3</v>
      </c>
      <c r="N39" s="16">
        <v>4.62880051356405</v>
      </c>
      <c r="O39" s="16">
        <v>3.3939269770909301E-3</v>
      </c>
      <c r="P39" s="16">
        <v>8.4668296390757902</v>
      </c>
      <c r="Q39" s="16">
        <v>1.80399983053348E-3</v>
      </c>
      <c r="R39" s="16">
        <v>7.1193168762920704</v>
      </c>
      <c r="S39" s="16">
        <v>0.13751715042527801</v>
      </c>
      <c r="T39" s="16">
        <v>3330.4545021846102</v>
      </c>
      <c r="U39" s="16">
        <v>1.38155895584737</v>
      </c>
      <c r="V39" s="101">
        <v>43821.485509259262</v>
      </c>
      <c r="W39" s="100">
        <v>2.2999999999999998</v>
      </c>
      <c r="X39" s="16">
        <v>2.23105516061863E-3</v>
      </c>
      <c r="Y39" s="16">
        <v>1.5538483110238701E-3</v>
      </c>
      <c r="Z39" s="125">
        <f>((((N39/1000)+1)/((SMOW!$Z$4/1000)+1))-1)*1000</f>
        <v>15.026331585562769</v>
      </c>
      <c r="AA39" s="125">
        <f>((((P39/1000)+1)/((SMOW!$AA$4/1000)+1))-1)*1000</f>
        <v>28.971130359458197</v>
      </c>
      <c r="AB39" s="125">
        <f>Z39*SMOW!$AN$6</f>
        <v>16.232552725183758</v>
      </c>
      <c r="AC39" s="125">
        <f>AA39*SMOW!$AN$12</f>
        <v>31.270516668161516</v>
      </c>
      <c r="AD39" s="125">
        <f t="shared" si="6"/>
        <v>16.10221344240454</v>
      </c>
      <c r="AE39" s="125">
        <f t="shared" si="6"/>
        <v>30.791553419796259</v>
      </c>
      <c r="AF39" s="126">
        <f>(AD39-SMOW!AN$14*AE39)</f>
        <v>-0.15572676324788404</v>
      </c>
      <c r="AG39" s="93">
        <f>AF39*1000</f>
        <v>-155.72676324788404</v>
      </c>
      <c r="AH39" s="90">
        <f>AVERAGE(AG39:AG40)</f>
        <v>-153.78653837501412</v>
      </c>
      <c r="AI39" s="90">
        <f>STDEV(AG39:AG40)</f>
        <v>2.743892329266274</v>
      </c>
    </row>
    <row r="40" spans="1:36" s="100" customFormat="1" x14ac:dyDescent="0.25">
      <c r="A40" s="100">
        <v>2026</v>
      </c>
      <c r="B40" s="109" t="s">
        <v>80</v>
      </c>
      <c r="C40" s="121" t="s">
        <v>64</v>
      </c>
      <c r="D40" s="121" t="s">
        <v>101</v>
      </c>
      <c r="E40" s="100" t="s">
        <v>232</v>
      </c>
      <c r="F40" s="16">
        <v>16.530973675038201</v>
      </c>
      <c r="G40" s="16">
        <v>16.3958241456106</v>
      </c>
      <c r="H40" s="16">
        <v>4.49642495301689E-3</v>
      </c>
      <c r="I40" s="16">
        <v>31.9241192980761</v>
      </c>
      <c r="J40" s="16">
        <v>31.4251364929362</v>
      </c>
      <c r="K40" s="16">
        <v>1.6719678417996999E-3</v>
      </c>
      <c r="L40" s="16">
        <v>-0.19664792265971701</v>
      </c>
      <c r="M40" s="16">
        <v>4.3351321234686296E-3</v>
      </c>
      <c r="N40" s="16">
        <v>6.1674489508445696</v>
      </c>
      <c r="O40" s="16">
        <v>4.4505839384487702E-3</v>
      </c>
      <c r="P40" s="16">
        <v>11.3928445536373</v>
      </c>
      <c r="Q40" s="16">
        <v>1.6387021873936699E-3</v>
      </c>
      <c r="R40" s="16">
        <v>11.388808751547201</v>
      </c>
      <c r="S40" s="16">
        <v>0.10655029170005501</v>
      </c>
      <c r="T40" s="16">
        <v>2239.7652093330098</v>
      </c>
      <c r="U40" s="16">
        <v>0.37089043437892</v>
      </c>
      <c r="V40" s="101">
        <v>43821.584502314814</v>
      </c>
      <c r="W40" s="100">
        <v>2.2999999999999998</v>
      </c>
      <c r="X40" s="16">
        <v>6.5997496764474599E-3</v>
      </c>
      <c r="Y40" s="16">
        <v>9.1327278327324596E-3</v>
      </c>
      <c r="Z40" s="125">
        <f>((((N40/1000)+1)/((SMOW!$Z$4/1000)+1))-1)*1000</f>
        <v>16.580904456751089</v>
      </c>
      <c r="AA40" s="125">
        <f>((((P40/1000)+1)/((SMOW!$AA$4/1000)+1))-1)*1000</f>
        <v>31.956637453591121</v>
      </c>
      <c r="AB40" s="125">
        <f>Z40*SMOW!$AN$6</f>
        <v>17.911917109831709</v>
      </c>
      <c r="AC40" s="125">
        <f>AA40*SMOW!$AN$12</f>
        <v>34.492978069965929</v>
      </c>
      <c r="AD40" s="125">
        <f t="shared" si="6"/>
        <v>17.753388952404414</v>
      </c>
      <c r="AE40" s="125">
        <f t="shared" si="6"/>
        <v>33.911430427853325</v>
      </c>
      <c r="AF40" s="126">
        <f>(AD40-SMOW!AN$14*AE40)</f>
        <v>-0.15184631350214417</v>
      </c>
      <c r="AG40" s="93">
        <f>AF40*1000</f>
        <v>-151.84631350214417</v>
      </c>
    </row>
    <row r="41" spans="1:36" s="100" customFormat="1" x14ac:dyDescent="0.25">
      <c r="A41" s="100" t="s">
        <v>239</v>
      </c>
      <c r="B41" s="109"/>
      <c r="C41" s="121"/>
      <c r="D41" s="121"/>
      <c r="F41" s="16"/>
      <c r="G41" s="16"/>
      <c r="H41" s="16"/>
      <c r="I41" s="16"/>
      <c r="J41" s="16"/>
      <c r="K41" s="16"/>
      <c r="L41" s="16"/>
      <c r="M41" s="16"/>
      <c r="N41" s="16"/>
      <c r="O41" s="16"/>
      <c r="P41" s="16"/>
      <c r="Q41" s="16"/>
      <c r="R41" s="16"/>
      <c r="S41" s="16"/>
      <c r="T41" s="16"/>
      <c r="U41" s="16"/>
      <c r="V41" s="101"/>
      <c r="X41" s="16"/>
      <c r="Y41" s="16"/>
      <c r="Z41" s="125"/>
      <c r="AA41" s="125"/>
      <c r="AB41" s="125"/>
      <c r="AC41" s="125"/>
      <c r="AD41" s="125"/>
      <c r="AE41" s="125"/>
      <c r="AF41" s="126"/>
      <c r="AG41" s="93"/>
    </row>
    <row r="42" spans="1:36" s="100" customFormat="1" x14ac:dyDescent="0.25">
      <c r="A42" s="100">
        <v>2027</v>
      </c>
      <c r="B42" s="109" t="s">
        <v>80</v>
      </c>
      <c r="C42" s="121" t="s">
        <v>64</v>
      </c>
      <c r="D42" s="121" t="s">
        <v>101</v>
      </c>
      <c r="E42" s="100" t="s">
        <v>234</v>
      </c>
      <c r="F42" s="16">
        <v>13.759734654818899</v>
      </c>
      <c r="G42" s="16">
        <v>13.665928859734899</v>
      </c>
      <c r="H42" s="16">
        <v>2.90799971414148E-3</v>
      </c>
      <c r="I42" s="16">
        <v>26.6665908536689</v>
      </c>
      <c r="J42" s="16">
        <v>26.317234423615101</v>
      </c>
      <c r="K42" s="16">
        <v>1.64277184871993E-3</v>
      </c>
      <c r="L42" s="16">
        <v>-0.22957091593388901</v>
      </c>
      <c r="M42" s="16">
        <v>2.7937657956580001E-3</v>
      </c>
      <c r="N42" s="16">
        <v>3.4244626891209902</v>
      </c>
      <c r="O42" s="16">
        <v>2.8783526815213201E-3</v>
      </c>
      <c r="P42" s="16">
        <v>6.2399204681651304</v>
      </c>
      <c r="Q42" s="16">
        <v>1.61008708097755E-3</v>
      </c>
      <c r="R42" s="16">
        <v>4.0774233286783597</v>
      </c>
      <c r="S42" s="16">
        <v>0.14027673036448801</v>
      </c>
      <c r="T42" s="16">
        <v>1653.8814657221001</v>
      </c>
      <c r="U42" s="16">
        <v>0.95722635601156802</v>
      </c>
      <c r="V42" s="101">
        <v>43832.437615740739</v>
      </c>
      <c r="W42" s="100">
        <v>2.2999999999999998</v>
      </c>
      <c r="X42" s="16">
        <v>3.3339628742609598E-3</v>
      </c>
      <c r="Y42" s="16">
        <v>5.1085080872353E-3</v>
      </c>
      <c r="Z42" s="125">
        <f>((((N42/1000)+1)/((SMOW!$Z$4/1000)+1))-1)*1000</f>
        <v>13.80952931659607</v>
      </c>
      <c r="AA42" s="125">
        <f>((((P42/1000)+1)/((SMOW!$AA$4/1000)+1))-1)*1000</f>
        <v>26.698943333118621</v>
      </c>
      <c r="AB42" s="125">
        <f>Z42*SMOW!$AN$6</f>
        <v>14.918073081589135</v>
      </c>
      <c r="AC42" s="125">
        <f>AA42*SMOW!$AN$12</f>
        <v>28.817990260018259</v>
      </c>
      <c r="AD42" s="125">
        <f t="shared" ref="AD42:AE47" si="7">LN((AB42/1000)+1)*1000</f>
        <v>14.807893060250661</v>
      </c>
      <c r="AE42" s="125">
        <f t="shared" si="7"/>
        <v>28.410560992980617</v>
      </c>
      <c r="AF42" s="126">
        <f>(AD42-SMOW!AN$14*AE42)</f>
        <v>-0.19288314404310469</v>
      </c>
      <c r="AG42" s="93">
        <f t="shared" ref="AG42:AG47" si="8">AF42*1000</f>
        <v>-192.88314404310469</v>
      </c>
      <c r="AH42" s="90">
        <f>AVERAGE(AG42:AG43)</f>
        <v>-173.0472531747651</v>
      </c>
      <c r="AI42" s="90">
        <f>STDEV(AG42:AG43)</f>
        <v>28.052185887758494</v>
      </c>
      <c r="AJ42" s="100" t="s">
        <v>236</v>
      </c>
    </row>
    <row r="43" spans="1:36" s="100" customFormat="1" x14ac:dyDescent="0.25">
      <c r="A43" s="100">
        <v>2028</v>
      </c>
      <c r="B43" s="109" t="s">
        <v>80</v>
      </c>
      <c r="C43" s="121" t="s">
        <v>64</v>
      </c>
      <c r="D43" s="121" t="s">
        <v>101</v>
      </c>
      <c r="E43" s="100" t="s">
        <v>235</v>
      </c>
      <c r="F43" s="16">
        <v>16.450828925058001</v>
      </c>
      <c r="G43" s="16">
        <v>16.3169796225915</v>
      </c>
      <c r="H43" s="16">
        <v>4.4391505937131101E-3</v>
      </c>
      <c r="I43" s="16">
        <v>31.772208538948401</v>
      </c>
      <c r="J43" s="16">
        <v>31.277914490311499</v>
      </c>
      <c r="K43" s="16">
        <v>1.5687701437396E-3</v>
      </c>
      <c r="L43" s="16">
        <v>-0.197759228292998</v>
      </c>
      <c r="M43" s="16">
        <v>4.2073063739714702E-3</v>
      </c>
      <c r="N43" s="16">
        <v>6.0881212759160697</v>
      </c>
      <c r="O43" s="16">
        <v>4.3938934907546004E-3</v>
      </c>
      <c r="P43" s="16">
        <v>11.243956227529599</v>
      </c>
      <c r="Q43" s="16">
        <v>1.53755772198344E-3</v>
      </c>
      <c r="R43" s="16">
        <v>11.785261466387199</v>
      </c>
      <c r="S43" s="16">
        <v>0.128600312079726</v>
      </c>
      <c r="T43" s="16">
        <v>2023.17947452919</v>
      </c>
      <c r="U43" s="16">
        <v>0.77197562607277204</v>
      </c>
      <c r="V43" s="101">
        <v>43832.529340277775</v>
      </c>
      <c r="W43" s="100">
        <v>2.2999999999999998</v>
      </c>
      <c r="X43" s="16">
        <v>1.8475699798610402E-2</v>
      </c>
      <c r="Y43" s="16">
        <v>2.2666308666402599E-2</v>
      </c>
      <c r="Z43" s="125">
        <f>((((N43/1000)+1)/((SMOW!$Z$4/1000)+1))-1)*1000</f>
        <v>16.500755770156861</v>
      </c>
      <c r="AA43" s="125">
        <f>((((P43/1000)+1)/((SMOW!$AA$4/1000)+1))-1)*1000</f>
        <v>31.804721907427556</v>
      </c>
      <c r="AB43" s="125">
        <f>Z43*SMOW!$AN$6</f>
        <v>17.825334581448999</v>
      </c>
      <c r="AC43" s="125">
        <f>AA43*SMOW!$AN$12</f>
        <v>34.329005261189771</v>
      </c>
      <c r="AD43" s="125">
        <f t="shared" si="7"/>
        <v>17.668326375332693</v>
      </c>
      <c r="AE43" s="125">
        <f t="shared" si="7"/>
        <v>33.752912381892266</v>
      </c>
      <c r="AF43" s="126">
        <f>(AD43-SMOW!AN$14*AE43)</f>
        <v>-0.15321136230642551</v>
      </c>
      <c r="AG43" s="93">
        <f t="shared" si="8"/>
        <v>-153.21136230642551</v>
      </c>
    </row>
    <row r="44" spans="1:36" s="100" customFormat="1" x14ac:dyDescent="0.25">
      <c r="A44" s="100">
        <v>2029</v>
      </c>
      <c r="B44" s="109" t="s">
        <v>80</v>
      </c>
      <c r="C44" s="121" t="s">
        <v>64</v>
      </c>
      <c r="D44" s="121" t="s">
        <v>50</v>
      </c>
      <c r="E44" s="100" t="s">
        <v>237</v>
      </c>
      <c r="F44" s="16">
        <v>11.763313116205801</v>
      </c>
      <c r="G44" s="16">
        <v>11.6946628339574</v>
      </c>
      <c r="H44" s="16">
        <v>4.3296505684423097E-3</v>
      </c>
      <c r="I44" s="16">
        <v>22.699475898605701</v>
      </c>
      <c r="J44" s="16">
        <v>22.445676318856599</v>
      </c>
      <c r="K44" s="16">
        <v>1.5094595436639601E-3</v>
      </c>
      <c r="L44" s="16">
        <v>-0.15665426239885999</v>
      </c>
      <c r="M44" s="16">
        <v>4.4654584849795603E-3</v>
      </c>
      <c r="N44" s="16">
        <v>1.44839465129742</v>
      </c>
      <c r="O44" s="16">
        <v>4.2855098173267504E-3</v>
      </c>
      <c r="P44" s="16">
        <v>2.3517356646140701</v>
      </c>
      <c r="Q44" s="16">
        <v>1.47942717207175E-3</v>
      </c>
      <c r="R44" s="16">
        <v>0.77068938111221297</v>
      </c>
      <c r="S44" s="16">
        <v>0.132981654655842</v>
      </c>
      <c r="T44" s="16">
        <v>1684.3410707722501</v>
      </c>
      <c r="U44" s="16">
        <v>0.295876286183548</v>
      </c>
      <c r="V44" s="101">
        <v>43832.626597222225</v>
      </c>
      <c r="W44" s="100">
        <v>2.2999999999999998</v>
      </c>
      <c r="X44" s="16">
        <v>8.8055737556103498E-4</v>
      </c>
      <c r="Y44" s="16">
        <v>1.9332115911692401E-3</v>
      </c>
      <c r="Z44" s="125">
        <f>((((N44/1000)+1)/((SMOW!$Z$4/1000)+1))-1)*1000</f>
        <v>11.813009716152401</v>
      </c>
      <c r="AA44" s="125">
        <f>((((P44/1000)+1)/((SMOW!$AA$4/1000)+1))-1)*1000</f>
        <v>22.731703365703737</v>
      </c>
      <c r="AB44" s="125">
        <f>Z44*SMOW!$AN$6</f>
        <v>12.761285212472583</v>
      </c>
      <c r="AC44" s="125">
        <f>AA44*SMOW!$AN$12</f>
        <v>24.535877619316871</v>
      </c>
      <c r="AD44" s="125">
        <f t="shared" si="7"/>
        <v>12.680546176048402</v>
      </c>
      <c r="AE44" s="125">
        <f t="shared" si="7"/>
        <v>24.239707721825702</v>
      </c>
      <c r="AF44" s="126">
        <f>(AD44-SMOW!AN$14*AE44)</f>
        <v>-0.11801950107556891</v>
      </c>
      <c r="AG44" s="93">
        <f t="shared" si="8"/>
        <v>-118.01950107556891</v>
      </c>
      <c r="AH44" s="90">
        <f>AVERAGE(AG44:AG45)</f>
        <v>-108.81758554689114</v>
      </c>
      <c r="AI44" s="90">
        <f>STDEV(AG44:AG45)</f>
        <v>13.013473740467695</v>
      </c>
    </row>
    <row r="45" spans="1:36" s="100" customFormat="1" x14ac:dyDescent="0.25">
      <c r="A45" s="100">
        <v>2030</v>
      </c>
      <c r="B45" s="109" t="s">
        <v>206</v>
      </c>
      <c r="C45" s="121" t="s">
        <v>64</v>
      </c>
      <c r="D45" s="121" t="s">
        <v>50</v>
      </c>
      <c r="E45" s="100" t="s">
        <v>238</v>
      </c>
      <c r="F45" s="16">
        <v>11.474855958146099</v>
      </c>
      <c r="G45" s="16">
        <v>11.4095187206867</v>
      </c>
      <c r="H45" s="16">
        <v>4.7117219689313296E-3</v>
      </c>
      <c r="I45" s="16">
        <v>22.113342344219401</v>
      </c>
      <c r="J45" s="16">
        <v>21.872388074143799</v>
      </c>
      <c r="K45" s="16">
        <v>1.5968254474700799E-3</v>
      </c>
      <c r="L45" s="16">
        <v>-0.139102182461178</v>
      </c>
      <c r="M45" s="16">
        <v>4.9647604667007097E-3</v>
      </c>
      <c r="N45" s="16">
        <v>1.16287831153731</v>
      </c>
      <c r="O45" s="16">
        <v>4.6636860031004299E-3</v>
      </c>
      <c r="P45" s="16">
        <v>1.7772638873070199</v>
      </c>
      <c r="Q45" s="16">
        <v>1.5650548343358001E-3</v>
      </c>
      <c r="R45" s="16">
        <v>-0.47524949973071501</v>
      </c>
      <c r="S45" s="16">
        <v>0.151791009055087</v>
      </c>
      <c r="T45" s="16">
        <v>1829.2670836080899</v>
      </c>
      <c r="U45" s="16">
        <v>0.35977876822362798</v>
      </c>
      <c r="V45" s="101">
        <v>43832.727303240739</v>
      </c>
      <c r="W45" s="100">
        <v>2.2999999999999998</v>
      </c>
      <c r="X45" s="16">
        <v>3.6126070633924402E-2</v>
      </c>
      <c r="Y45" s="16">
        <v>3.0220567976168299E-2</v>
      </c>
      <c r="Z45" s="125">
        <f>((((N45/1000)+1)/((SMOW!$Z$4/1000)+1))-1)*1000</f>
        <v>11.524538389423578</v>
      </c>
      <c r="AA45" s="125">
        <f>((((P45/1000)+1)/((SMOW!$AA$4/1000)+1))-1)*1000</f>
        <v>22.145551340984284</v>
      </c>
      <c r="AB45" s="125">
        <f>Z45*SMOW!$AN$6</f>
        <v>12.449657188415907</v>
      </c>
      <c r="AC45" s="125">
        <f>AA45*SMOW!$AN$12</f>
        <v>23.903203766704063</v>
      </c>
      <c r="AD45" s="125">
        <f t="shared" si="7"/>
        <v>12.372797467020808</v>
      </c>
      <c r="AE45" s="125">
        <f t="shared" si="7"/>
        <v>23.621994577725417</v>
      </c>
      <c r="AF45" s="126">
        <f>(AD45-SMOW!AN$14*AE45)</f>
        <v>-9.9615670018213365E-2</v>
      </c>
      <c r="AG45" s="93">
        <f t="shared" si="8"/>
        <v>-99.615670018213365</v>
      </c>
    </row>
    <row r="46" spans="1:36" s="100" customFormat="1" x14ac:dyDescent="0.25">
      <c r="A46" s="100">
        <v>2044</v>
      </c>
      <c r="B46" s="109" t="s">
        <v>80</v>
      </c>
      <c r="C46" s="121" t="s">
        <v>64</v>
      </c>
      <c r="D46" s="121" t="s">
        <v>101</v>
      </c>
      <c r="E46" s="100" t="s">
        <v>256</v>
      </c>
      <c r="F46" s="16">
        <v>16.680182887169799</v>
      </c>
      <c r="G46" s="16">
        <v>16.542596159051801</v>
      </c>
      <c r="H46" s="16">
        <v>4.28815671119502E-3</v>
      </c>
      <c r="I46" s="16">
        <v>32.1920071203239</v>
      </c>
      <c r="J46" s="16">
        <v>31.684703139181501</v>
      </c>
      <c r="K46" s="16">
        <v>1.1818998288628899E-3</v>
      </c>
      <c r="L46" s="16">
        <v>-0.186927098436002</v>
      </c>
      <c r="M46" s="16">
        <v>4.2648016465250699E-3</v>
      </c>
      <c r="N46" s="16">
        <v>6.3151369763137799</v>
      </c>
      <c r="O46" s="16">
        <v>4.2444389896003996E-3</v>
      </c>
      <c r="P46" s="16">
        <v>11.655402450577199</v>
      </c>
      <c r="Q46" s="16">
        <v>1.1583846210557001E-3</v>
      </c>
      <c r="R46" s="16">
        <v>12.756655695907099</v>
      </c>
      <c r="S46" s="16">
        <v>0.126517914698695</v>
      </c>
      <c r="T46" s="16">
        <v>2987.1468160867098</v>
      </c>
      <c r="U46" s="16">
        <v>0.46644146326304797</v>
      </c>
      <c r="V46" s="101">
        <v>43838.669490740744</v>
      </c>
      <c r="W46" s="100">
        <v>2.2999999999999998</v>
      </c>
      <c r="X46" s="16">
        <v>2.5334807409861802E-2</v>
      </c>
      <c r="Y46" s="16">
        <v>2.85972139501228E-2</v>
      </c>
      <c r="Z46" s="125">
        <f>((((N46/1000)+1)/((SMOW!$Z$4/1000)+1))-1)*1000</f>
        <v>16.730120997860087</v>
      </c>
      <c r="AA46" s="125">
        <f>((((P46/1000)+1)/((SMOW!$AA$4/1000)+1))-1)*1000</f>
        <v>32.224533717562174</v>
      </c>
      <c r="AB46" s="125">
        <f>Z46*SMOW!$AN$6</f>
        <v>18.073111833722177</v>
      </c>
      <c r="AC46" s="125">
        <f>AA46*SMOW!$AN$12</f>
        <v>34.782136776716563</v>
      </c>
      <c r="AD46" s="125">
        <f t="shared" si="7"/>
        <v>17.911734639563882</v>
      </c>
      <c r="AE46" s="125">
        <f t="shared" si="7"/>
        <v>34.190908692061008</v>
      </c>
      <c r="AF46" s="126">
        <f>(AD46-SMOW!AN$14*AE46)</f>
        <v>-0.14106514984433005</v>
      </c>
      <c r="AG46" s="93">
        <f t="shared" si="8"/>
        <v>-141.06514984433005</v>
      </c>
      <c r="AH46" s="90">
        <f>AVERAGE(AG46:AG47)</f>
        <v>-150.14220681831247</v>
      </c>
      <c r="AI46" s="90">
        <f>STDEV(AG46:AG47)</f>
        <v>12.836897079039227</v>
      </c>
      <c r="AJ46" s="100" t="s">
        <v>258</v>
      </c>
    </row>
    <row r="47" spans="1:36" s="100" customFormat="1" x14ac:dyDescent="0.25">
      <c r="A47" s="100">
        <v>2045</v>
      </c>
      <c r="B47" s="109" t="s">
        <v>80</v>
      </c>
      <c r="C47" s="121" t="s">
        <v>64</v>
      </c>
      <c r="D47" s="121" t="s">
        <v>101</v>
      </c>
      <c r="E47" s="100" t="s">
        <v>257</v>
      </c>
      <c r="F47" s="16">
        <v>16.721806020734299</v>
      </c>
      <c r="G47" s="16">
        <v>16.583535601415299</v>
      </c>
      <c r="H47" s="16">
        <v>4.0494944791616598E-3</v>
      </c>
      <c r="I47" s="16">
        <v>32.305167661599597</v>
      </c>
      <c r="J47" s="16">
        <v>31.794328391595698</v>
      </c>
      <c r="K47" s="16">
        <v>1.71927364121399E-3</v>
      </c>
      <c r="L47" s="16">
        <v>-0.20386978934724201</v>
      </c>
      <c r="M47" s="16">
        <v>3.9084280510017699E-3</v>
      </c>
      <c r="N47" s="16">
        <v>6.3563357623818302</v>
      </c>
      <c r="O47" s="16">
        <v>4.0082099170154102E-3</v>
      </c>
      <c r="P47" s="16">
        <v>11.7663115373906</v>
      </c>
      <c r="Q47" s="16">
        <v>1.68506678546907E-3</v>
      </c>
      <c r="R47" s="16">
        <v>12.6233947211892</v>
      </c>
      <c r="S47" s="16">
        <v>0.15297976522284601</v>
      </c>
      <c r="T47" s="16">
        <v>1576.4396171317701</v>
      </c>
      <c r="U47" s="16">
        <v>0.59858724720288903</v>
      </c>
      <c r="V47" s="101">
        <v>43839.374907407408</v>
      </c>
      <c r="W47" s="100">
        <v>2.2999999999999998</v>
      </c>
      <c r="X47" s="16">
        <v>0.13147404692084</v>
      </c>
      <c r="Y47" s="16">
        <v>0.124403690998174</v>
      </c>
      <c r="Z47" s="125">
        <f>((((N47/1000)+1)/((SMOW!$Z$4/1000)+1))-1)*1000</f>
        <v>16.771746175903157</v>
      </c>
      <c r="AA47" s="125">
        <f>((((P47/1000)+1)/((SMOW!$AA$4/1000)+1))-1)*1000</f>
        <v>32.337697824770473</v>
      </c>
      <c r="AB47" s="125">
        <f>Z47*SMOW!$AN$6</f>
        <v>18.11807842409933</v>
      </c>
      <c r="AC47" s="125">
        <f>AA47*SMOW!$AN$12</f>
        <v>34.904282514794033</v>
      </c>
      <c r="AD47" s="125">
        <f t="shared" si="7"/>
        <v>17.955901995360019</v>
      </c>
      <c r="AE47" s="125">
        <f t="shared" si="7"/>
        <v>34.308941778697566</v>
      </c>
      <c r="AF47" s="126">
        <f>(AD47-SMOW!AN$14*AE47)</f>
        <v>-0.1592192637922949</v>
      </c>
      <c r="AG47" s="93">
        <f t="shared" si="8"/>
        <v>-159.2192637922949</v>
      </c>
      <c r="AH47" s="90"/>
      <c r="AI47" s="90"/>
    </row>
    <row r="48" spans="1:36" s="100" customFormat="1" x14ac:dyDescent="0.25">
      <c r="A48" s="100">
        <v>2046</v>
      </c>
      <c r="B48" s="109" t="s">
        <v>206</v>
      </c>
      <c r="C48" s="121" t="s">
        <v>64</v>
      </c>
      <c r="D48" s="121" t="s">
        <v>50</v>
      </c>
      <c r="E48" s="100" t="s">
        <v>259</v>
      </c>
      <c r="F48" s="16">
        <v>11.378635391434401</v>
      </c>
      <c r="G48" s="16">
        <v>11.314385331068699</v>
      </c>
      <c r="H48" s="16">
        <v>4.0473998934777902E-3</v>
      </c>
      <c r="I48" s="16">
        <v>21.949226361052201</v>
      </c>
      <c r="J48" s="16">
        <v>21.711809860894</v>
      </c>
      <c r="K48" s="16">
        <v>1.08945232399421E-3</v>
      </c>
      <c r="L48" s="16">
        <v>-0.149450275483341</v>
      </c>
      <c r="M48" s="16">
        <v>4.0560607043296599E-3</v>
      </c>
      <c r="N48" s="16">
        <v>1.0676387126937401</v>
      </c>
      <c r="O48" s="16">
        <v>4.0061366856159403E-3</v>
      </c>
      <c r="P48" s="16">
        <v>1.6164131736276099</v>
      </c>
      <c r="Q48" s="16">
        <v>1.06777646181747E-3</v>
      </c>
      <c r="R48" s="16">
        <v>-1.3024089111091599</v>
      </c>
      <c r="S48" s="16">
        <v>0.12383925908261099</v>
      </c>
      <c r="T48" s="16">
        <v>2291.38772869895</v>
      </c>
      <c r="U48" s="16">
        <v>0.49173596927010299</v>
      </c>
      <c r="V48" s="101">
        <v>43839.483020833337</v>
      </c>
      <c r="W48" s="100">
        <v>2.2999999999999998</v>
      </c>
      <c r="X48" s="16">
        <v>5.7852887877784403E-4</v>
      </c>
      <c r="Y48" s="16">
        <v>2.7739155321104299E-5</v>
      </c>
      <c r="Z48" s="125">
        <v>11.364322031613971</v>
      </c>
      <c r="AA48" s="125">
        <v>21.871859692865094</v>
      </c>
      <c r="AB48" s="125">
        <v>12.250786952751721</v>
      </c>
      <c r="AC48" s="125">
        <v>23.561355936266512</v>
      </c>
      <c r="AD48" s="125">
        <v>12.176353359074744</v>
      </c>
      <c r="AE48" s="125">
        <v>23.288071500039891</v>
      </c>
      <c r="AF48" s="126">
        <v>-0.11974839294631856</v>
      </c>
      <c r="AG48" s="93">
        <v>-119.74839294631856</v>
      </c>
      <c r="AH48" s="90">
        <f>AVERAGE(AG48:AG49)</f>
        <v>-111.39108318228264</v>
      </c>
      <c r="AI48" s="90">
        <f>STDEV(AG48:AG49)</f>
        <v>11.819020813252695</v>
      </c>
    </row>
    <row r="49" spans="1:37" s="100" customFormat="1" x14ac:dyDescent="0.25">
      <c r="A49" s="100">
        <v>2047</v>
      </c>
      <c r="B49" s="109" t="s">
        <v>80</v>
      </c>
      <c r="C49" s="121" t="s">
        <v>64</v>
      </c>
      <c r="D49" s="121" t="s">
        <v>50</v>
      </c>
      <c r="E49" s="100" t="s">
        <v>260</v>
      </c>
      <c r="F49" s="16">
        <v>11.018597680367099</v>
      </c>
      <c r="G49" s="16">
        <v>10.958334902847501</v>
      </c>
      <c r="H49" s="16">
        <v>3.95239080616648E-3</v>
      </c>
      <c r="I49" s="16">
        <v>21.229248653164898</v>
      </c>
      <c r="J49" s="16">
        <v>21.007047396756398</v>
      </c>
      <c r="K49" s="16">
        <v>1.3206249026073999E-3</v>
      </c>
      <c r="L49" s="16">
        <v>-0.13338612263986599</v>
      </c>
      <c r="M49" s="16">
        <v>4.0184326847984902E-3</v>
      </c>
      <c r="N49" s="16">
        <v>0.71127158306159599</v>
      </c>
      <c r="O49" s="16">
        <v>3.9120962151518602E-3</v>
      </c>
      <c r="P49" s="16">
        <v>0.91076022068502505</v>
      </c>
      <c r="Q49" s="16">
        <v>1.2943496056119E-3</v>
      </c>
      <c r="R49" s="16">
        <v>-2.8335192799315601</v>
      </c>
      <c r="S49" s="16">
        <v>0.14509416969580199</v>
      </c>
      <c r="T49" s="16">
        <v>2823.00225431338</v>
      </c>
      <c r="U49" s="16">
        <v>0.45896511277941798</v>
      </c>
      <c r="V49" s="101">
        <v>43839.581793981481</v>
      </c>
      <c r="W49" s="100">
        <v>2.2999999999999998</v>
      </c>
      <c r="X49" s="16">
        <v>0.17056298913458301</v>
      </c>
      <c r="Y49" s="16">
        <v>0.18006495720266599</v>
      </c>
      <c r="Z49" s="125">
        <v>11.004289415917468</v>
      </c>
      <c r="AA49" s="125">
        <v>21.151936490891643</v>
      </c>
      <c r="AB49" s="125">
        <v>11.862670278596422</v>
      </c>
      <c r="AC49" s="125">
        <v>22.785822120364863</v>
      </c>
      <c r="AD49" s="125">
        <v>11.792860351283815</v>
      </c>
      <c r="AE49" s="125">
        <v>22.530102508905419</v>
      </c>
      <c r="AF49" s="126">
        <v>-0.10303377341824671</v>
      </c>
      <c r="AG49" s="93">
        <v>-103.03377341824671</v>
      </c>
      <c r="AH49" s="90"/>
      <c r="AI49" s="90"/>
      <c r="AJ49" s="123" t="s">
        <v>252</v>
      </c>
    </row>
    <row r="50" spans="1:37" s="100" customFormat="1" x14ac:dyDescent="0.25">
      <c r="A50" s="100">
        <v>2049</v>
      </c>
      <c r="B50" s="109" t="s">
        <v>206</v>
      </c>
      <c r="C50" s="121" t="s">
        <v>64</v>
      </c>
      <c r="D50" s="121" t="s">
        <v>50</v>
      </c>
      <c r="E50" s="100" t="s">
        <v>266</v>
      </c>
      <c r="F50" s="16">
        <v>10.7814470547212</v>
      </c>
      <c r="G50" s="16">
        <v>10.723741131256499</v>
      </c>
      <c r="H50" s="16">
        <v>5.2086277718364398E-3</v>
      </c>
      <c r="I50" s="16">
        <v>20.7988899662205</v>
      </c>
      <c r="J50" s="16">
        <v>20.585545780959102</v>
      </c>
      <c r="K50" s="16">
        <v>4.6879165459646002E-3</v>
      </c>
      <c r="L50" s="16">
        <v>-0.14542704108995899</v>
      </c>
      <c r="M50" s="16">
        <v>3.7232021838909399E-3</v>
      </c>
      <c r="N50" s="16">
        <v>0.47653870604895698</v>
      </c>
      <c r="O50" s="16">
        <v>5.15552585552328E-3</v>
      </c>
      <c r="P50" s="16">
        <v>0.48896399707981097</v>
      </c>
      <c r="Q50" s="16">
        <v>4.5946452474416102E-3</v>
      </c>
      <c r="R50" s="16">
        <v>-1.22643961351464</v>
      </c>
      <c r="S50" s="16">
        <v>0.123105594544476</v>
      </c>
      <c r="T50" s="16">
        <v>1587.10711300358</v>
      </c>
      <c r="U50" s="16">
        <v>0.29768967753492298</v>
      </c>
      <c r="V50" s="101">
        <v>43840.453819444447</v>
      </c>
      <c r="W50" s="100">
        <v>2.2999999999999998</v>
      </c>
      <c r="X50" s="16">
        <v>2.81629777905652E-3</v>
      </c>
      <c r="Y50" s="16">
        <v>3.2935047161583098E-3</v>
      </c>
      <c r="Z50" s="125">
        <v>10.76714214650476</v>
      </c>
      <c r="AA50" s="125">
        <v>20.721610384252244</v>
      </c>
      <c r="AB50" s="125">
        <v>11.60702452463768</v>
      </c>
      <c r="AC50" s="125">
        <v>22.3222553862336</v>
      </c>
      <c r="AD50" s="125">
        <v>11.540179764096745</v>
      </c>
      <c r="AE50" s="125">
        <v>22.076760460952844</v>
      </c>
      <c r="AF50" s="126">
        <v>-0.11634975928635782</v>
      </c>
      <c r="AG50" s="93">
        <v>-116.34975928635782</v>
      </c>
      <c r="AH50" s="90">
        <f>AVERAGE(AG50:AG51)</f>
        <v>-119.33605783315127</v>
      </c>
      <c r="AI50" s="90">
        <f>STDEV(AG50:AG51)</f>
        <v>4.2232639061703505</v>
      </c>
      <c r="AJ50" s="100" t="s">
        <v>262</v>
      </c>
    </row>
    <row r="51" spans="1:37" s="100" customFormat="1" x14ac:dyDescent="0.25">
      <c r="A51" s="100">
        <v>2050</v>
      </c>
      <c r="B51" s="109" t="s">
        <v>206</v>
      </c>
      <c r="C51" s="121" t="s">
        <v>64</v>
      </c>
      <c r="D51" s="121" t="s">
        <v>50</v>
      </c>
      <c r="E51" s="100" t="s">
        <v>265</v>
      </c>
      <c r="F51" s="16">
        <v>11.0301053682501</v>
      </c>
      <c r="G51" s="16">
        <v>10.969717167378199</v>
      </c>
      <c r="H51" s="16">
        <v>3.5463444439186899E-3</v>
      </c>
      <c r="I51" s="16">
        <v>21.285984446298102</v>
      </c>
      <c r="J51" s="16">
        <v>21.0626022245483</v>
      </c>
      <c r="K51" s="16">
        <v>1.3622628559736901E-3</v>
      </c>
      <c r="L51" s="16">
        <v>-0.15133680718332701</v>
      </c>
      <c r="M51" s="16">
        <v>3.6329695966421001E-3</v>
      </c>
      <c r="N51" s="16">
        <v>0.72266195016340595</v>
      </c>
      <c r="O51" s="16">
        <v>3.5101894921495398E-3</v>
      </c>
      <c r="P51" s="16">
        <v>0.96636719229452595</v>
      </c>
      <c r="Q51" s="16">
        <v>1.33515912572112E-3</v>
      </c>
      <c r="R51" s="16">
        <v>-0.57135436940830298</v>
      </c>
      <c r="S51" s="16">
        <v>0.129937073619381</v>
      </c>
      <c r="T51" s="16">
        <v>988.94837308788703</v>
      </c>
      <c r="U51" s="16">
        <v>0.33292455606365801</v>
      </c>
      <c r="V51" s="101">
        <v>43840.679791666669</v>
      </c>
      <c r="W51" s="100">
        <v>2.2999999999999998</v>
      </c>
      <c r="X51" s="16">
        <v>1.35300234746301E-3</v>
      </c>
      <c r="Y51" s="16">
        <v>2.3829985589980699E-3</v>
      </c>
      <c r="Z51" s="125">
        <v>11.015796940940126</v>
      </c>
      <c r="AA51" s="125">
        <v>21.208667988841469</v>
      </c>
      <c r="AB51" s="125">
        <v>11.875075438975886</v>
      </c>
      <c r="AC51" s="125">
        <v>22.846935854394047</v>
      </c>
      <c r="AD51" s="125">
        <v>11.80512000341095</v>
      </c>
      <c r="AE51" s="125">
        <v>22.589852954149421</v>
      </c>
      <c r="AF51" s="126">
        <v>-0.12232235637994471</v>
      </c>
      <c r="AG51" s="93">
        <v>-122.32235637994471</v>
      </c>
      <c r="AH51" s="90"/>
      <c r="AI51" s="90"/>
      <c r="AJ51" s="100" t="s">
        <v>263</v>
      </c>
    </row>
    <row r="52" spans="1:37" s="100" customFormat="1" x14ac:dyDescent="0.25">
      <c r="A52" s="100">
        <v>2063</v>
      </c>
      <c r="B52" s="109" t="s">
        <v>80</v>
      </c>
      <c r="C52" s="121" t="s">
        <v>64</v>
      </c>
      <c r="D52" s="121" t="s">
        <v>50</v>
      </c>
      <c r="E52" s="100" t="s">
        <v>278</v>
      </c>
      <c r="F52" s="16">
        <v>11.671958270287201</v>
      </c>
      <c r="G52" s="16">
        <v>11.6043660177997</v>
      </c>
      <c r="H52" s="16">
        <v>4.5362655282629597E-3</v>
      </c>
      <c r="I52" s="16">
        <v>22.506482881715101</v>
      </c>
      <c r="J52" s="16">
        <v>22.256949093987998</v>
      </c>
      <c r="K52" s="16">
        <v>1.5933219238438599E-3</v>
      </c>
      <c r="L52" s="16">
        <v>-0.14730310382599501</v>
      </c>
      <c r="M52" s="16">
        <v>4.6262829548637703E-3</v>
      </c>
      <c r="N52" s="16">
        <v>1.3579711672644299</v>
      </c>
      <c r="O52" s="16">
        <v>4.4900183393672896E-3</v>
      </c>
      <c r="P52" s="16">
        <v>2.1625824578213502</v>
      </c>
      <c r="Q52" s="16">
        <v>1.56162101719448E-3</v>
      </c>
      <c r="R52" s="16">
        <v>-0.44573704172813899</v>
      </c>
      <c r="S52" s="16">
        <v>0.12089824769108699</v>
      </c>
      <c r="T52" s="16">
        <v>1124.1169977079801</v>
      </c>
      <c r="U52" s="16">
        <v>0.326822185209662</v>
      </c>
      <c r="V52" s="101">
        <v>43845.652766203704</v>
      </c>
      <c r="W52" s="100">
        <v>2.2999999999999998</v>
      </c>
      <c r="X52" s="16">
        <v>6.9755347128800001E-3</v>
      </c>
      <c r="Y52" s="16">
        <v>1.04648150995773E-2</v>
      </c>
      <c r="Z52" s="125">
        <f>((((N52/1000)+1)/((SMOW!$Z$4/1000)+1))-1)*1000</f>
        <v>11.721650382993554</v>
      </c>
      <c r="AA52" s="125">
        <f>((((P52/1000)+1)/((SMOW!$AA$4/1000)+1))-1)*1000</f>
        <v>22.538704267186738</v>
      </c>
      <c r="AB52" s="125">
        <f>Z52*SMOW!$AN$6</f>
        <v>12.662592116024248</v>
      </c>
      <c r="AC52" s="125">
        <f>AA52*SMOW!$AN$12</f>
        <v>24.327560530814122</v>
      </c>
      <c r="AD52" s="125">
        <f t="shared" ref="AD52:AD60" si="9">LN((AB52/1000)+1)*1000</f>
        <v>12.583091912147186</v>
      </c>
      <c r="AE52" s="125">
        <f t="shared" ref="AE52:AE60" si="10">LN((AC52/1000)+1)*1000</f>
        <v>24.0363587964247</v>
      </c>
      <c r="AF52" s="126">
        <f>(AD52-SMOW!AN$14*AE52)</f>
        <v>-0.10810553236505704</v>
      </c>
      <c r="AG52" s="93">
        <f t="shared" ref="AG52:AG60" si="11">AF52*1000</f>
        <v>-108.10553236505704</v>
      </c>
      <c r="AH52" s="90">
        <f>AVERAGE(AG52:AG53)</f>
        <v>-109.17358684438838</v>
      </c>
      <c r="AI52" s="90">
        <f>STDEV(AG52:AG53)</f>
        <v>1.5104571300237117</v>
      </c>
    </row>
    <row r="53" spans="1:37" s="100" customFormat="1" x14ac:dyDescent="0.25">
      <c r="A53" s="100">
        <v>2064</v>
      </c>
      <c r="B53" s="109" t="s">
        <v>80</v>
      </c>
      <c r="C53" s="121" t="s">
        <v>64</v>
      </c>
      <c r="D53" s="121" t="s">
        <v>50</v>
      </c>
      <c r="E53" s="100" t="s">
        <v>279</v>
      </c>
      <c r="F53" s="16">
        <v>10.9746131313288</v>
      </c>
      <c r="G53" s="16">
        <v>10.9148288774752</v>
      </c>
      <c r="H53" s="16">
        <v>3.18940549318892E-3</v>
      </c>
      <c r="I53" s="16">
        <v>21.173673836128302</v>
      </c>
      <c r="J53" s="16">
        <v>20.952626372743001</v>
      </c>
      <c r="K53" s="16">
        <v>1.5435191360193799E-3</v>
      </c>
      <c r="L53" s="16">
        <v>-0.14815784733308901</v>
      </c>
      <c r="M53" s="16">
        <v>3.26949870349163E-3</v>
      </c>
      <c r="N53" s="16">
        <v>0.66773545613069096</v>
      </c>
      <c r="O53" s="16">
        <v>3.1568895310176799E-3</v>
      </c>
      <c r="P53" s="16">
        <v>0.85629112626515202</v>
      </c>
      <c r="Q53" s="16">
        <v>1.5128091110672699E-3</v>
      </c>
      <c r="R53" s="16">
        <v>-3.1670741233945998</v>
      </c>
      <c r="S53" s="16">
        <v>0.14095783358716399</v>
      </c>
      <c r="T53" s="16">
        <v>1517.0586004643001</v>
      </c>
      <c r="U53" s="16">
        <v>0.47543923264113003</v>
      </c>
      <c r="V53" s="101">
        <v>43846.382303240738</v>
      </c>
      <c r="W53" s="100">
        <v>2.2999999999999998</v>
      </c>
      <c r="X53" s="16">
        <v>6.5437375328838095E-5</v>
      </c>
      <c r="Y53" s="16">
        <v>2.75353797878436E-4</v>
      </c>
      <c r="Z53" s="125">
        <f>((((N53/1000)+1)/((SMOW!$Z$4/1000)+1))-1)*1000</f>
        <v>11.024270991278673</v>
      </c>
      <c r="AA53" s="125">
        <f>((((P53/1000)+1)/((SMOW!$AA$4/1000)+1))-1)*1000</f>
        <v>21.205853221911042</v>
      </c>
      <c r="AB53" s="125">
        <f>Z53*SMOW!$AN$6</f>
        <v>11.90923141178258</v>
      </c>
      <c r="AC53" s="125">
        <f>AA53*SMOW!$AN$12</f>
        <v>22.888923504562804</v>
      </c>
      <c r="AD53" s="125">
        <f t="shared" si="9"/>
        <v>11.838874561833387</v>
      </c>
      <c r="AE53" s="125">
        <f t="shared" si="10"/>
        <v>22.630901899918761</v>
      </c>
      <c r="AF53" s="126">
        <f>(AD53-SMOW!AN$14*AE53)</f>
        <v>-0.11024164132371972</v>
      </c>
      <c r="AG53" s="93">
        <f t="shared" si="11"/>
        <v>-110.24164132371972</v>
      </c>
    </row>
    <row r="54" spans="1:37" s="100" customFormat="1" x14ac:dyDescent="0.25">
      <c r="A54" s="100">
        <v>2065</v>
      </c>
      <c r="B54" s="109" t="s">
        <v>80</v>
      </c>
      <c r="C54" s="121" t="s">
        <v>64</v>
      </c>
      <c r="D54" s="121" t="s">
        <v>101</v>
      </c>
      <c r="E54" s="100" t="s">
        <v>280</v>
      </c>
      <c r="F54" s="16">
        <v>16.684997531342599</v>
      </c>
      <c r="G54" s="16">
        <v>16.547331910678299</v>
      </c>
      <c r="H54" s="16">
        <v>3.54205405699606E-3</v>
      </c>
      <c r="I54" s="16">
        <v>32.202940433796499</v>
      </c>
      <c r="J54" s="16">
        <v>31.695295395050501</v>
      </c>
      <c r="K54" s="16">
        <v>1.4571693506891701E-3</v>
      </c>
      <c r="L54" s="16">
        <v>-0.187784057908365</v>
      </c>
      <c r="M54" s="16">
        <v>3.6377898319124098E-3</v>
      </c>
      <c r="N54" s="16">
        <v>6.31990253522972</v>
      </c>
      <c r="O54" s="16">
        <v>3.5059428456845399E-3</v>
      </c>
      <c r="P54" s="16">
        <v>11.6661182336534</v>
      </c>
      <c r="Q54" s="16">
        <v>1.42817735047773E-3</v>
      </c>
      <c r="R54" s="16">
        <v>12.3088102807355</v>
      </c>
      <c r="S54" s="16">
        <v>0.11422708632789599</v>
      </c>
      <c r="T54" s="16">
        <v>1421.1650791290999</v>
      </c>
      <c r="U54" s="16">
        <v>0.50693271945402596</v>
      </c>
      <c r="V54" s="101">
        <v>43846.488136574073</v>
      </c>
      <c r="W54" s="100">
        <v>2.2999999999999998</v>
      </c>
      <c r="X54" s="16">
        <v>1.9143522856476899E-2</v>
      </c>
      <c r="Y54" s="16">
        <v>1.54486412599902E-2</v>
      </c>
      <c r="Z54" s="125">
        <f>((((N54/1000)+1)/((SMOW!$Z$4/1000)+1))-1)*1000</f>
        <v>16.734935878522261</v>
      </c>
      <c r="AA54" s="125">
        <f>((((P54/1000)+1)/((SMOW!$AA$4/1000)+1))-1)*1000</f>
        <v>32.235467375567154</v>
      </c>
      <c r="AB54" s="125">
        <f>Z54*SMOW!$AN$6</f>
        <v>18.078313223280841</v>
      </c>
      <c r="AC54" s="125">
        <f>AA54*SMOW!$AN$12</f>
        <v>34.793938219416468</v>
      </c>
      <c r="AD54" s="125">
        <f t="shared" si="9"/>
        <v>17.916843679584034</v>
      </c>
      <c r="AE54" s="125">
        <f t="shared" si="10"/>
        <v>34.202313387778815</v>
      </c>
      <c r="AF54" s="126">
        <f>(AD54-SMOW!AN$14*AE54)</f>
        <v>-0.14197778916318171</v>
      </c>
      <c r="AG54" s="93">
        <f t="shared" si="11"/>
        <v>-141.97778916318171</v>
      </c>
      <c r="AH54" s="90">
        <f>AVERAGE(AG54:AG55)</f>
        <v>-138.17714820580738</v>
      </c>
      <c r="AI54" s="90">
        <f>STDEV(AG54:AG55)</f>
        <v>5.3749179876294173</v>
      </c>
    </row>
    <row r="55" spans="1:37" s="100" customFormat="1" x14ac:dyDescent="0.25">
      <c r="A55" s="100">
        <v>2066</v>
      </c>
      <c r="B55" s="109" t="s">
        <v>80</v>
      </c>
      <c r="C55" s="121" t="s">
        <v>64</v>
      </c>
      <c r="D55" s="121" t="s">
        <v>101</v>
      </c>
      <c r="E55" s="100" t="s">
        <v>281</v>
      </c>
      <c r="F55" s="16">
        <v>17.004461248122102</v>
      </c>
      <c r="G55" s="16">
        <v>16.861503386016398</v>
      </c>
      <c r="H55" s="16">
        <v>4.28047528202066E-3</v>
      </c>
      <c r="I55" s="16">
        <v>32.804729379018497</v>
      </c>
      <c r="J55" s="16">
        <v>32.2781396913647</v>
      </c>
      <c r="K55" s="16">
        <v>1.2874321708608999E-3</v>
      </c>
      <c r="L55" s="16">
        <v>-0.181354371024148</v>
      </c>
      <c r="M55" s="16">
        <v>4.3135638690481298E-3</v>
      </c>
      <c r="N55" s="16">
        <v>6.63610932210449</v>
      </c>
      <c r="O55" s="16">
        <v>4.2368358725323801E-3</v>
      </c>
      <c r="P55" s="16">
        <v>12.2559339204337</v>
      </c>
      <c r="Q55" s="16">
        <v>1.26181728007432E-3</v>
      </c>
      <c r="R55" s="16">
        <v>15.487058906368</v>
      </c>
      <c r="S55" s="16">
        <v>0.12793727245908301</v>
      </c>
      <c r="T55" s="16">
        <v>3159.4530593958798</v>
      </c>
      <c r="U55" s="16">
        <v>0.387478244124352</v>
      </c>
      <c r="V55" s="101">
        <v>43846.597627314812</v>
      </c>
      <c r="W55" s="100">
        <v>2.2999999999999998</v>
      </c>
      <c r="X55" s="16">
        <v>0.150009000696358</v>
      </c>
      <c r="Y55" s="16">
        <v>0.16083640895031301</v>
      </c>
      <c r="Z55" s="125">
        <f>((((N55/1000)+1)/((SMOW!$Z$4/1000)+1))-1)*1000</f>
        <v>17.054415286976486</v>
      </c>
      <c r="AA55" s="125">
        <f>((((P55/1000)+1)/((SMOW!$AA$4/1000)+1))-1)*1000</f>
        <v>32.837275284457235</v>
      </c>
      <c r="AB55" s="125">
        <f>Z55*SMOW!$AN$6</f>
        <v>18.423438466445738</v>
      </c>
      <c r="AC55" s="125">
        <f>AA55*SMOW!$AN$12</f>
        <v>35.443510535459531</v>
      </c>
      <c r="AD55" s="125">
        <f t="shared" si="9"/>
        <v>18.255782986837175</v>
      </c>
      <c r="AE55" s="125">
        <f t="shared" si="10"/>
        <v>34.829847526677284</v>
      </c>
      <c r="AF55" s="126">
        <f>(AD55-SMOW!AN$14*AE55)</f>
        <v>-0.13437650724843309</v>
      </c>
      <c r="AG55" s="93">
        <f t="shared" si="11"/>
        <v>-134.37650724843309</v>
      </c>
    </row>
    <row r="56" spans="1:37" s="77" customFormat="1" x14ac:dyDescent="0.25">
      <c r="A56" s="100">
        <v>2076</v>
      </c>
      <c r="B56" s="77" t="s">
        <v>289</v>
      </c>
      <c r="C56" s="121" t="s">
        <v>64</v>
      </c>
      <c r="D56" s="121" t="s">
        <v>50</v>
      </c>
      <c r="E56" s="100" t="s">
        <v>292</v>
      </c>
      <c r="F56" s="16">
        <v>10.0171810673218</v>
      </c>
      <c r="G56" s="16">
        <v>9.9673411871512805</v>
      </c>
      <c r="H56" s="16">
        <v>5.0062604661187801E-3</v>
      </c>
      <c r="I56" s="16">
        <v>19.337039615149699</v>
      </c>
      <c r="J56" s="16">
        <v>19.152454768174501</v>
      </c>
      <c r="K56" s="16">
        <v>1.63324891736373E-3</v>
      </c>
      <c r="L56" s="16">
        <v>-0.14515493044486499</v>
      </c>
      <c r="M56" s="16">
        <v>4.8571649459067303E-3</v>
      </c>
      <c r="N56" s="16">
        <v>-0.27993559603896601</v>
      </c>
      <c r="O56" s="16">
        <v>4.9552216827861003E-3</v>
      </c>
      <c r="P56" s="16">
        <v>-0.94380122008260203</v>
      </c>
      <c r="Q56" s="16">
        <v>1.6007536189005199E-3</v>
      </c>
      <c r="R56" s="16">
        <v>-5.0700084118000399</v>
      </c>
      <c r="S56" s="16">
        <v>0.10685029859943899</v>
      </c>
      <c r="T56" s="16">
        <v>1893.29732393623</v>
      </c>
      <c r="U56" s="16">
        <v>0.509902956324079</v>
      </c>
      <c r="V56" s="101">
        <v>43850.777280092596</v>
      </c>
      <c r="W56" s="100">
        <v>2.2999999999999998</v>
      </c>
      <c r="X56" s="16">
        <v>3.92570841333236E-2</v>
      </c>
      <c r="Y56" s="16">
        <v>3.51330302899555E-2</v>
      </c>
      <c r="Z56" s="125">
        <f>((((N56/1000)+1)/((SMOW!$Z$4/1000)+1))-1)*1000</f>
        <v>10.066791899357552</v>
      </c>
      <c r="AA56" s="125">
        <f>((((P56/1000)+1)/((SMOW!$AA$4/1000)+1))-1)*1000</f>
        <v>19.369161124625389</v>
      </c>
      <c r="AB56" s="125">
        <f>Z56*SMOW!$AN$6</f>
        <v>10.874891809041239</v>
      </c>
      <c r="AC56" s="125">
        <f>AA56*SMOW!$AN$12</f>
        <v>20.906456471698103</v>
      </c>
      <c r="AD56" s="125">
        <f t="shared" si="9"/>
        <v>10.816185406803822</v>
      </c>
      <c r="AE56" s="125">
        <f t="shared" si="10"/>
        <v>20.690915466788859</v>
      </c>
      <c r="AF56" s="126">
        <f>(AD56-SMOW!AN$14*AE56)</f>
        <v>-0.10861795966069643</v>
      </c>
      <c r="AG56" s="93">
        <f t="shared" si="11"/>
        <v>-108.61795966069643</v>
      </c>
      <c r="AH56" s="75"/>
      <c r="AI56" s="75"/>
      <c r="AJ56" s="72" t="s">
        <v>293</v>
      </c>
    </row>
    <row r="57" spans="1:37" s="100" customFormat="1" x14ac:dyDescent="0.25">
      <c r="A57" s="100">
        <v>2090</v>
      </c>
      <c r="B57" s="77" t="s">
        <v>289</v>
      </c>
      <c r="C57" s="121" t="s">
        <v>64</v>
      </c>
      <c r="D57" s="121" t="s">
        <v>101</v>
      </c>
      <c r="E57" s="100" t="s">
        <v>308</v>
      </c>
      <c r="F57" s="16">
        <v>16.255398791797202</v>
      </c>
      <c r="G57" s="16">
        <v>16.124693270008699</v>
      </c>
      <c r="H57" s="16">
        <v>7.5906775223259799E-3</v>
      </c>
      <c r="I57" s="16">
        <v>31.399968389358001</v>
      </c>
      <c r="J57" s="16">
        <v>30.917071948147001</v>
      </c>
      <c r="K57" s="16">
        <v>1.4641396384967901E-3</v>
      </c>
      <c r="L57" s="16">
        <v>-0.199520718612887</v>
      </c>
      <c r="M57" s="16">
        <v>7.6371455910803701E-3</v>
      </c>
      <c r="N57" s="16">
        <v>5.9003430826457697</v>
      </c>
      <c r="O57" s="16">
        <v>9.2551258896452198E-3</v>
      </c>
      <c r="P57" s="16">
        <v>10.879050684586</v>
      </c>
      <c r="Q57" s="16">
        <v>1.4005012832153799E-3</v>
      </c>
      <c r="R57" s="16">
        <v>11.481091706723101</v>
      </c>
      <c r="S57" s="16">
        <v>0.15526695291268799</v>
      </c>
      <c r="T57" s="16">
        <v>1586.1676010681899</v>
      </c>
      <c r="U57" s="16">
        <v>0.27040320171672499</v>
      </c>
      <c r="V57" s="101">
        <v>43853.806840277779</v>
      </c>
      <c r="W57" s="100">
        <v>2.2999999999999998</v>
      </c>
      <c r="X57" s="16">
        <v>7.1783295279009005E-4</v>
      </c>
      <c r="Y57" s="16">
        <v>2.8976037950719598E-5</v>
      </c>
      <c r="Z57" s="125">
        <f>((((N57/1000)+1)/((SMOW!$Z$4/1000)+1))-1)*1000</f>
        <v>16.311034143055014</v>
      </c>
      <c r="AA57" s="125">
        <f>((((P57/1000)+1)/((SMOW!$AA$4/1000)+1))-1)*1000</f>
        <v>31.432397049572238</v>
      </c>
      <c r="AB57" s="125">
        <f>Z57*SMOW!$AN$6</f>
        <v>17.620383273306874</v>
      </c>
      <c r="AC57" s="125">
        <f>AA57*SMOW!$AN$12</f>
        <v>33.927129651606087</v>
      </c>
      <c r="AD57" s="125">
        <f t="shared" si="9"/>
        <v>17.466944135524518</v>
      </c>
      <c r="AE57" s="125">
        <f t="shared" si="10"/>
        <v>33.364299378060274</v>
      </c>
      <c r="AF57" s="126">
        <f>(AD57-SMOW!AN$14*AE57)</f>
        <v>-0.14940593609130914</v>
      </c>
      <c r="AG57" s="93">
        <f t="shared" si="11"/>
        <v>-149.40593609130914</v>
      </c>
      <c r="AH57" s="90">
        <f>AVERAGE(AG57:AG58)</f>
        <v>-157.4311668929802</v>
      </c>
      <c r="AI57" s="90">
        <f>STDEV(AG57:AG58)</f>
        <v>11.349390240897515</v>
      </c>
    </row>
    <row r="58" spans="1:37" s="100" customFormat="1" x14ac:dyDescent="0.25">
      <c r="A58" s="100">
        <v>2091</v>
      </c>
      <c r="B58" s="77" t="s">
        <v>80</v>
      </c>
      <c r="C58" s="121" t="s">
        <v>64</v>
      </c>
      <c r="D58" s="121" t="s">
        <v>101</v>
      </c>
      <c r="E58" s="100" t="s">
        <v>310</v>
      </c>
      <c r="F58" s="16">
        <v>16.761504633683501</v>
      </c>
      <c r="G58" s="16">
        <v>16.622580363204499</v>
      </c>
      <c r="H58" s="16">
        <v>5.0636380065310297E-3</v>
      </c>
      <c r="I58" s="16">
        <v>32.392987728774102</v>
      </c>
      <c r="J58" s="16">
        <v>31.8793965932418</v>
      </c>
      <c r="K58" s="16">
        <v>1.51857785625497E-3</v>
      </c>
      <c r="L58" s="16">
        <v>-0.20974103802711999</v>
      </c>
      <c r="M58" s="16">
        <v>4.8022271004547904E-3</v>
      </c>
      <c r="N58" s="16">
        <v>6.3956296483060102</v>
      </c>
      <c r="O58" s="16">
        <v>5.0120142596544398E-3</v>
      </c>
      <c r="P58" s="16">
        <v>11.852384326937299</v>
      </c>
      <c r="Q58" s="16">
        <v>1.48836406572265E-3</v>
      </c>
      <c r="R58" s="16">
        <v>11.8354897742701</v>
      </c>
      <c r="S58" s="16">
        <v>0.13738114294717799</v>
      </c>
      <c r="T58" s="16">
        <v>1589.8983196715001</v>
      </c>
      <c r="U58" s="16">
        <v>0.44298171311440898</v>
      </c>
      <c r="V58" s="101">
        <v>43854.399293981478</v>
      </c>
      <c r="W58" s="100">
        <v>2.2999999999999998</v>
      </c>
      <c r="X58" s="16">
        <v>2.5000170648717601E-3</v>
      </c>
      <c r="Y58" s="16">
        <v>1.3210470845951101E-3</v>
      </c>
      <c r="Z58" s="125">
        <f>((((N58/1000)+1)/((SMOW!$Z$4/1000)+1))-1)*1000</f>
        <v>16.811446738800527</v>
      </c>
      <c r="AA58" s="125">
        <f>((((P58/1000)+1)/((SMOW!$AA$4/1000)+1))-1)*1000</f>
        <v>32.425520659344897</v>
      </c>
      <c r="AB58" s="125">
        <f>Z58*SMOW!$AN$6</f>
        <v>18.160965903107858</v>
      </c>
      <c r="AC58" s="125">
        <f>AA58*SMOW!$AN$12</f>
        <v>34.999075689182838</v>
      </c>
      <c r="AD58" s="125">
        <f t="shared" si="9"/>
        <v>17.998025376371501</v>
      </c>
      <c r="AE58" s="125">
        <f t="shared" si="10"/>
        <v>34.400533663004076</v>
      </c>
      <c r="AF58" s="126">
        <f>(AD58-SMOW!AN$14*AE58)</f>
        <v>-0.16545639769465126</v>
      </c>
      <c r="AG58" s="93">
        <f t="shared" si="11"/>
        <v>-165.45639769465126</v>
      </c>
    </row>
    <row r="59" spans="1:37" s="76" customFormat="1" x14ac:dyDescent="0.25">
      <c r="A59" s="100">
        <v>2092</v>
      </c>
      <c r="B59" s="77" t="s">
        <v>289</v>
      </c>
      <c r="C59" s="121" t="s">
        <v>64</v>
      </c>
      <c r="D59" s="121" t="s">
        <v>50</v>
      </c>
      <c r="E59" s="100" t="s">
        <v>311</v>
      </c>
      <c r="F59" s="16">
        <v>11.988077875066899</v>
      </c>
      <c r="G59" s="16">
        <v>11.9167893960889</v>
      </c>
      <c r="H59" s="16">
        <v>5.8154019182042301E-3</v>
      </c>
      <c r="I59" s="16">
        <v>23.127405454028299</v>
      </c>
      <c r="J59" s="16">
        <v>22.864020187576799</v>
      </c>
      <c r="K59" s="16">
        <v>1.43022434123902E-3</v>
      </c>
      <c r="L59" s="16">
        <v>-0.15541326295167099</v>
      </c>
      <c r="M59" s="16">
        <v>5.9507443398023902E-3</v>
      </c>
      <c r="N59" s="16">
        <v>1.67086793533302</v>
      </c>
      <c r="O59" s="16">
        <v>5.7561139445748196E-3</v>
      </c>
      <c r="P59" s="16">
        <v>2.7711510869630001</v>
      </c>
      <c r="Q59" s="16">
        <v>1.4017684418703E-3</v>
      </c>
      <c r="R59" s="16">
        <v>2.3863853356797202</v>
      </c>
      <c r="S59" s="16">
        <v>0.15034760668779601</v>
      </c>
      <c r="T59" s="16">
        <v>1259.70357140841</v>
      </c>
      <c r="U59" s="16">
        <v>0.38890019529403203</v>
      </c>
      <c r="V59" s="101">
        <v>43854.513310185182</v>
      </c>
      <c r="W59" s="100">
        <v>2.2999999999999998</v>
      </c>
      <c r="X59" s="16">
        <v>3.01499919672568E-2</v>
      </c>
      <c r="Y59" s="16">
        <v>2.3672081488037899E-2</v>
      </c>
      <c r="Z59" s="125">
        <f>((((N59/1000)+1)/((SMOW!$Z$4/1000)+1))-1)*1000</f>
        <v>12.03778551518897</v>
      </c>
      <c r="AA59" s="125">
        <f>((((P59/1000)+1)/((SMOW!$AA$4/1000)+1))-1)*1000</f>
        <v>23.1596464061099</v>
      </c>
      <c r="AB59" s="125">
        <f>Z59*SMOW!$AN$6</f>
        <v>13.004104625077058</v>
      </c>
      <c r="AC59" s="125">
        <f>AA59*SMOW!$AN$12</f>
        <v>24.997785726180773</v>
      </c>
      <c r="AD59" s="125">
        <f t="shared" si="9"/>
        <v>12.920277208067766</v>
      </c>
      <c r="AE59" s="125">
        <f t="shared" si="10"/>
        <v>24.690452320897361</v>
      </c>
      <c r="AF59" s="126">
        <f>(AD59-SMOW!AN$14*AE59)</f>
        <v>-0.1162816173660417</v>
      </c>
      <c r="AG59" s="93">
        <f t="shared" si="11"/>
        <v>-116.2816173660417</v>
      </c>
      <c r="AH59" s="90">
        <f>AVERAGE(AG59:AG60)</f>
        <v>-121.06625758069889</v>
      </c>
      <c r="AI59" s="90">
        <f>STDEV(AG59:AG60)</f>
        <v>6.7665030826439114</v>
      </c>
      <c r="AJ59" s="82"/>
      <c r="AK59" s="75"/>
    </row>
    <row r="60" spans="1:37" s="76" customFormat="1" x14ac:dyDescent="0.25">
      <c r="A60" s="100">
        <v>2093</v>
      </c>
      <c r="B60" s="77" t="s">
        <v>289</v>
      </c>
      <c r="C60" s="121" t="s">
        <v>64</v>
      </c>
      <c r="D60" s="121" t="s">
        <v>50</v>
      </c>
      <c r="E60" s="100" t="s">
        <v>312</v>
      </c>
      <c r="F60" s="16">
        <v>12.029988696007701</v>
      </c>
      <c r="G60" s="16">
        <v>11.958202861772</v>
      </c>
      <c r="H60" s="16">
        <v>5.9022972153238099E-3</v>
      </c>
      <c r="I60" s="16">
        <v>23.2250039903643</v>
      </c>
      <c r="J60" s="16">
        <v>22.959408005684701</v>
      </c>
      <c r="K60" s="16">
        <v>1.2481957281363699E-3</v>
      </c>
      <c r="L60" s="16">
        <v>-0.16436456522951101</v>
      </c>
      <c r="M60" s="16">
        <v>5.9113236013038396E-3</v>
      </c>
      <c r="N60" s="16">
        <v>1.7123514758068701</v>
      </c>
      <c r="O60" s="16">
        <v>5.8421233448737097E-3</v>
      </c>
      <c r="P60" s="16">
        <v>2.8668077921830202</v>
      </c>
      <c r="Q60" s="16">
        <v>1.2233614898891701E-3</v>
      </c>
      <c r="R60" s="16">
        <v>2.2877667939667599</v>
      </c>
      <c r="S60" s="16">
        <v>0.122080868156021</v>
      </c>
      <c r="T60" s="16">
        <v>1037.7537823671</v>
      </c>
      <c r="U60" s="16">
        <v>0.29460346291341</v>
      </c>
      <c r="V60" s="101">
        <v>43854.592256944445</v>
      </c>
      <c r="W60" s="100">
        <v>2.2999999999999998</v>
      </c>
      <c r="X60" s="16">
        <v>1.9440751813527099E-2</v>
      </c>
      <c r="Y60" s="16">
        <v>2.6979401753324399E-2</v>
      </c>
      <c r="Z60" s="125">
        <f>((((N60/1000)+1)/((SMOW!$Z$4/1000)+1))-1)*1000</f>
        <v>12.07969839473888</v>
      </c>
      <c r="AA60" s="125">
        <f>((((P60/1000)+1)/((SMOW!$AA$4/1000)+1))-1)*1000</f>
        <v>23.257248017986232</v>
      </c>
      <c r="AB60" s="125">
        <f>Z60*SMOW!$AN$6</f>
        <v>13.049382011861992</v>
      </c>
      <c r="AC60" s="125">
        <f>AA60*SMOW!$AN$12</f>
        <v>25.103133801770163</v>
      </c>
      <c r="AD60" s="125">
        <f t="shared" si="9"/>
        <v>12.964972362555164</v>
      </c>
      <c r="AE60" s="125">
        <f t="shared" si="10"/>
        <v>24.793225871875983</v>
      </c>
      <c r="AF60" s="126">
        <f>(AD60-SMOW!AN$14*AE60)</f>
        <v>-0.12585089779535608</v>
      </c>
      <c r="AG60" s="93">
        <f t="shared" si="11"/>
        <v>-125.85089779535608</v>
      </c>
      <c r="AH60" s="75"/>
      <c r="AI60" s="75"/>
      <c r="AJ60" s="72"/>
    </row>
    <row r="61" spans="1:37" s="100" customFormat="1" x14ac:dyDescent="0.25">
      <c r="A61" s="100">
        <v>2113</v>
      </c>
      <c r="B61" s="77" t="s">
        <v>289</v>
      </c>
      <c r="C61" s="121" t="s">
        <v>64</v>
      </c>
      <c r="D61" s="122" t="s">
        <v>50</v>
      </c>
      <c r="E61" s="100" t="s">
        <v>331</v>
      </c>
      <c r="F61" s="16">
        <v>12.342737392353699</v>
      </c>
      <c r="G61" s="16">
        <v>12.2671863845377</v>
      </c>
      <c r="H61" s="16">
        <v>4.8980010664836596E-3</v>
      </c>
      <c r="I61" s="16">
        <v>23.806506740941099</v>
      </c>
      <c r="J61" s="16">
        <v>23.527550482253901</v>
      </c>
      <c r="K61" s="16">
        <v>1.0212047606845899E-3</v>
      </c>
      <c r="L61" s="16">
        <v>-0.15536027009233999</v>
      </c>
      <c r="M61" s="16">
        <v>4.8146099363964899E-3</v>
      </c>
      <c r="N61" s="16">
        <v>2.0219117018249699</v>
      </c>
      <c r="O61" s="16">
        <v>4.8480659868173999E-3</v>
      </c>
      <c r="P61" s="16">
        <v>3.4367409006577798</v>
      </c>
      <c r="Q61" s="16">
        <v>1.0008867594674001E-3</v>
      </c>
      <c r="R61" s="16">
        <v>1.4228020016249601</v>
      </c>
      <c r="S61" s="16">
        <v>0.14910044205543199</v>
      </c>
      <c r="T61" s="16">
        <v>1239.3669814217701</v>
      </c>
      <c r="U61" s="16">
        <v>0.25876128263791298</v>
      </c>
      <c r="V61" s="101">
        <v>43859.845833333333</v>
      </c>
      <c r="W61" s="100">
        <v>2.2999999999999998</v>
      </c>
      <c r="X61" s="16">
        <v>9.2138154807461098E-2</v>
      </c>
      <c r="Y61" s="16">
        <v>0.103303235778844</v>
      </c>
      <c r="Z61" s="125">
        <v>12.324624585049904</v>
      </c>
      <c r="AA61" s="125">
        <v>23.704452940601193</v>
      </c>
      <c r="AB61" s="125">
        <v>13.279018081707607</v>
      </c>
      <c r="AC61" s="125">
        <v>25.516529982560044</v>
      </c>
      <c r="AD61" s="125">
        <v>13.191624736196031</v>
      </c>
      <c r="AE61" s="125">
        <v>25.196417349741068</v>
      </c>
      <c r="AF61" s="126">
        <v>-0.11208362446725317</v>
      </c>
      <c r="AG61" s="93">
        <v>-112.08362446725317</v>
      </c>
      <c r="AH61" s="90">
        <v>-111.00934967987629</v>
      </c>
      <c r="AI61" s="90">
        <v>1.5192539740238455</v>
      </c>
    </row>
    <row r="62" spans="1:37" s="100" customFormat="1" x14ac:dyDescent="0.25">
      <c r="A62" s="100">
        <v>2114</v>
      </c>
      <c r="B62" s="77" t="s">
        <v>80</v>
      </c>
      <c r="C62" s="121" t="s">
        <v>64</v>
      </c>
      <c r="D62" s="122" t="s">
        <v>50</v>
      </c>
      <c r="E62" s="100" t="s">
        <v>332</v>
      </c>
      <c r="F62" s="16">
        <v>11.2589501446936</v>
      </c>
      <c r="G62" s="16">
        <v>11.1960395330278</v>
      </c>
      <c r="H62" s="16">
        <v>4.54612605614287E-3</v>
      </c>
      <c r="I62" s="16">
        <v>21.724204907611099</v>
      </c>
      <c r="J62" s="16">
        <v>21.491597111592601</v>
      </c>
      <c r="K62" s="16">
        <v>1.46169514895616E-3</v>
      </c>
      <c r="L62" s="16">
        <v>-0.151523741893102</v>
      </c>
      <c r="M62" s="16">
        <v>4.49978915020621E-3</v>
      </c>
      <c r="N62" s="16">
        <v>0.94917365603650095</v>
      </c>
      <c r="O62" s="16">
        <v>4.4997783392506704E-3</v>
      </c>
      <c r="P62" s="16">
        <v>1.3958687715486999</v>
      </c>
      <c r="Q62" s="16">
        <v>1.43261310296892E-3</v>
      </c>
      <c r="R62" s="16">
        <v>-2.2095289803559002</v>
      </c>
      <c r="S62" s="16">
        <v>0.125450978905915</v>
      </c>
      <c r="T62" s="16">
        <v>1471.25528158875</v>
      </c>
      <c r="U62" s="16">
        <v>0.38400150388510301</v>
      </c>
      <c r="V62" s="101">
        <v>43860.387824074074</v>
      </c>
      <c r="W62" s="100">
        <v>2.2999999999999998</v>
      </c>
      <c r="X62" s="16">
        <v>2.62344638544703E-2</v>
      </c>
      <c r="Y62" s="16">
        <v>3.1238144630000499E-2</v>
      </c>
      <c r="Z62" s="125">
        <v>11.240856728480297</v>
      </c>
      <c r="AA62" s="125">
        <v>21.622358672679589</v>
      </c>
      <c r="AB62" s="125">
        <v>12.111325478622689</v>
      </c>
      <c r="AC62" s="125">
        <v>23.275270884656958</v>
      </c>
      <c r="AD62" s="125">
        <v>12.038570228780777</v>
      </c>
      <c r="AE62" s="125">
        <v>23.008532772108477</v>
      </c>
      <c r="AF62" s="126">
        <v>-0.10993507489249943</v>
      </c>
      <c r="AG62" s="93">
        <v>-109.93507489249943</v>
      </c>
    </row>
    <row r="63" spans="1:37" s="100" customFormat="1" x14ac:dyDescent="0.25">
      <c r="A63" s="100">
        <v>2115</v>
      </c>
      <c r="B63" s="77" t="s">
        <v>206</v>
      </c>
      <c r="C63" s="121" t="s">
        <v>64</v>
      </c>
      <c r="D63" s="122" t="s">
        <v>101</v>
      </c>
      <c r="E63" s="100" t="s">
        <v>333</v>
      </c>
      <c r="F63" s="16">
        <v>16.539147054938098</v>
      </c>
      <c r="G63" s="16">
        <v>16.403864715018099</v>
      </c>
      <c r="H63" s="16">
        <v>3.5885594955142098E-3</v>
      </c>
      <c r="I63" s="16">
        <v>31.918663560048799</v>
      </c>
      <c r="J63" s="16">
        <v>31.419849539588999</v>
      </c>
      <c r="K63" s="16">
        <v>1.36195391186421E-3</v>
      </c>
      <c r="L63" s="16">
        <v>-0.18581584188492301</v>
      </c>
      <c r="M63" s="16">
        <v>3.5433560743130402E-3</v>
      </c>
      <c r="N63" s="16">
        <v>6.1755390032051203</v>
      </c>
      <c r="O63" s="16">
        <v>3.55197416164902E-3</v>
      </c>
      <c r="P63" s="16">
        <v>11.3874973635684</v>
      </c>
      <c r="Q63" s="16">
        <v>1.3348563283987901E-3</v>
      </c>
      <c r="R63" s="16">
        <v>12.3137348132197</v>
      </c>
      <c r="S63" s="16">
        <v>0.15261468477135201</v>
      </c>
      <c r="T63" s="16">
        <v>1621.2661338308001</v>
      </c>
      <c r="U63" s="16">
        <v>0.29378778859157101</v>
      </c>
      <c r="V63" s="101">
        <v>43860.498541666668</v>
      </c>
      <c r="W63" s="100">
        <v>2.2999999999999998</v>
      </c>
      <c r="X63" s="16">
        <v>6.3434337066909903E-3</v>
      </c>
      <c r="Y63" s="16">
        <v>9.5273973989919904E-3</v>
      </c>
      <c r="Z63" s="125">
        <v>16.520959165592597</v>
      </c>
      <c r="AA63" s="125">
        <v>31.815801133833865</v>
      </c>
      <c r="AB63" s="125">
        <v>17.800308153253887</v>
      </c>
      <c r="AC63" s="125">
        <v>34.247946813407879</v>
      </c>
      <c r="AD63" s="125">
        <v>17.643737936603095</v>
      </c>
      <c r="AE63" s="125">
        <v>33.674541163705634</v>
      </c>
      <c r="AF63" s="126">
        <v>-0.13641979783347935</v>
      </c>
      <c r="AG63" s="93">
        <v>-136.41979783347935</v>
      </c>
      <c r="AH63" s="90">
        <v>-138.37645590395022</v>
      </c>
      <c r="AI63" s="90">
        <v>2.7671323801866494</v>
      </c>
    </row>
    <row r="64" spans="1:37" s="100" customFormat="1" x14ac:dyDescent="0.25">
      <c r="A64" s="100">
        <v>2116</v>
      </c>
      <c r="B64" s="77" t="s">
        <v>206</v>
      </c>
      <c r="C64" s="121" t="s">
        <v>64</v>
      </c>
      <c r="D64" s="122" t="s">
        <v>101</v>
      </c>
      <c r="E64" s="100" t="s">
        <v>334</v>
      </c>
      <c r="F64" s="16">
        <v>17.031272389018799</v>
      </c>
      <c r="G64" s="16">
        <v>16.887866027132201</v>
      </c>
      <c r="H64" s="16">
        <v>3.3500912209916299E-3</v>
      </c>
      <c r="I64" s="16">
        <v>32.874082240690299</v>
      </c>
      <c r="J64" s="16">
        <v>32.345287457498998</v>
      </c>
      <c r="K64" s="16">
        <v>1.34432047075485E-3</v>
      </c>
      <c r="L64" s="16">
        <v>-0.190445750427333</v>
      </c>
      <c r="M64" s="16">
        <v>3.3873959120002302E-3</v>
      </c>
      <c r="N64" s="16">
        <v>6.6626471236452796</v>
      </c>
      <c r="O64" s="16">
        <v>3.3159370691810998E-3</v>
      </c>
      <c r="P64" s="16">
        <v>12.3239069300111</v>
      </c>
      <c r="Q64" s="16">
        <v>1.3175737241536199E-3</v>
      </c>
      <c r="R64" s="16">
        <v>13.602641643707599</v>
      </c>
      <c r="S64" s="16">
        <v>0.15190435965613999</v>
      </c>
      <c r="T64" s="16">
        <v>2173.1838192980999</v>
      </c>
      <c r="U64" s="16">
        <v>0.18104646036444</v>
      </c>
      <c r="V64" s="101">
        <v>43860.590833333335</v>
      </c>
      <c r="W64" s="100">
        <v>2.2999999999999998</v>
      </c>
      <c r="X64" s="16">
        <v>4.6785487503433502E-3</v>
      </c>
      <c r="Y64" s="16">
        <v>6.5475349060675602E-3</v>
      </c>
      <c r="Z64" s="125">
        <v>17.01307569458077</v>
      </c>
      <c r="AA64" s="125">
        <v>32.771124577624988</v>
      </c>
      <c r="AB64" s="125">
        <v>18.330533170790574</v>
      </c>
      <c r="AC64" s="125">
        <v>35.276299560363128</v>
      </c>
      <c r="AD64" s="125">
        <v>18.164554201217239</v>
      </c>
      <c r="AE64" s="125">
        <v>34.668347187862992</v>
      </c>
      <c r="AF64" s="126">
        <v>-0.14033311397442105</v>
      </c>
      <c r="AG64" s="93">
        <v>-140.33311397442105</v>
      </c>
    </row>
    <row r="65" spans="1:36" s="100" customFormat="1" x14ac:dyDescent="0.25">
      <c r="A65" s="100">
        <v>2132</v>
      </c>
      <c r="B65" s="77" t="s">
        <v>289</v>
      </c>
      <c r="C65" s="121" t="s">
        <v>64</v>
      </c>
      <c r="D65" s="122" t="s">
        <v>50</v>
      </c>
      <c r="E65" s="100" t="s">
        <v>350</v>
      </c>
      <c r="F65" s="16">
        <v>10.9786973028011</v>
      </c>
      <c r="G65" s="16">
        <v>10.918868552151499</v>
      </c>
      <c r="H65" s="16">
        <v>4.2652256524262702E-3</v>
      </c>
      <c r="I65" s="16">
        <v>21.178094921638301</v>
      </c>
      <c r="J65" s="16">
        <v>20.9569557917529</v>
      </c>
      <c r="K65" s="16">
        <v>1.3089654259517899E-3</v>
      </c>
      <c r="L65" s="16">
        <v>-0.14640410589401401</v>
      </c>
      <c r="M65" s="16">
        <v>4.0924327335147299E-3</v>
      </c>
      <c r="N65" s="16">
        <v>0.67177798950913103</v>
      </c>
      <c r="O65" s="16">
        <v>4.2217417127826196E-3</v>
      </c>
      <c r="P65" s="16">
        <v>0.86062424937595206</v>
      </c>
      <c r="Q65" s="16">
        <v>1.28292210717633E-3</v>
      </c>
      <c r="R65" s="16">
        <v>-2.5530658459111399</v>
      </c>
      <c r="S65" s="16">
        <v>0.12793127764297399</v>
      </c>
      <c r="T65" s="16">
        <v>1616.4878998764</v>
      </c>
      <c r="U65" s="16">
        <v>0.33968074598084902</v>
      </c>
      <c r="V65" s="101">
        <v>43865.844155092593</v>
      </c>
      <c r="W65" s="100">
        <v>2.2999999999999998</v>
      </c>
      <c r="X65" s="16">
        <v>2.4187732503065801E-2</v>
      </c>
      <c r="Y65" s="16">
        <v>2.8396894508728201E-2</v>
      </c>
      <c r="Z65" s="125">
        <v>10.960608900863367</v>
      </c>
      <c r="AA65" s="125">
        <v>21.076303123359619</v>
      </c>
      <c r="AB65" s="125">
        <v>11.809375837511618</v>
      </c>
      <c r="AC65" s="125">
        <v>22.687472346075161</v>
      </c>
      <c r="AD65" s="125">
        <v>11.740189325660337</v>
      </c>
      <c r="AE65" s="125">
        <v>22.433939166532248</v>
      </c>
      <c r="AF65" s="126">
        <v>-0.10493055426869091</v>
      </c>
      <c r="AG65" s="93">
        <v>-104.93055426869091</v>
      </c>
      <c r="AH65" s="90">
        <v>-109.80581982720317</v>
      </c>
      <c r="AI65" s="90">
        <v>6.894666673018472</v>
      </c>
    </row>
    <row r="66" spans="1:36" s="76" customFormat="1" x14ac:dyDescent="0.25">
      <c r="A66" s="76">
        <v>2133</v>
      </c>
      <c r="B66" s="77" t="s">
        <v>289</v>
      </c>
      <c r="C66" s="121" t="s">
        <v>64</v>
      </c>
      <c r="D66" s="122" t="s">
        <v>50</v>
      </c>
      <c r="E66" s="100" t="s">
        <v>352</v>
      </c>
      <c r="F66" s="16">
        <v>11.0321217098783</v>
      </c>
      <c r="G66" s="16">
        <v>10.9717112180474</v>
      </c>
      <c r="H66" s="16">
        <v>5.2762311761227598E-3</v>
      </c>
      <c r="I66" s="16">
        <v>21.298019178479301</v>
      </c>
      <c r="J66" s="16">
        <v>21.0743860543081</v>
      </c>
      <c r="K66" s="16">
        <v>1.3832053064145801E-3</v>
      </c>
      <c r="L66" s="16">
        <v>-0.15556461862729501</v>
      </c>
      <c r="M66" s="16">
        <v>5.2004735195909299E-3</v>
      </c>
      <c r="N66" s="16">
        <v>0.72465773520572496</v>
      </c>
      <c r="O66" s="16">
        <v>5.2224400436718804E-3</v>
      </c>
      <c r="P66" s="16">
        <v>0.978162480132588</v>
      </c>
      <c r="Q66" s="16">
        <v>1.35568490288427E-3</v>
      </c>
      <c r="R66" s="16">
        <v>-3.2845093751094798</v>
      </c>
      <c r="S66" s="16">
        <v>0.131011721405566</v>
      </c>
      <c r="T66" s="16">
        <v>1759.66690850897</v>
      </c>
      <c r="U66" s="16">
        <v>0.34172989783602098</v>
      </c>
      <c r="V66" s="101">
        <v>43866.490451388891</v>
      </c>
      <c r="W66" s="100">
        <v>2.2999999999999998</v>
      </c>
      <c r="X66" s="16">
        <v>7.5392293627744203E-2</v>
      </c>
      <c r="Y66" s="16">
        <v>6.9126369906252094E-2</v>
      </c>
      <c r="Z66" s="125">
        <v>11.014032352072878</v>
      </c>
      <c r="AA66" s="125">
        <v>21.19621542606076</v>
      </c>
      <c r="AB66" s="125">
        <v>11.866936290546338</v>
      </c>
      <c r="AC66" s="125">
        <v>22.816551294862492</v>
      </c>
      <c r="AD66" s="125">
        <v>11.797076341341057</v>
      </c>
      <c r="AE66" s="125">
        <v>22.560146641527979</v>
      </c>
      <c r="AF66" s="126">
        <v>-0.11468108538571542</v>
      </c>
      <c r="AG66" s="93">
        <v>-114.68108538571542</v>
      </c>
      <c r="AH66" s="75"/>
      <c r="AI66" s="75"/>
      <c r="AJ66" s="72"/>
    </row>
    <row r="67" spans="1:36" s="76" customFormat="1" x14ac:dyDescent="0.25">
      <c r="A67" s="100">
        <v>2134</v>
      </c>
      <c r="B67" s="77" t="s">
        <v>206</v>
      </c>
      <c r="C67" s="121" t="s">
        <v>64</v>
      </c>
      <c r="D67" s="122" t="s">
        <v>101</v>
      </c>
      <c r="E67" s="100" t="s">
        <v>353</v>
      </c>
      <c r="F67" s="16">
        <v>16.284083578889899</v>
      </c>
      <c r="G67" s="16">
        <v>16.1529194240834</v>
      </c>
      <c r="H67" s="16">
        <v>4.9915526632815302E-3</v>
      </c>
      <c r="I67" s="16">
        <v>31.4277246639097</v>
      </c>
      <c r="J67" s="16">
        <v>30.943982831454001</v>
      </c>
      <c r="K67" s="16">
        <v>1.72689271325691E-3</v>
      </c>
      <c r="L67" s="16">
        <v>-0.185503510924347</v>
      </c>
      <c r="M67" s="16">
        <v>4.9933149504729898E-3</v>
      </c>
      <c r="N67" s="16">
        <v>5.9230758971492801</v>
      </c>
      <c r="O67" s="16">
        <v>4.94066382587224E-3</v>
      </c>
      <c r="P67" s="16">
        <v>10.906326241213099</v>
      </c>
      <c r="Q67" s="16">
        <v>1.6925342676226301E-3</v>
      </c>
      <c r="R67" s="16">
        <v>11.440496880620101</v>
      </c>
      <c r="S67" s="16">
        <v>0.12814712042377099</v>
      </c>
      <c r="T67" s="16">
        <v>1708.4187457160799</v>
      </c>
      <c r="U67" s="16">
        <v>0.399617330917313</v>
      </c>
      <c r="V67" s="101">
        <v>43866.632650462961</v>
      </c>
      <c r="W67" s="100">
        <v>2.2999999999999998</v>
      </c>
      <c r="X67" s="16">
        <v>2.4667341196206598E-2</v>
      </c>
      <c r="Y67" s="16">
        <v>3.1474030591920603E-2</v>
      </c>
      <c r="Z67" s="125">
        <v>16.265900253132905</v>
      </c>
      <c r="AA67" s="125">
        <v>31.324911174852144</v>
      </c>
      <c r="AB67" s="125">
        <v>17.525498004913842</v>
      </c>
      <c r="AC67" s="125">
        <v>33.719530975764123</v>
      </c>
      <c r="AD67" s="125">
        <v>17.373697484918583</v>
      </c>
      <c r="AE67" s="125">
        <v>33.163492653688245</v>
      </c>
      <c r="AF67" s="126">
        <v>-0.13662663622881155</v>
      </c>
      <c r="AG67" s="93">
        <v>-136.62663622881155</v>
      </c>
      <c r="AH67" s="90">
        <v>-138.68714860569219</v>
      </c>
      <c r="AI67" s="90">
        <v>2.9140045488222404</v>
      </c>
      <c r="AJ67" s="72"/>
    </row>
    <row r="68" spans="1:36" s="100" customFormat="1" x14ac:dyDescent="0.25">
      <c r="A68" s="100">
        <v>2135</v>
      </c>
      <c r="B68" s="77" t="s">
        <v>206</v>
      </c>
      <c r="C68" s="121" t="s">
        <v>64</v>
      </c>
      <c r="D68" s="122" t="s">
        <v>101</v>
      </c>
      <c r="E68" s="100" t="s">
        <v>354</v>
      </c>
      <c r="F68" s="16">
        <v>17.2519824881524</v>
      </c>
      <c r="G68" s="16">
        <v>17.1048564761326</v>
      </c>
      <c r="H68" s="16">
        <v>3.9349109091222799E-3</v>
      </c>
      <c r="I68" s="16">
        <v>33.300276677337401</v>
      </c>
      <c r="J68" s="16">
        <v>32.7578319798492</v>
      </c>
      <c r="K68" s="16">
        <v>1.02496250846118E-3</v>
      </c>
      <c r="L68" s="16">
        <v>-0.19127880922783</v>
      </c>
      <c r="M68" s="16">
        <v>3.9043557342985E-3</v>
      </c>
      <c r="N68" s="16">
        <v>6.8811070851751097</v>
      </c>
      <c r="O68" s="16">
        <v>3.8947945255094298E-3</v>
      </c>
      <c r="P68" s="16">
        <v>12.7416217556968</v>
      </c>
      <c r="Q68" s="16">
        <v>1.0045697426833099E-3</v>
      </c>
      <c r="R68" s="16">
        <v>14.503547330488001</v>
      </c>
      <c r="S68" s="16">
        <v>0.12567596694135</v>
      </c>
      <c r="T68" s="16">
        <v>1559.2424103815599</v>
      </c>
      <c r="U68" s="16">
        <v>0.21728821041061</v>
      </c>
      <c r="V68" s="101">
        <v>43866.723090277781</v>
      </c>
      <c r="W68" s="100">
        <v>2.2999999999999998</v>
      </c>
      <c r="X68" s="16">
        <v>2.5099263641691402E-2</v>
      </c>
      <c r="Y68" s="16">
        <v>2.0930940348905702E-2</v>
      </c>
      <c r="Z68" s="125">
        <v>17.233781844775642</v>
      </c>
      <c r="AA68" s="125">
        <v>33.197276530890996</v>
      </c>
      <c r="AB68" s="125">
        <v>18.568330349841109</v>
      </c>
      <c r="AC68" s="125">
        <v>35.735028522380802</v>
      </c>
      <c r="AD68" s="125">
        <v>18.398043633991449</v>
      </c>
      <c r="AE68" s="125">
        <v>35.111347149572012</v>
      </c>
      <c r="AF68" s="126">
        <v>-0.14074766098257285</v>
      </c>
      <c r="AG68" s="93">
        <v>-140.74766098257285</v>
      </c>
    </row>
    <row r="69" spans="1:36" x14ac:dyDescent="0.25">
      <c r="V69" s="47"/>
    </row>
    <row r="70" spans="1:36" x14ac:dyDescent="0.25">
      <c r="V70" s="47"/>
    </row>
    <row r="71" spans="1:36" x14ac:dyDescent="0.25">
      <c r="V71" s="47"/>
    </row>
    <row r="72" spans="1:36" x14ac:dyDescent="0.25">
      <c r="V72" s="47"/>
    </row>
    <row r="73" spans="1:36" x14ac:dyDescent="0.25">
      <c r="V73" s="47"/>
    </row>
    <row r="74" spans="1:36" x14ac:dyDescent="0.25">
      <c r="V74" s="47"/>
    </row>
    <row r="75" spans="1:36" x14ac:dyDescent="0.25">
      <c r="V75" s="47"/>
    </row>
    <row r="76" spans="1:36" x14ac:dyDescent="0.25">
      <c r="V76" s="47"/>
    </row>
    <row r="77" spans="1:36" x14ac:dyDescent="0.25">
      <c r="B77" s="51"/>
      <c r="V77" s="47"/>
    </row>
    <row r="78" spans="1:36" x14ac:dyDescent="0.25">
      <c r="V78" s="47"/>
    </row>
    <row r="79" spans="1:36" x14ac:dyDescent="0.25">
      <c r="V79" s="47"/>
    </row>
    <row r="80" spans="1:36" x14ac:dyDescent="0.25">
      <c r="V80" s="47"/>
    </row>
    <row r="81" spans="2:22" x14ac:dyDescent="0.25">
      <c r="V81" s="47"/>
    </row>
    <row r="82" spans="2:22" x14ac:dyDescent="0.25">
      <c r="V82" s="47"/>
    </row>
    <row r="83" spans="2:22" x14ac:dyDescent="0.25">
      <c r="V83" s="47"/>
    </row>
    <row r="84" spans="2:22" x14ac:dyDescent="0.25">
      <c r="V84" s="47"/>
    </row>
    <row r="85" spans="2:22" x14ac:dyDescent="0.25">
      <c r="V85" s="47"/>
    </row>
    <row r="86" spans="2:22" x14ac:dyDescent="0.25">
      <c r="V86" s="47"/>
    </row>
    <row r="87" spans="2:22" x14ac:dyDescent="0.25">
      <c r="V87" s="47"/>
    </row>
    <row r="88" spans="2:22" x14ac:dyDescent="0.25">
      <c r="V88" s="47"/>
    </row>
    <row r="89" spans="2:22" x14ac:dyDescent="0.25">
      <c r="V89" s="47"/>
    </row>
    <row r="90" spans="2:22" x14ac:dyDescent="0.25">
      <c r="V90" s="47"/>
    </row>
    <row r="91" spans="2:22" x14ac:dyDescent="0.25">
      <c r="V91" s="47"/>
    </row>
    <row r="92" spans="2:22" x14ac:dyDescent="0.25">
      <c r="V92" s="47"/>
    </row>
    <row r="93" spans="2:22" x14ac:dyDescent="0.25">
      <c r="V93" s="47"/>
    </row>
    <row r="94" spans="2:22" x14ac:dyDescent="0.25">
      <c r="V94" s="47"/>
    </row>
    <row r="95" spans="2:22" x14ac:dyDescent="0.25">
      <c r="V95" s="47"/>
    </row>
    <row r="96" spans="2:22" x14ac:dyDescent="0.25">
      <c r="B96" s="52"/>
      <c r="V96" s="47"/>
    </row>
    <row r="97" spans="22:22" x14ac:dyDescent="0.25">
      <c r="V97" s="47"/>
    </row>
    <row r="98" spans="22:22" x14ac:dyDescent="0.25">
      <c r="V98" s="47"/>
    </row>
    <row r="99" spans="22:22" x14ac:dyDescent="0.25">
      <c r="V99" s="47"/>
    </row>
    <row r="100" spans="22:22" x14ac:dyDescent="0.25">
      <c r="V100" s="47"/>
    </row>
    <row r="101" spans="22:22" x14ac:dyDescent="0.25">
      <c r="V101" s="47"/>
    </row>
    <row r="102" spans="22:22" x14ac:dyDescent="0.25">
      <c r="V102" s="47"/>
    </row>
    <row r="103" spans="22:22" x14ac:dyDescent="0.25">
      <c r="V103" s="47"/>
    </row>
    <row r="104" spans="22:22" x14ac:dyDescent="0.25">
      <c r="V104" s="47"/>
    </row>
    <row r="105" spans="22:22" x14ac:dyDescent="0.25">
      <c r="V105" s="47"/>
    </row>
    <row r="106" spans="22:22" x14ac:dyDescent="0.25">
      <c r="V106" s="47"/>
    </row>
    <row r="107" spans="22:22" x14ac:dyDescent="0.25">
      <c r="V107" s="47"/>
    </row>
    <row r="108" spans="22:22" x14ac:dyDescent="0.25">
      <c r="V108" s="47"/>
    </row>
    <row r="109" spans="22:22" x14ac:dyDescent="0.25">
      <c r="V109" s="47"/>
    </row>
    <row r="110" spans="22:22" x14ac:dyDescent="0.25">
      <c r="V110" s="47"/>
    </row>
    <row r="111" spans="22:22" x14ac:dyDescent="0.25">
      <c r="V111" s="47"/>
    </row>
    <row r="112" spans="22:22" x14ac:dyDescent="0.25">
      <c r="V112" s="47"/>
    </row>
    <row r="113" spans="6:22" x14ac:dyDescent="0.25">
      <c r="V113" s="47"/>
    </row>
    <row r="114" spans="6:22" x14ac:dyDescent="0.25">
      <c r="V114" s="47"/>
    </row>
    <row r="115" spans="6:22" x14ac:dyDescent="0.25">
      <c r="V115" s="47"/>
    </row>
    <row r="116" spans="6:22" x14ac:dyDescent="0.25">
      <c r="V116" s="47"/>
    </row>
    <row r="117" spans="6:22" x14ac:dyDescent="0.25">
      <c r="V117" s="47"/>
    </row>
    <row r="118" spans="6:22" x14ac:dyDescent="0.25">
      <c r="V118" s="47"/>
    </row>
    <row r="119" spans="6:22" x14ac:dyDescent="0.25">
      <c r="V119" s="47"/>
    </row>
    <row r="120" spans="6:22" x14ac:dyDescent="0.25">
      <c r="V120" s="47"/>
    </row>
    <row r="121" spans="6:22" x14ac:dyDescent="0.25">
      <c r="V121" s="47"/>
    </row>
    <row r="122" spans="6:22" x14ac:dyDescent="0.25">
      <c r="V122" s="47"/>
    </row>
    <row r="123" spans="6:22" x14ac:dyDescent="0.25">
      <c r="V123" s="47"/>
    </row>
    <row r="124" spans="6:22" x14ac:dyDescent="0.25">
      <c r="V124" s="47"/>
    </row>
    <row r="125" spans="6:22" x14ac:dyDescent="0.25">
      <c r="V125" s="47"/>
    </row>
    <row r="126" spans="6:22" x14ac:dyDescent="0.25">
      <c r="F126" s="70"/>
      <c r="G126" s="70"/>
      <c r="H126" s="70"/>
      <c r="I126" s="70"/>
      <c r="J126" s="70"/>
      <c r="K126" s="70"/>
      <c r="L126" s="70"/>
      <c r="M126" s="70"/>
      <c r="N126" s="70"/>
      <c r="O126" s="70"/>
      <c r="P126" s="70"/>
      <c r="Q126" s="70"/>
      <c r="R126" s="70"/>
      <c r="S126" s="70"/>
      <c r="T126" s="70"/>
      <c r="U126" s="70"/>
      <c r="V126" s="71"/>
    </row>
    <row r="127" spans="6:22" x14ac:dyDescent="0.25">
      <c r="V127" s="47"/>
    </row>
    <row r="128" spans="6:22" x14ac:dyDescent="0.25">
      <c r="V128" s="47"/>
    </row>
    <row r="129" spans="22:22" x14ac:dyDescent="0.25">
      <c r="V129" s="47"/>
    </row>
    <row r="130" spans="22:22" x14ac:dyDescent="0.25">
      <c r="V130" s="47"/>
    </row>
    <row r="131" spans="22:22" x14ac:dyDescent="0.25">
      <c r="V131" s="47"/>
    </row>
    <row r="132" spans="22:22" x14ac:dyDescent="0.25">
      <c r="V132" s="47"/>
    </row>
    <row r="133" spans="22:22" x14ac:dyDescent="0.25">
      <c r="V133" s="47"/>
    </row>
    <row r="134" spans="22:22" x14ac:dyDescent="0.25">
      <c r="V134" s="47"/>
    </row>
    <row r="135" spans="22:22" x14ac:dyDescent="0.25">
      <c r="V135" s="47"/>
    </row>
    <row r="136" spans="22:22" x14ac:dyDescent="0.25">
      <c r="V136" s="47"/>
    </row>
    <row r="137" spans="22:22" x14ac:dyDescent="0.25">
      <c r="V137" s="47"/>
    </row>
    <row r="138" spans="22:22" x14ac:dyDescent="0.25">
      <c r="V138" s="47"/>
    </row>
    <row r="139" spans="22:22" x14ac:dyDescent="0.25">
      <c r="V139" s="47"/>
    </row>
    <row r="140" spans="22:22" x14ac:dyDescent="0.25">
      <c r="V140" s="47"/>
    </row>
    <row r="141" spans="22:22" x14ac:dyDescent="0.25">
      <c r="V141" s="47"/>
    </row>
    <row r="142" spans="22:22" x14ac:dyDescent="0.25">
      <c r="V142" s="47"/>
    </row>
    <row r="143" spans="22:22" x14ac:dyDescent="0.25">
      <c r="V143" s="47"/>
    </row>
    <row r="144" spans="22:22" x14ac:dyDescent="0.25">
      <c r="V144" s="47"/>
    </row>
    <row r="145" spans="22:22" x14ac:dyDescent="0.25">
      <c r="V145" s="47"/>
    </row>
    <row r="146" spans="22:22" x14ac:dyDescent="0.25">
      <c r="V146" s="47"/>
    </row>
    <row r="147" spans="22:22" x14ac:dyDescent="0.25">
      <c r="V147" s="47"/>
    </row>
    <row r="148" spans="22:22" x14ac:dyDescent="0.25">
      <c r="V148" s="47"/>
    </row>
    <row r="149" spans="22:22" x14ac:dyDescent="0.25">
      <c r="V149" s="47"/>
    </row>
    <row r="150" spans="22:22" x14ac:dyDescent="0.25">
      <c r="V150" s="47"/>
    </row>
    <row r="151" spans="22:22" x14ac:dyDescent="0.25">
      <c r="V151" s="47"/>
    </row>
    <row r="152" spans="22:22" x14ac:dyDescent="0.25">
      <c r="V152" s="47"/>
    </row>
    <row r="153" spans="22:22" x14ac:dyDescent="0.25">
      <c r="V153" s="47"/>
    </row>
    <row r="154" spans="22:22" x14ac:dyDescent="0.25">
      <c r="V154" s="47"/>
    </row>
    <row r="155" spans="22:22" x14ac:dyDescent="0.25">
      <c r="V155" s="47"/>
    </row>
    <row r="156" spans="22:22" x14ac:dyDescent="0.25">
      <c r="V156" s="47"/>
    </row>
    <row r="157" spans="22:22" x14ac:dyDescent="0.25">
      <c r="V157" s="47"/>
    </row>
    <row r="158" spans="22:22" x14ac:dyDescent="0.25">
      <c r="V158" s="47"/>
    </row>
    <row r="159" spans="22:22" x14ac:dyDescent="0.25">
      <c r="V159" s="47"/>
    </row>
    <row r="160" spans="22:22" x14ac:dyDescent="0.25">
      <c r="V160" s="47"/>
    </row>
    <row r="161" spans="22:22" x14ac:dyDescent="0.25">
      <c r="V161" s="47"/>
    </row>
    <row r="162" spans="22:22" x14ac:dyDescent="0.25">
      <c r="V162" s="47"/>
    </row>
    <row r="163" spans="22:22" x14ac:dyDescent="0.25">
      <c r="V163" s="47"/>
    </row>
    <row r="164" spans="22:22" x14ac:dyDescent="0.25">
      <c r="V164" s="47"/>
    </row>
    <row r="165" spans="22:22" x14ac:dyDescent="0.25">
      <c r="V165" s="47"/>
    </row>
    <row r="166" spans="22:22" x14ac:dyDescent="0.25">
      <c r="V166" s="47"/>
    </row>
    <row r="167" spans="22:22" x14ac:dyDescent="0.25">
      <c r="V167" s="47"/>
    </row>
    <row r="168" spans="22:22" x14ac:dyDescent="0.25">
      <c r="V168" s="47"/>
    </row>
    <row r="169" spans="22:22" x14ac:dyDescent="0.25">
      <c r="V169" s="47"/>
    </row>
    <row r="170" spans="22:22" x14ac:dyDescent="0.25">
      <c r="V170" s="47"/>
    </row>
    <row r="171" spans="22:22" x14ac:dyDescent="0.25">
      <c r="V171" s="47"/>
    </row>
    <row r="172" spans="22:22" x14ac:dyDescent="0.25">
      <c r="V172" s="47"/>
    </row>
    <row r="173" spans="22:22" x14ac:dyDescent="0.25">
      <c r="V173" s="47"/>
    </row>
    <row r="174" spans="22:22" x14ac:dyDescent="0.25">
      <c r="V174" s="47"/>
    </row>
    <row r="175" spans="22:22" x14ac:dyDescent="0.25">
      <c r="V175" s="47"/>
    </row>
    <row r="176" spans="22:22" x14ac:dyDescent="0.25">
      <c r="V176" s="47"/>
    </row>
    <row r="177" spans="6:22" x14ac:dyDescent="0.25">
      <c r="V177" s="47"/>
    </row>
    <row r="178" spans="6:22" x14ac:dyDescent="0.25">
      <c r="V178" s="47"/>
    </row>
    <row r="179" spans="6:22" x14ac:dyDescent="0.25">
      <c r="V179" s="47"/>
    </row>
    <row r="180" spans="6:22" x14ac:dyDescent="0.25">
      <c r="V180" s="47"/>
    </row>
    <row r="181" spans="6:22" x14ac:dyDescent="0.25">
      <c r="V181" s="47"/>
    </row>
    <row r="182" spans="6:22" x14ac:dyDescent="0.25">
      <c r="F182" s="60"/>
      <c r="G182" s="60"/>
      <c r="H182" s="60"/>
      <c r="I182" s="60"/>
      <c r="J182" s="60"/>
      <c r="K182" s="60"/>
      <c r="L182" s="60"/>
      <c r="M182" s="60"/>
      <c r="N182" s="60"/>
      <c r="O182" s="60"/>
      <c r="P182" s="60"/>
      <c r="Q182" s="60"/>
      <c r="R182" s="60"/>
      <c r="S182" s="60"/>
      <c r="T182" s="60"/>
      <c r="U182" s="60"/>
      <c r="V182" s="47"/>
    </row>
    <row r="183" spans="6:22" x14ac:dyDescent="0.25">
      <c r="F183" s="60"/>
      <c r="G183" s="60"/>
      <c r="H183" s="60"/>
      <c r="I183" s="60"/>
      <c r="J183" s="60"/>
      <c r="K183" s="60"/>
      <c r="L183" s="60"/>
      <c r="M183" s="60"/>
      <c r="N183" s="60"/>
      <c r="O183" s="60"/>
      <c r="P183" s="60"/>
      <c r="Q183" s="60"/>
      <c r="R183" s="60"/>
      <c r="S183" s="60"/>
      <c r="T183" s="60"/>
      <c r="U183" s="60"/>
      <c r="V183" s="47"/>
    </row>
    <row r="184" spans="6:22" x14ac:dyDescent="0.25">
      <c r="F184" s="60"/>
      <c r="G184" s="60"/>
      <c r="H184" s="60"/>
      <c r="I184" s="60"/>
      <c r="J184" s="60"/>
      <c r="K184" s="60"/>
      <c r="L184" s="60"/>
      <c r="M184" s="60"/>
      <c r="N184" s="60"/>
      <c r="O184" s="60"/>
      <c r="P184" s="60"/>
      <c r="Q184" s="60"/>
      <c r="R184" s="60"/>
      <c r="S184" s="60"/>
      <c r="T184" s="60"/>
      <c r="U184" s="60"/>
      <c r="V184" s="47"/>
    </row>
    <row r="185" spans="6:22" x14ac:dyDescent="0.25">
      <c r="F185" s="60"/>
      <c r="G185" s="60"/>
      <c r="H185" s="60"/>
      <c r="I185" s="60"/>
      <c r="J185" s="60"/>
      <c r="K185" s="60"/>
      <c r="L185" s="60"/>
      <c r="M185" s="60"/>
      <c r="N185" s="60"/>
      <c r="O185" s="60"/>
      <c r="P185" s="60"/>
      <c r="Q185" s="60"/>
      <c r="R185" s="60"/>
      <c r="S185" s="60"/>
      <c r="T185" s="60"/>
      <c r="U185" s="60"/>
      <c r="V185" s="47"/>
    </row>
    <row r="186" spans="6:22" x14ac:dyDescent="0.25">
      <c r="F186" s="60"/>
      <c r="G186" s="60"/>
      <c r="H186" s="60"/>
      <c r="I186" s="60"/>
      <c r="J186" s="60"/>
      <c r="K186" s="60"/>
      <c r="L186" s="60"/>
      <c r="M186" s="60"/>
      <c r="N186" s="60"/>
      <c r="O186" s="60"/>
      <c r="P186" s="60"/>
      <c r="Q186" s="60"/>
      <c r="R186" s="60"/>
      <c r="S186" s="60"/>
      <c r="T186" s="60"/>
      <c r="U186" s="60"/>
      <c r="V186" s="47"/>
    </row>
    <row r="187" spans="6:22" x14ac:dyDescent="0.25">
      <c r="F187" s="60"/>
      <c r="G187" s="60"/>
      <c r="H187" s="60"/>
      <c r="I187" s="60"/>
      <c r="J187" s="60"/>
      <c r="K187" s="60"/>
      <c r="L187" s="60"/>
      <c r="M187" s="60"/>
      <c r="N187" s="60"/>
      <c r="O187" s="60"/>
      <c r="P187" s="60"/>
      <c r="Q187" s="60"/>
      <c r="R187" s="60"/>
      <c r="S187" s="60"/>
      <c r="T187" s="60"/>
      <c r="U187" s="60"/>
      <c r="V187" s="47"/>
    </row>
    <row r="188" spans="6:22" x14ac:dyDescent="0.25">
      <c r="F188" s="60"/>
      <c r="G188" s="60"/>
      <c r="H188" s="60"/>
      <c r="I188" s="60"/>
      <c r="J188" s="60"/>
      <c r="K188" s="60"/>
      <c r="L188" s="60"/>
      <c r="M188" s="60"/>
      <c r="N188" s="60"/>
      <c r="O188" s="60"/>
      <c r="P188" s="60"/>
      <c r="Q188" s="60"/>
      <c r="R188" s="60"/>
      <c r="S188" s="60"/>
      <c r="T188" s="60"/>
      <c r="U188" s="60"/>
      <c r="V188" s="47"/>
    </row>
    <row r="189" spans="6:22" x14ac:dyDescent="0.25">
      <c r="F189" s="60"/>
      <c r="G189" s="60"/>
      <c r="H189" s="60"/>
      <c r="I189" s="60"/>
      <c r="J189" s="60"/>
      <c r="K189" s="60"/>
      <c r="L189" s="60"/>
      <c r="M189" s="60"/>
      <c r="N189" s="60"/>
      <c r="O189" s="60"/>
      <c r="P189" s="60"/>
      <c r="Q189" s="60"/>
      <c r="R189" s="60"/>
      <c r="S189" s="60"/>
      <c r="T189" s="60"/>
      <c r="U189" s="60"/>
      <c r="V189" s="47"/>
    </row>
    <row r="190" spans="6:22" x14ac:dyDescent="0.25">
      <c r="F190" s="60"/>
      <c r="G190" s="60"/>
      <c r="H190" s="60"/>
      <c r="I190" s="60"/>
      <c r="J190" s="60"/>
      <c r="K190" s="60"/>
      <c r="L190" s="60"/>
      <c r="M190" s="60"/>
      <c r="N190" s="60"/>
      <c r="O190" s="60"/>
      <c r="P190" s="60"/>
      <c r="Q190" s="60"/>
      <c r="R190" s="60"/>
      <c r="S190" s="60"/>
      <c r="T190" s="60"/>
      <c r="U190" s="60"/>
      <c r="V190" s="47"/>
    </row>
    <row r="191" spans="6:22" x14ac:dyDescent="0.25">
      <c r="F191" s="60"/>
      <c r="G191" s="60"/>
      <c r="H191" s="60"/>
      <c r="I191" s="60"/>
      <c r="J191" s="60"/>
      <c r="K191" s="60"/>
      <c r="L191" s="60"/>
      <c r="M191" s="60"/>
      <c r="N191" s="60"/>
      <c r="O191" s="60"/>
      <c r="P191" s="60"/>
      <c r="Q191" s="60"/>
      <c r="R191" s="60"/>
      <c r="S191" s="60"/>
      <c r="T191" s="60"/>
      <c r="U191" s="60"/>
      <c r="V191" s="47"/>
    </row>
    <row r="192" spans="6:22" x14ac:dyDescent="0.25">
      <c r="F192" s="60"/>
      <c r="G192" s="60"/>
      <c r="H192" s="60"/>
      <c r="I192" s="60"/>
      <c r="J192" s="60"/>
      <c r="K192" s="60"/>
      <c r="L192" s="60"/>
      <c r="M192" s="60"/>
      <c r="N192" s="60"/>
      <c r="O192" s="60"/>
      <c r="P192" s="60"/>
      <c r="Q192" s="60"/>
      <c r="R192" s="60"/>
      <c r="S192" s="60"/>
      <c r="T192" s="60"/>
      <c r="U192" s="60"/>
      <c r="V192" s="47"/>
    </row>
    <row r="193" spans="6:22" x14ac:dyDescent="0.25">
      <c r="F193" s="60"/>
      <c r="G193" s="60"/>
      <c r="H193" s="60"/>
      <c r="I193" s="60"/>
      <c r="J193" s="60"/>
      <c r="K193" s="60"/>
      <c r="L193" s="60"/>
      <c r="M193" s="60"/>
      <c r="N193" s="60"/>
      <c r="O193" s="60"/>
      <c r="P193" s="60"/>
      <c r="Q193" s="60"/>
      <c r="R193" s="60"/>
      <c r="S193" s="60"/>
      <c r="T193" s="60"/>
      <c r="U193" s="60"/>
      <c r="V193" s="47"/>
    </row>
    <row r="194" spans="6:22" x14ac:dyDescent="0.25">
      <c r="F194" s="60"/>
      <c r="G194" s="60"/>
      <c r="H194" s="60"/>
      <c r="I194" s="60"/>
      <c r="J194" s="60"/>
      <c r="K194" s="60"/>
      <c r="L194" s="60"/>
      <c r="M194" s="60"/>
      <c r="N194" s="60"/>
      <c r="O194" s="60"/>
      <c r="P194" s="60"/>
      <c r="Q194" s="60"/>
      <c r="R194" s="60"/>
      <c r="S194" s="60"/>
      <c r="T194" s="60"/>
      <c r="U194" s="60"/>
      <c r="V194" s="47"/>
    </row>
    <row r="195" spans="6:22" x14ac:dyDescent="0.25">
      <c r="F195" s="60"/>
      <c r="G195" s="60"/>
      <c r="H195" s="60"/>
      <c r="I195" s="60"/>
      <c r="J195" s="60"/>
      <c r="K195" s="60"/>
      <c r="L195" s="60"/>
      <c r="M195" s="60"/>
      <c r="N195" s="60"/>
      <c r="O195" s="60"/>
      <c r="P195" s="60"/>
      <c r="Q195" s="60"/>
      <c r="R195" s="60"/>
      <c r="S195" s="60"/>
      <c r="T195" s="60"/>
      <c r="U195" s="60"/>
      <c r="V195" s="47"/>
    </row>
    <row r="196" spans="6:22" x14ac:dyDescent="0.25">
      <c r="F196" s="60"/>
      <c r="G196" s="60"/>
      <c r="H196" s="60"/>
      <c r="I196" s="60"/>
      <c r="J196" s="60"/>
      <c r="K196" s="60"/>
      <c r="L196" s="60"/>
      <c r="M196" s="60"/>
      <c r="N196" s="60"/>
      <c r="O196" s="60"/>
      <c r="P196" s="60"/>
      <c r="Q196" s="60"/>
      <c r="R196" s="60"/>
      <c r="S196" s="60"/>
      <c r="T196" s="60"/>
      <c r="U196" s="60"/>
      <c r="V196" s="47"/>
    </row>
    <row r="197" spans="6:22" x14ac:dyDescent="0.25">
      <c r="F197" s="60"/>
      <c r="G197" s="60"/>
      <c r="H197" s="60"/>
      <c r="I197" s="60"/>
      <c r="J197" s="60"/>
      <c r="K197" s="60"/>
      <c r="L197" s="60"/>
      <c r="M197" s="60"/>
      <c r="N197" s="60"/>
      <c r="O197" s="60"/>
      <c r="P197" s="60"/>
      <c r="Q197" s="60"/>
      <c r="R197" s="60"/>
      <c r="S197" s="60"/>
      <c r="T197" s="60"/>
      <c r="U197" s="60"/>
      <c r="V197" s="47"/>
    </row>
    <row r="198" spans="6:22" x14ac:dyDescent="0.25">
      <c r="F198" s="60"/>
      <c r="G198" s="60"/>
      <c r="H198" s="60"/>
      <c r="I198" s="60"/>
      <c r="J198" s="60"/>
      <c r="K198" s="60"/>
      <c r="L198" s="60"/>
      <c r="M198" s="60"/>
      <c r="N198" s="60"/>
      <c r="O198" s="60"/>
      <c r="P198" s="60"/>
      <c r="Q198" s="60"/>
      <c r="R198" s="60"/>
      <c r="S198" s="60"/>
      <c r="T198" s="60"/>
      <c r="U198" s="60"/>
      <c r="V198" s="47"/>
    </row>
    <row r="199" spans="6:22" x14ac:dyDescent="0.25">
      <c r="V199" s="47"/>
    </row>
    <row r="200" spans="6:22" x14ac:dyDescent="0.25">
      <c r="V200" s="47"/>
    </row>
    <row r="201" spans="6:22" x14ac:dyDescent="0.25">
      <c r="V201" s="47"/>
    </row>
    <row r="202" spans="6:22" x14ac:dyDescent="0.25">
      <c r="V202" s="47"/>
    </row>
    <row r="203" spans="6:22" x14ac:dyDescent="0.25">
      <c r="V203" s="47"/>
    </row>
    <row r="204" spans="6:22" x14ac:dyDescent="0.25">
      <c r="V204" s="47"/>
    </row>
    <row r="205" spans="6:22" x14ac:dyDescent="0.25">
      <c r="V205" s="47"/>
    </row>
    <row r="206" spans="6:22" x14ac:dyDescent="0.25">
      <c r="V206" s="47"/>
    </row>
    <row r="207" spans="6:22" x14ac:dyDescent="0.25">
      <c r="V207" s="47"/>
    </row>
    <row r="208" spans="6:22" x14ac:dyDescent="0.25">
      <c r="V208" s="47"/>
    </row>
    <row r="209" spans="6:22" x14ac:dyDescent="0.25">
      <c r="V209" s="47"/>
    </row>
    <row r="210" spans="6:22" x14ac:dyDescent="0.25">
      <c r="V210" s="47"/>
    </row>
    <row r="211" spans="6:22" x14ac:dyDescent="0.25">
      <c r="V211" s="47"/>
    </row>
    <row r="212" spans="6:22" x14ac:dyDescent="0.25">
      <c r="V212" s="47"/>
    </row>
    <row r="213" spans="6:22" x14ac:dyDescent="0.25">
      <c r="V213" s="47"/>
    </row>
    <row r="214" spans="6:22" x14ac:dyDescent="0.25">
      <c r="V214" s="47"/>
    </row>
    <row r="215" spans="6:22" x14ac:dyDescent="0.25">
      <c r="V215" s="47"/>
    </row>
    <row r="216" spans="6:22" x14ac:dyDescent="0.25">
      <c r="V216" s="47"/>
    </row>
    <row r="217" spans="6:22" x14ac:dyDescent="0.25">
      <c r="V217" s="47"/>
    </row>
    <row r="218" spans="6:22" x14ac:dyDescent="0.25">
      <c r="F218" s="70"/>
      <c r="G218" s="70"/>
      <c r="H218" s="70"/>
      <c r="I218" s="70"/>
      <c r="J218" s="70"/>
      <c r="K218" s="70"/>
      <c r="L218" s="70"/>
      <c r="M218" s="70"/>
      <c r="N218" s="70"/>
      <c r="O218" s="70"/>
      <c r="P218" s="70"/>
      <c r="Q218" s="70"/>
      <c r="R218" s="70"/>
      <c r="S218" s="70"/>
      <c r="T218" s="70"/>
      <c r="U218" s="70"/>
      <c r="V218" s="71"/>
    </row>
    <row r="219" spans="6:22" x14ac:dyDescent="0.25">
      <c r="V219" s="47"/>
    </row>
    <row r="220" spans="6:22" x14ac:dyDescent="0.25">
      <c r="V220" s="47"/>
    </row>
    <row r="221" spans="6:22" x14ac:dyDescent="0.25">
      <c r="V221" s="47"/>
    </row>
    <row r="222" spans="6:22" x14ac:dyDescent="0.25">
      <c r="V222" s="47"/>
    </row>
    <row r="223" spans="6:22" x14ac:dyDescent="0.25">
      <c r="V223" s="47"/>
    </row>
    <row r="224" spans="6:22" x14ac:dyDescent="0.25">
      <c r="V224" s="47"/>
    </row>
    <row r="225" spans="22:22" x14ac:dyDescent="0.25">
      <c r="V225" s="47"/>
    </row>
    <row r="226" spans="22:22" x14ac:dyDescent="0.25">
      <c r="V226" s="47"/>
    </row>
    <row r="227" spans="22:22" x14ac:dyDescent="0.25">
      <c r="V227" s="47"/>
    </row>
    <row r="228" spans="22:22" x14ac:dyDescent="0.25">
      <c r="V228" s="47"/>
    </row>
    <row r="229" spans="22:22" x14ac:dyDescent="0.25">
      <c r="V229" s="47"/>
    </row>
    <row r="230" spans="22:22" x14ac:dyDescent="0.25">
      <c r="V230" s="47"/>
    </row>
    <row r="231" spans="22:22" x14ac:dyDescent="0.25">
      <c r="V231" s="47"/>
    </row>
    <row r="232" spans="22:22" x14ac:dyDescent="0.25">
      <c r="V232" s="47"/>
    </row>
    <row r="233" spans="22:22" x14ac:dyDescent="0.25">
      <c r="V233" s="47"/>
    </row>
    <row r="234" spans="22:22" x14ac:dyDescent="0.25">
      <c r="V234" s="47"/>
    </row>
    <row r="235" spans="22:22" x14ac:dyDescent="0.25">
      <c r="V235" s="47"/>
    </row>
    <row r="236" spans="22:22" x14ac:dyDescent="0.25">
      <c r="V236" s="47"/>
    </row>
    <row r="237" spans="22:22" x14ac:dyDescent="0.25">
      <c r="V237" s="47"/>
    </row>
    <row r="238" spans="22:22" x14ac:dyDescent="0.25">
      <c r="V238" s="47"/>
    </row>
    <row r="239" spans="22:22" x14ac:dyDescent="0.25">
      <c r="V239" s="47"/>
    </row>
    <row r="240" spans="22:22" x14ac:dyDescent="0.25">
      <c r="V240" s="47"/>
    </row>
    <row r="241" spans="22:22" x14ac:dyDescent="0.25">
      <c r="V241" s="47"/>
    </row>
    <row r="242" spans="22:22" x14ac:dyDescent="0.25">
      <c r="V242" s="47"/>
    </row>
    <row r="243" spans="22:22" x14ac:dyDescent="0.25">
      <c r="V243" s="47"/>
    </row>
    <row r="244" spans="22:22" x14ac:dyDescent="0.25">
      <c r="V244" s="47"/>
    </row>
    <row r="245" spans="22:22" x14ac:dyDescent="0.25">
      <c r="V245" s="47"/>
    </row>
    <row r="246" spans="22:22" x14ac:dyDescent="0.25">
      <c r="V246" s="47"/>
    </row>
    <row r="247" spans="22:22" x14ac:dyDescent="0.25">
      <c r="V247" s="47"/>
    </row>
  </sheetData>
  <dataValidations count="2">
    <dataValidation type="list" allowBlank="1" showInputMessage="1" showErrorMessage="1" sqref="H26 H7 H15:H16 J16 D3:D22 L46:L47 F33:F34 F26 D24:D68 N48:N49 F48:F49 J50 L51 F51 F54 H59 F64">
      <formula1>INDIRECT(C3)</formula1>
    </dataValidation>
    <dataValidation type="list" allowBlank="1" showInputMessage="1" showErrorMessage="1" sqref="E26 G26 C3:C22 E33:E34 C24:C68 E48:E49 E54">
      <formula1>Type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F24" sqref="F24"/>
    </sheetView>
  </sheetViews>
  <sheetFormatPr defaultColWidth="8.85546875" defaultRowHeight="15" x14ac:dyDescent="0.25"/>
  <cols>
    <col min="1" max="1" width="14.28515625" customWidth="1"/>
    <col min="2" max="2" width="13.42578125" customWidth="1"/>
    <col min="3" max="3" width="21.42578125" customWidth="1"/>
    <col min="4" max="4" width="15.42578125" customWidth="1"/>
    <col min="5" max="5" width="17.140625" customWidth="1"/>
    <col min="6" max="6" width="13.42578125" customWidth="1"/>
  </cols>
  <sheetData>
    <row r="1" spans="1:9" x14ac:dyDescent="0.25">
      <c r="A1" t="s">
        <v>44</v>
      </c>
      <c r="B1" t="s">
        <v>62</v>
      </c>
      <c r="C1" t="s">
        <v>64</v>
      </c>
      <c r="D1" t="s">
        <v>63</v>
      </c>
      <c r="E1" s="14" t="s">
        <v>48</v>
      </c>
      <c r="F1" s="100" t="s">
        <v>91</v>
      </c>
      <c r="G1" s="46"/>
    </row>
    <row r="2" spans="1:9" x14ac:dyDescent="0.25">
      <c r="A2" t="s">
        <v>63</v>
      </c>
      <c r="B2" t="s">
        <v>22</v>
      </c>
      <c r="C2" t="s">
        <v>50</v>
      </c>
      <c r="D2" s="14" t="s">
        <v>72</v>
      </c>
      <c r="E2" s="14" t="s">
        <v>45</v>
      </c>
      <c r="F2" s="100" t="s">
        <v>104</v>
      </c>
    </row>
    <row r="3" spans="1:9" x14ac:dyDescent="0.25">
      <c r="A3" t="s">
        <v>62</v>
      </c>
      <c r="B3" t="s">
        <v>24</v>
      </c>
      <c r="C3" t="s">
        <v>52</v>
      </c>
      <c r="D3" s="14" t="s">
        <v>78</v>
      </c>
      <c r="E3" s="14" t="s">
        <v>46</v>
      </c>
      <c r="F3" s="100" t="s">
        <v>105</v>
      </c>
    </row>
    <row r="4" spans="1:9" x14ac:dyDescent="0.25">
      <c r="A4" t="s">
        <v>48</v>
      </c>
      <c r="B4" t="s">
        <v>58</v>
      </c>
      <c r="C4" t="s">
        <v>55</v>
      </c>
      <c r="D4" s="14" t="s">
        <v>47</v>
      </c>
      <c r="E4" s="14" t="s">
        <v>47</v>
      </c>
      <c r="F4" s="100"/>
    </row>
    <row r="5" spans="1:9" x14ac:dyDescent="0.25">
      <c r="A5" t="s">
        <v>64</v>
      </c>
      <c r="B5" t="s">
        <v>59</v>
      </c>
      <c r="C5" t="s">
        <v>60</v>
      </c>
      <c r="D5" s="14" t="s">
        <v>49</v>
      </c>
      <c r="E5" s="14" t="s">
        <v>49</v>
      </c>
      <c r="F5" s="100"/>
    </row>
    <row r="6" spans="1:9" x14ac:dyDescent="0.25">
      <c r="A6" t="s">
        <v>91</v>
      </c>
      <c r="B6" t="s">
        <v>66</v>
      </c>
      <c r="C6" t="s">
        <v>89</v>
      </c>
      <c r="D6" s="14" t="s">
        <v>51</v>
      </c>
      <c r="E6" s="14" t="s">
        <v>51</v>
      </c>
      <c r="F6" s="100"/>
      <c r="I6" t="s">
        <v>61</v>
      </c>
    </row>
    <row r="7" spans="1:9" x14ac:dyDescent="0.25">
      <c r="B7" t="s">
        <v>67</v>
      </c>
      <c r="C7" t="s">
        <v>84</v>
      </c>
      <c r="D7" s="14" t="s">
        <v>53</v>
      </c>
      <c r="E7" s="14" t="s">
        <v>53</v>
      </c>
      <c r="F7" s="100"/>
    </row>
    <row r="8" spans="1:9" x14ac:dyDescent="0.25">
      <c r="B8" t="s">
        <v>68</v>
      </c>
      <c r="C8" t="s">
        <v>85</v>
      </c>
      <c r="D8" s="14" t="s">
        <v>54</v>
      </c>
      <c r="E8" s="14" t="s">
        <v>54</v>
      </c>
      <c r="F8" s="100"/>
    </row>
    <row r="9" spans="1:9" x14ac:dyDescent="0.25">
      <c r="B9" t="s">
        <v>69</v>
      </c>
      <c r="C9" t="s">
        <v>86</v>
      </c>
      <c r="D9" t="s">
        <v>81</v>
      </c>
      <c r="E9" t="s">
        <v>90</v>
      </c>
      <c r="F9" s="100"/>
    </row>
    <row r="10" spans="1:9" x14ac:dyDescent="0.25">
      <c r="B10" t="s">
        <v>70</v>
      </c>
      <c r="C10" t="s">
        <v>137</v>
      </c>
      <c r="D10" t="s">
        <v>88</v>
      </c>
      <c r="E10" t="s">
        <v>97</v>
      </c>
      <c r="F10" s="100"/>
    </row>
    <row r="11" spans="1:9" x14ac:dyDescent="0.25">
      <c r="B11" t="s">
        <v>108</v>
      </c>
      <c r="C11" t="s">
        <v>92</v>
      </c>
      <c r="D11" t="s">
        <v>93</v>
      </c>
      <c r="E11" t="s">
        <v>100</v>
      </c>
      <c r="F11" s="100"/>
    </row>
    <row r="12" spans="1:9" x14ac:dyDescent="0.25">
      <c r="B12" t="s">
        <v>71</v>
      </c>
      <c r="C12" s="100" t="s">
        <v>101</v>
      </c>
      <c r="D12" s="14" t="s">
        <v>95</v>
      </c>
      <c r="E12" s="46" t="s">
        <v>98</v>
      </c>
      <c r="F12" s="100"/>
    </row>
    <row r="13" spans="1:9" x14ac:dyDescent="0.25">
      <c r="C13" t="s">
        <v>103</v>
      </c>
      <c r="D13" t="s">
        <v>96</v>
      </c>
      <c r="E13" s="100" t="s">
        <v>102</v>
      </c>
      <c r="F13" s="100"/>
    </row>
    <row r="14" spans="1:9" x14ac:dyDescent="0.25">
      <c r="D14" s="85" t="s">
        <v>98</v>
      </c>
      <c r="E14" t="s">
        <v>106</v>
      </c>
      <c r="F14" s="100"/>
    </row>
    <row r="15" spans="1:9" x14ac:dyDescent="0.25">
      <c r="D15" s="85" t="s">
        <v>109</v>
      </c>
      <c r="E15" s="100" t="s">
        <v>145</v>
      </c>
    </row>
    <row r="16" spans="1:9" x14ac:dyDescent="0.25">
      <c r="D16" t="s">
        <v>110</v>
      </c>
      <c r="E16" t="s">
        <v>148</v>
      </c>
    </row>
    <row r="17" spans="1:5" x14ac:dyDescent="0.25">
      <c r="D17" s="85" t="s">
        <v>56</v>
      </c>
      <c r="E17" s="14" t="s">
        <v>56</v>
      </c>
    </row>
    <row r="19" spans="1:5" x14ac:dyDescent="0.25">
      <c r="A19" t="s">
        <v>65</v>
      </c>
      <c r="B19" t="s">
        <v>57</v>
      </c>
    </row>
    <row r="20" spans="1:5" x14ac:dyDescent="0.25">
      <c r="A20" s="102" t="s">
        <v>63</v>
      </c>
      <c r="B20" s="102" t="s">
        <v>78</v>
      </c>
    </row>
  </sheetData>
  <dataValidations count="2">
    <dataValidation type="list" allowBlank="1" showInputMessage="1" showErrorMessage="1" sqref="A20">
      <formula1>Type</formula1>
    </dataValidation>
    <dataValidation type="list" allowBlank="1" showInputMessage="1" showErrorMessage="1" sqref="B20">
      <formula1>INDIRECT(A20)</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All Data</vt:lpstr>
      <vt:lpstr>SMOW</vt:lpstr>
      <vt:lpstr>SLAP</vt:lpstr>
      <vt:lpstr>Standards</vt:lpstr>
      <vt:lpstr>Data sorting</vt:lpstr>
      <vt:lpstr>'All Data'!Carbonate</vt:lpstr>
      <vt:lpstr>Carbonate</vt:lpstr>
      <vt:lpstr>'All Data'!Carbonate_Standards</vt:lpstr>
      <vt:lpstr>Carbonate_Standards</vt:lpstr>
      <vt:lpstr>'All Data'!CarbonateStd</vt:lpstr>
      <vt:lpstr>CarbonateStd</vt:lpstr>
      <vt:lpstr>'All Data'!Project</vt:lpstr>
      <vt:lpstr>Project</vt:lpstr>
      <vt:lpstr>'All Data'!Type</vt:lpstr>
      <vt:lpstr>Type</vt:lpstr>
      <vt:lpstr>'All Data'!Water</vt:lpstr>
      <vt:lpstr>Water</vt:lpstr>
      <vt:lpstr>'All Data'!Water_Standards</vt:lpstr>
      <vt:lpstr>Water_Standards</vt:lpstr>
      <vt:lpstr>'All Data'!WaterStd</vt:lpstr>
      <vt:lpstr>WaterStd</vt:lpstr>
      <vt:lpstr>'All Data'!Waterstds</vt:lpstr>
      <vt:lpstr>Waterstds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geo-isopaleo</dc:creator>
  <cp:lastModifiedBy>s</cp:lastModifiedBy>
  <cp:lastPrinted>2018-07-24T20:05:26Z</cp:lastPrinted>
  <dcterms:created xsi:type="dcterms:W3CDTF">2018-05-08T13:04:56Z</dcterms:created>
  <dcterms:modified xsi:type="dcterms:W3CDTF">2020-04-23T17:35:23Z</dcterms:modified>
</cp:coreProperties>
</file>