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20"/>
  <fileSharing readOnlyRecommended="1"/>
  <workbookPr/>
  <mc:AlternateContent xmlns:mc="http://schemas.openxmlformats.org/markup-compatibility/2006">
    <mc:Choice Requires="x15">
      <x15ac:absPath xmlns:x15ac="http://schemas.microsoft.com/office/spreadsheetml/2010/11/ac" url="/Users/annefetrow/Downloads/Reactor Reductions/UM 17O WostbrockPinned/0000_LabFileFormatting/000_Reactor Spreadsheet Raw/"/>
    </mc:Choice>
  </mc:AlternateContent>
  <xr:revisionPtr revIDLastSave="0" documentId="13_ncr:1_{A3DBB4F6-CFE3-6444-8C21-07F4FCF0AA82}" xr6:coauthVersionLast="47" xr6:coauthVersionMax="47" xr10:uidLastSave="{00000000-0000-0000-0000-000000000000}"/>
  <bookViews>
    <workbookView xWindow="28960" yWindow="-5340" windowWidth="38080" windowHeight="20780" xr2:uid="{00000000-000D-0000-FFFF-FFFF00000000}"/>
  </bookViews>
  <sheets>
    <sheet name="All Data" sheetId="10" r:id="rId1"/>
    <sheet name="SMOW" sheetId="7" r:id="rId2"/>
    <sheet name="SLAP" sheetId="8" r:id="rId3"/>
    <sheet name="Standards" sheetId="9" r:id="rId4"/>
    <sheet name="Data sorting" sheetId="6" r:id="rId5"/>
  </sheets>
  <definedNames>
    <definedName name="_xlnm._FilterDatabase" localSheetId="0" hidden="1">'All Data'!$E$1:$AN$1</definedName>
    <definedName name="Apatite">#REF!</definedName>
    <definedName name="Carbonate" localSheetId="0">Table5[Carbonate]</definedName>
    <definedName name="Carbonate">Table5[Carbonate]</definedName>
    <definedName name="Carbonate_Standards" localSheetId="0">Table3[CarbonateStd]</definedName>
    <definedName name="Carbonate_Standards">Table3[CarbonateStd]</definedName>
    <definedName name="CarbonateStd" localSheetId="0">Table3[CarbonateStd]</definedName>
    <definedName name="CarbonateStd">Table3[CarbonateStd]</definedName>
    <definedName name="Project" localSheetId="0">Table4[Water]</definedName>
    <definedName name="Project">Table4[Water]</definedName>
    <definedName name="SulfateStd">'Data sorting'!#REF!</definedName>
    <definedName name="Type" localSheetId="0">Table1[Type]</definedName>
    <definedName name="Type">Table1[Type]</definedName>
    <definedName name="Water" localSheetId="0">Table4[Water]</definedName>
    <definedName name="Water">Table4[Water]</definedName>
    <definedName name="Water_Standards" localSheetId="0">Table2[WaterStd]</definedName>
    <definedName name="Water_Standards">Table2[WaterStd]</definedName>
    <definedName name="WaterStd" localSheetId="0">Table2[WaterStd]</definedName>
    <definedName name="WaterStd">Table2[WaterStd]</definedName>
    <definedName name="Waterstds" localSheetId="0">Table2[WaterStd]</definedName>
    <definedName name="Waterstds">Table2[WaterStd]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 i="7" l="1"/>
  <c r="AA4" i="7"/>
  <c r="Z4" i="7"/>
  <c r="AA28" i="7" l="1"/>
  <c r="AA26" i="7"/>
  <c r="AA106" i="10"/>
  <c r="AA29" i="7"/>
  <c r="AA27" i="7"/>
  <c r="Z106" i="10"/>
  <c r="Z29" i="7"/>
  <c r="Z28" i="7"/>
  <c r="Z27" i="7"/>
  <c r="Z26" i="7"/>
  <c r="AA102" i="10"/>
  <c r="AA99" i="10"/>
  <c r="AA95" i="10"/>
  <c r="AA91" i="10"/>
  <c r="AA84" i="10"/>
  <c r="AA80" i="10"/>
  <c r="AA100" i="10"/>
  <c r="AA81" i="10"/>
  <c r="AA16" i="8"/>
  <c r="AA88" i="10"/>
  <c r="AA15" i="8"/>
  <c r="AA8" i="9"/>
  <c r="AA4" i="9"/>
  <c r="AA103" i="10"/>
  <c r="AA94" i="10"/>
  <c r="AA83" i="10"/>
  <c r="AA86" i="10"/>
  <c r="AA10" i="9"/>
  <c r="AA9" i="9"/>
  <c r="AA97" i="10"/>
  <c r="AA90" i="10"/>
  <c r="AA87" i="10"/>
  <c r="AA79" i="10"/>
  <c r="AA6" i="9"/>
  <c r="AA96" i="10"/>
  <c r="AA104" i="10"/>
  <c r="AA14" i="8"/>
  <c r="AA7" i="9"/>
  <c r="AA3" i="9"/>
  <c r="AA101" i="10"/>
  <c r="AA98" i="10"/>
  <c r="AA93" i="10"/>
  <c r="AA89" i="10"/>
  <c r="AA82" i="10"/>
  <c r="AA13" i="8"/>
  <c r="AA2" i="9"/>
  <c r="AA92" i="10"/>
  <c r="AA85" i="10"/>
  <c r="AA105" i="10"/>
  <c r="AA5" i="9"/>
  <c r="AA77" i="10"/>
  <c r="AA73" i="10"/>
  <c r="AA69" i="10"/>
  <c r="AA65" i="10"/>
  <c r="AA61" i="10"/>
  <c r="AA57" i="10"/>
  <c r="AA76" i="10"/>
  <c r="AA74" i="10"/>
  <c r="AA66" i="10"/>
  <c r="AA72" i="10"/>
  <c r="AA68" i="10"/>
  <c r="AA64" i="10"/>
  <c r="AA60" i="10"/>
  <c r="AA56" i="10"/>
  <c r="AA71" i="10"/>
  <c r="AA63" i="10"/>
  <c r="AA78" i="10"/>
  <c r="AA58" i="10"/>
  <c r="AA75" i="10"/>
  <c r="AA67" i="10"/>
  <c r="AA59" i="10"/>
  <c r="AA70" i="10"/>
  <c r="AA62" i="10"/>
  <c r="AA54" i="10"/>
  <c r="AA55" i="10"/>
  <c r="AA32" i="10"/>
  <c r="AA51" i="10"/>
  <c r="AA47" i="10"/>
  <c r="AA38" i="10"/>
  <c r="AA31" i="10"/>
  <c r="AA30" i="10"/>
  <c r="AA49" i="10"/>
  <c r="AA37" i="10"/>
  <c r="AA52" i="10"/>
  <c r="AA48" i="10"/>
  <c r="AA44" i="10"/>
  <c r="AA40" i="10"/>
  <c r="AA36" i="10"/>
  <c r="AA28" i="10"/>
  <c r="AA43" i="10"/>
  <c r="AA35" i="10"/>
  <c r="AA53" i="10"/>
  <c r="AA45" i="10"/>
  <c r="AA33" i="10"/>
  <c r="AA50" i="10"/>
  <c r="AA46" i="10"/>
  <c r="AA42" i="10"/>
  <c r="AA39" i="10"/>
  <c r="AA34" i="10"/>
  <c r="AA41" i="10"/>
  <c r="AA29" i="10"/>
  <c r="AA26" i="10"/>
  <c r="AA25" i="10"/>
  <c r="AA27" i="10"/>
  <c r="AA42" i="7"/>
  <c r="AA5" i="10"/>
  <c r="AA24" i="10"/>
  <c r="AA43" i="7"/>
  <c r="AA12" i="8"/>
  <c r="AA10" i="8"/>
  <c r="AA41" i="7"/>
  <c r="AA11" i="8"/>
  <c r="AA23" i="10"/>
  <c r="AA30" i="8"/>
  <c r="AA22" i="10"/>
  <c r="AA9" i="8"/>
  <c r="AA21" i="10"/>
  <c r="Z16" i="8"/>
  <c r="Z9" i="9"/>
  <c r="Z5" i="9"/>
  <c r="Z88" i="10"/>
  <c r="Z105" i="10"/>
  <c r="Z10" i="9"/>
  <c r="Z95" i="10"/>
  <c r="Z103" i="10"/>
  <c r="Z97" i="10"/>
  <c r="Z94" i="10"/>
  <c r="Z90" i="10"/>
  <c r="Z87" i="10"/>
  <c r="Z83" i="10"/>
  <c r="Z79" i="10"/>
  <c r="Z8" i="9"/>
  <c r="Z4" i="9"/>
  <c r="Z85" i="10"/>
  <c r="Z6" i="9"/>
  <c r="Z80" i="10"/>
  <c r="Z104" i="10"/>
  <c r="Z15" i="8"/>
  <c r="Z100" i="10"/>
  <c r="Z81" i="10"/>
  <c r="Z2" i="9"/>
  <c r="Z102" i="10"/>
  <c r="Z91" i="10"/>
  <c r="Z84" i="10"/>
  <c r="Z101" i="10"/>
  <c r="Z98" i="10"/>
  <c r="Z93" i="10"/>
  <c r="Z89" i="10"/>
  <c r="Z86" i="10"/>
  <c r="Z82" i="10"/>
  <c r="Z14" i="8"/>
  <c r="Z7" i="9"/>
  <c r="Z3" i="9"/>
  <c r="Z96" i="10"/>
  <c r="Z92" i="10"/>
  <c r="Z13" i="8"/>
  <c r="Z99" i="10"/>
  <c r="Z77" i="10"/>
  <c r="Z73" i="10"/>
  <c r="Z69" i="10"/>
  <c r="Z65" i="10"/>
  <c r="Z61" i="10"/>
  <c r="Z57" i="10"/>
  <c r="Z72" i="10"/>
  <c r="Z68" i="10"/>
  <c r="Z64" i="10"/>
  <c r="Z60" i="10"/>
  <c r="Z56" i="10"/>
  <c r="Z62" i="10"/>
  <c r="Z76" i="10"/>
  <c r="Z59" i="10"/>
  <c r="Z78" i="10"/>
  <c r="Z66" i="10"/>
  <c r="Z71" i="10"/>
  <c r="Z67" i="10"/>
  <c r="Z63" i="10"/>
  <c r="Z75" i="10"/>
  <c r="Z74" i="10"/>
  <c r="Z70" i="10"/>
  <c r="Z58" i="10"/>
  <c r="Z54" i="10"/>
  <c r="Z55" i="10"/>
  <c r="Z52" i="10"/>
  <c r="Z48" i="10"/>
  <c r="Z44" i="10"/>
  <c r="Z40" i="10"/>
  <c r="Z36" i="10"/>
  <c r="Z32" i="10"/>
  <c r="Z28" i="10"/>
  <c r="Z51" i="10"/>
  <c r="Z47" i="10"/>
  <c r="Z38" i="10"/>
  <c r="Z35" i="10"/>
  <c r="Z42" i="10"/>
  <c r="Z34" i="10"/>
  <c r="Z49" i="10"/>
  <c r="Z33" i="10"/>
  <c r="Z43" i="10"/>
  <c r="Z31" i="10"/>
  <c r="Z50" i="10"/>
  <c r="Z46" i="10"/>
  <c r="Z39" i="10"/>
  <c r="Z30" i="10"/>
  <c r="Z45" i="10"/>
  <c r="Z37" i="10"/>
  <c r="Z53" i="10"/>
  <c r="Z41" i="10"/>
  <c r="Z29" i="10"/>
  <c r="Z26" i="10"/>
  <c r="Z25" i="10"/>
  <c r="Z27" i="10"/>
  <c r="Z5" i="10"/>
  <c r="Z24" i="10"/>
  <c r="Z42" i="7"/>
  <c r="Z11" i="8"/>
  <c r="Z30" i="8"/>
  <c r="Z10" i="8"/>
  <c r="Z41" i="7"/>
  <c r="Z22" i="10"/>
  <c r="Z23" i="10"/>
  <c r="Z12" i="8"/>
  <c r="Z43" i="7"/>
  <c r="Z9" i="8"/>
  <c r="Z21" i="10"/>
  <c r="Z20" i="10"/>
  <c r="Z22" i="7"/>
  <c r="AA20" i="10"/>
  <c r="AA22" i="7"/>
  <c r="AA19" i="10"/>
  <c r="AA21" i="7"/>
  <c r="Z19" i="10"/>
  <c r="Z21" i="7"/>
  <c r="AA20" i="7"/>
  <c r="AA18" i="10"/>
  <c r="AA19" i="7"/>
  <c r="AA17" i="10"/>
  <c r="Z18" i="10"/>
  <c r="Z20" i="7"/>
  <c r="Z19" i="7"/>
  <c r="Z17" i="10"/>
  <c r="Z16" i="10"/>
  <c r="AA16" i="10"/>
  <c r="Z14" i="10"/>
  <c r="Z15" i="10"/>
  <c r="AA14" i="10"/>
  <c r="AA15" i="10"/>
  <c r="AA13" i="10"/>
  <c r="AA7" i="10"/>
  <c r="AA6" i="10"/>
  <c r="AA11" i="10"/>
  <c r="AA10" i="10"/>
  <c r="AA8" i="10"/>
  <c r="AA12" i="10"/>
  <c r="AA9" i="10"/>
  <c r="Z13" i="10"/>
  <c r="Z11" i="10"/>
  <c r="Z8" i="10"/>
  <c r="Z12" i="10"/>
  <c r="Z6" i="10"/>
  <c r="Z9" i="10"/>
  <c r="Z10" i="10"/>
  <c r="Z7" i="10"/>
  <c r="AA25" i="8" l="1"/>
  <c r="Z25" i="8"/>
  <c r="AA37" i="7"/>
  <c r="Z37" i="7"/>
  <c r="AM3" i="7" s="1"/>
  <c r="AM10" i="7" l="1"/>
  <c r="AN11" i="7"/>
  <c r="AN4" i="7" l="1"/>
  <c r="AM11" i="7" l="1"/>
  <c r="AN12" i="7" l="1"/>
  <c r="AC27" i="7" l="1"/>
  <c r="AE27" i="7" s="1"/>
  <c r="AC106" i="10"/>
  <c r="AE106" i="10" s="1"/>
  <c r="AC26" i="7"/>
  <c r="AE26" i="7" s="1"/>
  <c r="AC28" i="7"/>
  <c r="AE28" i="7" s="1"/>
  <c r="AC29" i="7"/>
  <c r="AE29" i="7" s="1"/>
  <c r="AC105" i="10"/>
  <c r="AE105" i="10" s="1"/>
  <c r="AC104" i="10"/>
  <c r="AE104" i="10" s="1"/>
  <c r="AC98" i="10"/>
  <c r="AE98" i="10" s="1"/>
  <c r="AC95" i="10"/>
  <c r="AE95" i="10" s="1"/>
  <c r="AC103" i="10"/>
  <c r="AE103" i="10" s="1"/>
  <c r="AC99" i="10"/>
  <c r="AE99" i="10" s="1"/>
  <c r="AC97" i="10"/>
  <c r="AE97" i="10" s="1"/>
  <c r="AC3" i="9"/>
  <c r="AE3" i="9" s="1"/>
  <c r="AC2" i="9"/>
  <c r="AE2" i="9" s="1"/>
  <c r="AC16" i="8"/>
  <c r="AE16" i="8" s="1"/>
  <c r="AC14" i="8"/>
  <c r="AE14" i="8" s="1"/>
  <c r="AC101" i="10"/>
  <c r="AE101" i="10" s="1"/>
  <c r="AC100" i="10"/>
  <c r="AE100" i="10" s="1"/>
  <c r="AC92" i="10"/>
  <c r="AE92" i="10" s="1"/>
  <c r="AC93" i="10"/>
  <c r="AE93" i="10" s="1"/>
  <c r="AC15" i="8"/>
  <c r="AE15" i="8" s="1"/>
  <c r="AC13" i="8"/>
  <c r="AE13" i="8" s="1"/>
  <c r="AC102" i="10"/>
  <c r="AE102" i="10" s="1"/>
  <c r="AC96" i="10"/>
  <c r="AE96" i="10" s="1"/>
  <c r="AC94" i="10"/>
  <c r="AE94" i="10" s="1"/>
  <c r="AC4" i="9"/>
  <c r="AE4" i="9" s="1"/>
  <c r="AC7" i="9"/>
  <c r="AE7" i="9" s="1"/>
  <c r="AC79" i="10"/>
  <c r="AE79" i="10" s="1"/>
  <c r="AC88" i="10"/>
  <c r="AE88" i="10" s="1"/>
  <c r="AC70" i="10"/>
  <c r="AE70" i="10" s="1"/>
  <c r="AC89" i="10"/>
  <c r="AE89" i="10" s="1"/>
  <c r="AC10" i="9"/>
  <c r="AE10" i="9" s="1"/>
  <c r="AC59" i="10"/>
  <c r="AE59" i="10" s="1"/>
  <c r="AC8" i="9"/>
  <c r="AE8" i="9" s="1"/>
  <c r="AC82" i="10"/>
  <c r="AE82" i="10" s="1"/>
  <c r="AC91" i="10"/>
  <c r="AE91" i="10" s="1"/>
  <c r="AC67" i="10"/>
  <c r="AE67" i="10" s="1"/>
  <c r="AC61" i="10"/>
  <c r="AE61" i="10" s="1"/>
  <c r="AC84" i="10"/>
  <c r="AE84" i="10" s="1"/>
  <c r="AC83" i="10"/>
  <c r="AE83" i="10" s="1"/>
  <c r="AC9" i="9"/>
  <c r="AE9" i="9" s="1"/>
  <c r="AC85" i="10"/>
  <c r="AE85" i="10" s="1"/>
  <c r="AC60" i="10"/>
  <c r="AE60" i="10" s="1"/>
  <c r="AC6" i="9"/>
  <c r="AE6" i="9" s="1"/>
  <c r="AC75" i="10"/>
  <c r="AE75" i="10" s="1"/>
  <c r="AC86" i="10"/>
  <c r="AE86" i="10" s="1"/>
  <c r="AC77" i="10"/>
  <c r="AE77" i="10" s="1"/>
  <c r="AC81" i="10"/>
  <c r="AE81" i="10" s="1"/>
  <c r="AC87" i="10"/>
  <c r="AE87" i="10" s="1"/>
  <c r="AC80" i="10"/>
  <c r="AE80" i="10" s="1"/>
  <c r="AC57" i="10"/>
  <c r="AE57" i="10" s="1"/>
  <c r="AC5" i="9"/>
  <c r="AE5" i="9" s="1"/>
  <c r="AC90" i="10"/>
  <c r="AE90" i="10" s="1"/>
  <c r="AC68" i="10"/>
  <c r="AE68" i="10" s="1"/>
  <c r="AC64" i="10"/>
  <c r="AE64" i="10" s="1"/>
  <c r="AC73" i="10"/>
  <c r="AE73" i="10" s="1"/>
  <c r="AC74" i="10"/>
  <c r="AE74" i="10" s="1"/>
  <c r="AC66" i="10"/>
  <c r="AE66" i="10" s="1"/>
  <c r="AC54" i="10"/>
  <c r="AE54" i="10" s="1"/>
  <c r="AC69" i="10"/>
  <c r="AE69" i="10" s="1"/>
  <c r="AC72" i="10"/>
  <c r="AE72" i="10" s="1"/>
  <c r="AC58" i="10"/>
  <c r="AE58" i="10" s="1"/>
  <c r="AC62" i="10"/>
  <c r="AE62" i="10" s="1"/>
  <c r="AC56" i="10"/>
  <c r="AE56" i="10" s="1"/>
  <c r="AC65" i="10"/>
  <c r="AE65" i="10" s="1"/>
  <c r="AC63" i="10"/>
  <c r="AE63" i="10" s="1"/>
  <c r="AC71" i="10"/>
  <c r="AE71" i="10" s="1"/>
  <c r="AC78" i="10"/>
  <c r="AE78" i="10" s="1"/>
  <c r="AC76" i="10"/>
  <c r="AE76" i="10" s="1"/>
  <c r="AC55" i="10"/>
  <c r="AE55" i="10" s="1"/>
  <c r="AC38" i="10"/>
  <c r="AE38" i="10" s="1"/>
  <c r="AC39" i="10"/>
  <c r="AE39" i="10" s="1"/>
  <c r="AC35" i="10"/>
  <c r="AE35" i="10" s="1"/>
  <c r="AC31" i="10"/>
  <c r="AE31" i="10" s="1"/>
  <c r="AC44" i="10"/>
  <c r="AE44" i="10" s="1"/>
  <c r="AC28" i="10"/>
  <c r="AE28" i="10" s="1"/>
  <c r="AC46" i="10"/>
  <c r="AE46" i="10" s="1"/>
  <c r="AC50" i="10"/>
  <c r="AE50" i="10" s="1"/>
  <c r="AC42" i="10"/>
  <c r="AE42" i="10" s="1"/>
  <c r="AC52" i="10"/>
  <c r="AE52" i="10" s="1"/>
  <c r="AC36" i="10"/>
  <c r="AE36" i="10" s="1"/>
  <c r="AC34" i="10"/>
  <c r="AE34" i="10" s="1"/>
  <c r="AC40" i="10"/>
  <c r="AE40" i="10" s="1"/>
  <c r="AC33" i="10"/>
  <c r="AE33" i="10" s="1"/>
  <c r="AC43" i="10"/>
  <c r="AE43" i="10" s="1"/>
  <c r="AC45" i="10"/>
  <c r="AE45" i="10" s="1"/>
  <c r="AC47" i="10"/>
  <c r="AE47" i="10" s="1"/>
  <c r="AC27" i="10"/>
  <c r="AE27" i="10" s="1"/>
  <c r="AC53" i="10"/>
  <c r="AE53" i="10" s="1"/>
  <c r="AC29" i="10"/>
  <c r="AE29" i="10" s="1"/>
  <c r="AC25" i="10"/>
  <c r="AE25" i="10" s="1"/>
  <c r="AC51" i="10"/>
  <c r="AE51" i="10" s="1"/>
  <c r="AC49" i="10"/>
  <c r="AE49" i="10" s="1"/>
  <c r="AC41" i="10"/>
  <c r="AE41" i="10" s="1"/>
  <c r="AC48" i="10"/>
  <c r="AE48" i="10" s="1"/>
  <c r="AC37" i="10"/>
  <c r="AE37" i="10" s="1"/>
  <c r="AC30" i="10"/>
  <c r="AE30" i="10" s="1"/>
  <c r="AC32" i="10"/>
  <c r="AE32" i="10" s="1"/>
  <c r="AC26" i="10"/>
  <c r="AE26" i="10" s="1"/>
  <c r="AC5" i="10"/>
  <c r="AE5" i="10" s="1"/>
  <c r="AC23" i="10"/>
  <c r="AE23" i="10" s="1"/>
  <c r="AC12" i="8"/>
  <c r="AE12" i="8" s="1"/>
  <c r="AC11" i="8"/>
  <c r="AE11" i="8" s="1"/>
  <c r="AC24" i="10"/>
  <c r="AE24" i="10" s="1"/>
  <c r="AC10" i="8"/>
  <c r="AE10" i="8" s="1"/>
  <c r="AC42" i="7"/>
  <c r="AE42" i="7" s="1"/>
  <c r="AC30" i="8"/>
  <c r="AE30" i="8" s="1"/>
  <c r="AC22" i="10"/>
  <c r="AE22" i="10" s="1"/>
  <c r="AC43" i="7"/>
  <c r="AE43" i="7" s="1"/>
  <c r="AC41" i="7"/>
  <c r="AE41" i="7" s="1"/>
  <c r="AC9" i="8"/>
  <c r="AE9" i="8" s="1"/>
  <c r="AC21" i="10"/>
  <c r="AE21" i="10" s="1"/>
  <c r="AC20" i="10"/>
  <c r="AE20" i="10" s="1"/>
  <c r="AC22" i="7"/>
  <c r="AE22" i="7" s="1"/>
  <c r="AC21" i="7"/>
  <c r="AE21" i="7" s="1"/>
  <c r="AC19" i="10"/>
  <c r="AE19" i="10" s="1"/>
  <c r="AC20" i="7"/>
  <c r="AE20" i="7" s="1"/>
  <c r="AC19" i="7"/>
  <c r="AC18" i="10"/>
  <c r="AE18" i="10" s="1"/>
  <c r="AC17" i="10"/>
  <c r="AE17" i="10" s="1"/>
  <c r="AC16" i="10"/>
  <c r="AE16" i="10" s="1"/>
  <c r="AC15" i="10"/>
  <c r="AE15" i="10" s="1"/>
  <c r="AC14" i="10"/>
  <c r="AE14" i="10" s="1"/>
  <c r="AC11" i="10"/>
  <c r="AE11" i="10" s="1"/>
  <c r="AC6" i="10"/>
  <c r="AE6" i="10" s="1"/>
  <c r="AC8" i="10"/>
  <c r="AE8" i="10" s="1"/>
  <c r="AC13" i="10"/>
  <c r="AE13" i="10" s="1"/>
  <c r="AC10" i="10"/>
  <c r="AE10" i="10" s="1"/>
  <c r="AC7" i="10"/>
  <c r="AE7" i="10" s="1"/>
  <c r="AC12" i="10"/>
  <c r="AE12" i="10" s="1"/>
  <c r="AC9" i="10"/>
  <c r="AE9" i="10" s="1"/>
  <c r="AE25" i="8" l="1"/>
  <c r="AE19" i="7"/>
  <c r="AE37" i="7" s="1"/>
  <c r="AC37" i="7"/>
  <c r="AC25" i="8"/>
  <c r="AM4" i="7" l="1"/>
  <c r="AN6" i="7" l="1"/>
  <c r="AB29" i="7" l="1"/>
  <c r="AD29" i="7" s="1"/>
  <c r="AF29" i="7" s="1"/>
  <c r="AG29" i="7" s="1"/>
  <c r="AB27" i="7"/>
  <c r="AD27" i="7" s="1"/>
  <c r="AF27" i="7" s="1"/>
  <c r="AG27" i="7" s="1"/>
  <c r="AB106" i="10"/>
  <c r="AD106" i="10" s="1"/>
  <c r="AF106" i="10" s="1"/>
  <c r="AG106" i="10" s="1"/>
  <c r="AB26" i="7"/>
  <c r="AD26" i="7" s="1"/>
  <c r="AF26" i="7" s="1"/>
  <c r="AG26" i="7" s="1"/>
  <c r="AB28" i="7"/>
  <c r="AD28" i="7" s="1"/>
  <c r="AF28" i="7" s="1"/>
  <c r="AG28" i="7" s="1"/>
  <c r="AB104" i="10"/>
  <c r="AD104" i="10" s="1"/>
  <c r="AF104" i="10" s="1"/>
  <c r="AG104" i="10" s="1"/>
  <c r="AB105" i="10"/>
  <c r="AD105" i="10" s="1"/>
  <c r="AF105" i="10" s="1"/>
  <c r="AG105" i="10" s="1"/>
  <c r="AB97" i="10"/>
  <c r="AD97" i="10" s="1"/>
  <c r="AF97" i="10" s="1"/>
  <c r="AG97" i="10" s="1"/>
  <c r="AB6" i="9"/>
  <c r="AD6" i="9" s="1"/>
  <c r="AF6" i="9" s="1"/>
  <c r="AG6" i="9" s="1"/>
  <c r="AB100" i="10"/>
  <c r="AD100" i="10" s="1"/>
  <c r="AF100" i="10" s="1"/>
  <c r="AG100" i="10" s="1"/>
  <c r="AB80" i="10"/>
  <c r="AD80" i="10" s="1"/>
  <c r="AF80" i="10" s="1"/>
  <c r="AG80" i="10" s="1"/>
  <c r="AB90" i="10"/>
  <c r="AD90" i="10" s="1"/>
  <c r="AF90" i="10" s="1"/>
  <c r="AG90" i="10" s="1"/>
  <c r="AB7" i="9"/>
  <c r="AD7" i="9" s="1"/>
  <c r="AF7" i="9" s="1"/>
  <c r="AG7" i="9" s="1"/>
  <c r="AB99" i="10"/>
  <c r="AD99" i="10" s="1"/>
  <c r="AF99" i="10" s="1"/>
  <c r="AG99" i="10" s="1"/>
  <c r="AB92" i="10"/>
  <c r="AD92" i="10" s="1"/>
  <c r="AF92" i="10" s="1"/>
  <c r="AG92" i="10" s="1"/>
  <c r="AB5" i="9"/>
  <c r="AD5" i="9" s="1"/>
  <c r="AF5" i="9" s="1"/>
  <c r="AG5" i="9" s="1"/>
  <c r="AB79" i="10"/>
  <c r="AD79" i="10" s="1"/>
  <c r="AF79" i="10" s="1"/>
  <c r="AG79" i="10" s="1"/>
  <c r="AB96" i="10"/>
  <c r="AD96" i="10" s="1"/>
  <c r="AF96" i="10" s="1"/>
  <c r="AG96" i="10" s="1"/>
  <c r="AB98" i="10"/>
  <c r="AD98" i="10" s="1"/>
  <c r="AF98" i="10" s="1"/>
  <c r="AG98" i="10" s="1"/>
  <c r="AB95" i="10"/>
  <c r="AD95" i="10" s="1"/>
  <c r="AF95" i="10" s="1"/>
  <c r="AG95" i="10" s="1"/>
  <c r="AB13" i="8"/>
  <c r="AD13" i="8" s="1"/>
  <c r="AF13" i="8" s="1"/>
  <c r="AG13" i="8" s="1"/>
  <c r="AB88" i="10"/>
  <c r="AD88" i="10" s="1"/>
  <c r="AF88" i="10" s="1"/>
  <c r="AG88" i="10" s="1"/>
  <c r="AB102" i="10"/>
  <c r="AD102" i="10" s="1"/>
  <c r="AF102" i="10" s="1"/>
  <c r="AG102" i="10" s="1"/>
  <c r="AB15" i="8"/>
  <c r="AD15" i="8" s="1"/>
  <c r="AF15" i="8" s="1"/>
  <c r="AG15" i="8" s="1"/>
  <c r="AB86" i="10"/>
  <c r="AD86" i="10" s="1"/>
  <c r="AF86" i="10" s="1"/>
  <c r="AG86" i="10" s="1"/>
  <c r="AB81" i="10"/>
  <c r="AD81" i="10" s="1"/>
  <c r="AF81" i="10" s="1"/>
  <c r="AG81" i="10" s="1"/>
  <c r="AB83" i="10"/>
  <c r="AD83" i="10" s="1"/>
  <c r="AF83" i="10" s="1"/>
  <c r="AG83" i="10" s="1"/>
  <c r="AB61" i="10"/>
  <c r="AD61" i="10" s="1"/>
  <c r="AF61" i="10" s="1"/>
  <c r="AG61" i="10" s="1"/>
  <c r="AB14" i="8"/>
  <c r="AD14" i="8" s="1"/>
  <c r="AF14" i="8" s="1"/>
  <c r="AG14" i="8" s="1"/>
  <c r="AB91" i="10"/>
  <c r="AD91" i="10" s="1"/>
  <c r="AF91" i="10" s="1"/>
  <c r="AG91" i="10" s="1"/>
  <c r="AB87" i="10"/>
  <c r="AD87" i="10" s="1"/>
  <c r="AF87" i="10" s="1"/>
  <c r="AG87" i="10" s="1"/>
  <c r="AB3" i="9"/>
  <c r="AD3" i="9" s="1"/>
  <c r="AF3" i="9" s="1"/>
  <c r="AG3" i="9" s="1"/>
  <c r="AB68" i="10"/>
  <c r="AD68" i="10" s="1"/>
  <c r="AF68" i="10" s="1"/>
  <c r="AG68" i="10" s="1"/>
  <c r="AB16" i="8"/>
  <c r="AD16" i="8" s="1"/>
  <c r="AF16" i="8" s="1"/>
  <c r="AG16" i="8" s="1"/>
  <c r="AB4" i="9"/>
  <c r="AD4" i="9" s="1"/>
  <c r="AF4" i="9" s="1"/>
  <c r="AG4" i="9" s="1"/>
  <c r="AB101" i="10"/>
  <c r="AD101" i="10" s="1"/>
  <c r="AF101" i="10" s="1"/>
  <c r="AG101" i="10" s="1"/>
  <c r="AB8" i="9"/>
  <c r="AD8" i="9" s="1"/>
  <c r="AF8" i="9" s="1"/>
  <c r="AG8" i="9" s="1"/>
  <c r="AB103" i="10"/>
  <c r="AD103" i="10" s="1"/>
  <c r="AF103" i="10" s="1"/>
  <c r="AG103" i="10" s="1"/>
  <c r="AB85" i="10"/>
  <c r="AD85" i="10" s="1"/>
  <c r="AF85" i="10" s="1"/>
  <c r="AG85" i="10" s="1"/>
  <c r="AB94" i="10"/>
  <c r="AD94" i="10" s="1"/>
  <c r="AF94" i="10" s="1"/>
  <c r="AG94" i="10" s="1"/>
  <c r="AB10" i="9"/>
  <c r="AD10" i="9" s="1"/>
  <c r="AF10" i="9" s="1"/>
  <c r="AG10" i="9" s="1"/>
  <c r="AB89" i="10"/>
  <c r="AD89" i="10" s="1"/>
  <c r="AF89" i="10" s="1"/>
  <c r="AG89" i="10" s="1"/>
  <c r="AB82" i="10"/>
  <c r="AD82" i="10" s="1"/>
  <c r="AF82" i="10" s="1"/>
  <c r="AG82" i="10" s="1"/>
  <c r="AB77" i="10"/>
  <c r="AD77" i="10" s="1"/>
  <c r="AF77" i="10" s="1"/>
  <c r="AG77" i="10" s="1"/>
  <c r="AB9" i="9"/>
  <c r="AD9" i="9" s="1"/>
  <c r="AF9" i="9" s="1"/>
  <c r="AG9" i="9" s="1"/>
  <c r="AB62" i="10"/>
  <c r="AD62" i="10" s="1"/>
  <c r="AF62" i="10" s="1"/>
  <c r="AG62" i="10" s="1"/>
  <c r="AB2" i="9"/>
  <c r="AD2" i="9" s="1"/>
  <c r="AF2" i="9" s="1"/>
  <c r="AG2" i="9" s="1"/>
  <c r="AB93" i="10"/>
  <c r="AD93" i="10" s="1"/>
  <c r="AF93" i="10" s="1"/>
  <c r="AG93" i="10" s="1"/>
  <c r="AB84" i="10"/>
  <c r="AD84" i="10" s="1"/>
  <c r="AF84" i="10" s="1"/>
  <c r="AG84" i="10" s="1"/>
  <c r="AB65" i="10"/>
  <c r="AD65" i="10" s="1"/>
  <c r="AF65" i="10" s="1"/>
  <c r="AG65" i="10" s="1"/>
  <c r="AB56" i="10"/>
  <c r="AD56" i="10" s="1"/>
  <c r="AF56" i="10" s="1"/>
  <c r="AG56" i="10" s="1"/>
  <c r="AB74" i="10"/>
  <c r="AD74" i="10" s="1"/>
  <c r="AF74" i="10" s="1"/>
  <c r="AG74" i="10" s="1"/>
  <c r="AB59" i="10"/>
  <c r="AD59" i="10" s="1"/>
  <c r="AF59" i="10" s="1"/>
  <c r="AG59" i="10" s="1"/>
  <c r="AB60" i="10"/>
  <c r="AD60" i="10" s="1"/>
  <c r="AF60" i="10" s="1"/>
  <c r="AG60" i="10" s="1"/>
  <c r="AB57" i="10"/>
  <c r="AD57" i="10" s="1"/>
  <c r="AF57" i="10" s="1"/>
  <c r="AG57" i="10" s="1"/>
  <c r="AB71" i="10"/>
  <c r="AD71" i="10" s="1"/>
  <c r="AF71" i="10" s="1"/>
  <c r="AG71" i="10" s="1"/>
  <c r="AB76" i="10"/>
  <c r="AD76" i="10" s="1"/>
  <c r="AF76" i="10" s="1"/>
  <c r="AG76" i="10" s="1"/>
  <c r="AB63" i="10"/>
  <c r="AD63" i="10" s="1"/>
  <c r="AF63" i="10" s="1"/>
  <c r="AG63" i="10" s="1"/>
  <c r="AB75" i="10"/>
  <c r="AD75" i="10" s="1"/>
  <c r="AF75" i="10" s="1"/>
  <c r="AG75" i="10" s="1"/>
  <c r="AB72" i="10"/>
  <c r="AD72" i="10" s="1"/>
  <c r="AF72" i="10" s="1"/>
  <c r="AG72" i="10" s="1"/>
  <c r="AB70" i="10"/>
  <c r="AD70" i="10" s="1"/>
  <c r="AF70" i="10" s="1"/>
  <c r="AG70" i="10" s="1"/>
  <c r="AB58" i="10"/>
  <c r="AD58" i="10" s="1"/>
  <c r="AF58" i="10" s="1"/>
  <c r="AG58" i="10" s="1"/>
  <c r="AB78" i="10"/>
  <c r="AD78" i="10" s="1"/>
  <c r="AF78" i="10" s="1"/>
  <c r="AG78" i="10" s="1"/>
  <c r="AB73" i="10"/>
  <c r="AD73" i="10" s="1"/>
  <c r="AF73" i="10" s="1"/>
  <c r="AG73" i="10" s="1"/>
  <c r="AB66" i="10"/>
  <c r="AD66" i="10" s="1"/>
  <c r="AF66" i="10" s="1"/>
  <c r="AG66" i="10" s="1"/>
  <c r="AB69" i="10"/>
  <c r="AD69" i="10" s="1"/>
  <c r="AF69" i="10" s="1"/>
  <c r="AG69" i="10" s="1"/>
  <c r="AB64" i="10"/>
  <c r="AD64" i="10" s="1"/>
  <c r="AF64" i="10" s="1"/>
  <c r="AG64" i="10" s="1"/>
  <c r="AB67" i="10"/>
  <c r="AD67" i="10" s="1"/>
  <c r="AF67" i="10" s="1"/>
  <c r="AG67" i="10" s="1"/>
  <c r="AB54" i="10"/>
  <c r="AD54" i="10" s="1"/>
  <c r="AF54" i="10" s="1"/>
  <c r="AG54" i="10" s="1"/>
  <c r="AB29" i="10"/>
  <c r="AD29" i="10" s="1"/>
  <c r="AF29" i="10" s="1"/>
  <c r="AG29" i="10" s="1"/>
  <c r="AB55" i="10"/>
  <c r="AD55" i="10" s="1"/>
  <c r="AF55" i="10" s="1"/>
  <c r="AG55" i="10" s="1"/>
  <c r="AB40" i="10"/>
  <c r="AD40" i="10" s="1"/>
  <c r="AF40" i="10" s="1"/>
  <c r="AG40" i="10" s="1"/>
  <c r="AB38" i="10"/>
  <c r="AD38" i="10" s="1"/>
  <c r="AF38" i="10" s="1"/>
  <c r="AG38" i="10" s="1"/>
  <c r="AB35" i="10"/>
  <c r="AD35" i="10" s="1"/>
  <c r="AF35" i="10" s="1"/>
  <c r="AG35" i="10" s="1"/>
  <c r="AB50" i="10"/>
  <c r="AD50" i="10" s="1"/>
  <c r="AF50" i="10" s="1"/>
  <c r="AG50" i="10" s="1"/>
  <c r="AB51" i="10"/>
  <c r="AD51" i="10" s="1"/>
  <c r="AF51" i="10" s="1"/>
  <c r="AG51" i="10" s="1"/>
  <c r="AB46" i="10"/>
  <c r="AD46" i="10" s="1"/>
  <c r="AF46" i="10" s="1"/>
  <c r="AG46" i="10" s="1"/>
  <c r="AB37" i="10"/>
  <c r="AD37" i="10" s="1"/>
  <c r="AF37" i="10" s="1"/>
  <c r="AG37" i="10" s="1"/>
  <c r="AB33" i="10"/>
  <c r="AD33" i="10" s="1"/>
  <c r="AF33" i="10" s="1"/>
  <c r="AG33" i="10" s="1"/>
  <c r="AB41" i="10"/>
  <c r="AD41" i="10" s="1"/>
  <c r="AF41" i="10" s="1"/>
  <c r="AG41" i="10" s="1"/>
  <c r="AB45" i="10"/>
  <c r="AD45" i="10" s="1"/>
  <c r="AF45" i="10" s="1"/>
  <c r="AG45" i="10" s="1"/>
  <c r="AB53" i="10"/>
  <c r="AD53" i="10" s="1"/>
  <c r="AF53" i="10" s="1"/>
  <c r="AG53" i="10" s="1"/>
  <c r="AB43" i="10"/>
  <c r="AD43" i="10" s="1"/>
  <c r="AF43" i="10" s="1"/>
  <c r="AG43" i="10" s="1"/>
  <c r="AB44" i="10"/>
  <c r="AD44" i="10" s="1"/>
  <c r="AF44" i="10" s="1"/>
  <c r="AG44" i="10" s="1"/>
  <c r="AB28" i="10"/>
  <c r="AD28" i="10" s="1"/>
  <c r="AF28" i="10" s="1"/>
  <c r="AG28" i="10" s="1"/>
  <c r="AB31" i="10"/>
  <c r="AD31" i="10" s="1"/>
  <c r="AF31" i="10" s="1"/>
  <c r="AG31" i="10" s="1"/>
  <c r="AB49" i="10"/>
  <c r="AD49" i="10" s="1"/>
  <c r="AF49" i="10" s="1"/>
  <c r="AG49" i="10" s="1"/>
  <c r="AB32" i="10"/>
  <c r="AD32" i="10" s="1"/>
  <c r="AF32" i="10" s="1"/>
  <c r="AG32" i="10" s="1"/>
  <c r="AB52" i="10"/>
  <c r="AD52" i="10" s="1"/>
  <c r="AF52" i="10" s="1"/>
  <c r="AG52" i="10" s="1"/>
  <c r="AB39" i="10"/>
  <c r="AD39" i="10" s="1"/>
  <c r="AF39" i="10" s="1"/>
  <c r="AG39" i="10" s="1"/>
  <c r="AB30" i="10"/>
  <c r="AD30" i="10" s="1"/>
  <c r="AF30" i="10" s="1"/>
  <c r="AG30" i="10" s="1"/>
  <c r="AB34" i="10"/>
  <c r="AD34" i="10" s="1"/>
  <c r="AF34" i="10" s="1"/>
  <c r="AG34" i="10" s="1"/>
  <c r="AB36" i="10"/>
  <c r="AD36" i="10" s="1"/>
  <c r="AF36" i="10" s="1"/>
  <c r="AG36" i="10" s="1"/>
  <c r="AB48" i="10"/>
  <c r="AD48" i="10" s="1"/>
  <c r="AF48" i="10" s="1"/>
  <c r="AG48" i="10" s="1"/>
  <c r="AB42" i="10"/>
  <c r="AD42" i="10" s="1"/>
  <c r="AF42" i="10" s="1"/>
  <c r="AG42" i="10" s="1"/>
  <c r="AB47" i="10"/>
  <c r="AD47" i="10" s="1"/>
  <c r="AF47" i="10" s="1"/>
  <c r="AG47" i="10" s="1"/>
  <c r="AB26" i="10"/>
  <c r="AD26" i="10" s="1"/>
  <c r="AF26" i="10" s="1"/>
  <c r="AG26" i="10" s="1"/>
  <c r="AB27" i="10"/>
  <c r="AD27" i="10" s="1"/>
  <c r="AF27" i="10" s="1"/>
  <c r="AG27" i="10" s="1"/>
  <c r="AB25" i="10"/>
  <c r="AD25" i="10" s="1"/>
  <c r="AF25" i="10" s="1"/>
  <c r="AG25" i="10" s="1"/>
  <c r="AB5" i="10"/>
  <c r="AD5" i="10" s="1"/>
  <c r="AF5" i="10" s="1"/>
  <c r="AG5" i="10" s="1"/>
  <c r="AB23" i="10"/>
  <c r="AD23" i="10" s="1"/>
  <c r="AF23" i="10" s="1"/>
  <c r="AG23" i="10" s="1"/>
  <c r="AB24" i="10"/>
  <c r="AD24" i="10" s="1"/>
  <c r="AF24" i="10" s="1"/>
  <c r="AG24" i="10" s="1"/>
  <c r="AB11" i="8"/>
  <c r="AD11" i="8" s="1"/>
  <c r="AF11" i="8" s="1"/>
  <c r="AG11" i="8" s="1"/>
  <c r="AB12" i="8"/>
  <c r="AD12" i="8" s="1"/>
  <c r="AF12" i="8" s="1"/>
  <c r="AG12" i="8" s="1"/>
  <c r="AB42" i="7"/>
  <c r="AD42" i="7" s="1"/>
  <c r="AF42" i="7" s="1"/>
  <c r="AG42" i="7" s="1"/>
  <c r="AB10" i="8"/>
  <c r="AD10" i="8" s="1"/>
  <c r="AF10" i="8" s="1"/>
  <c r="AG10" i="8" s="1"/>
  <c r="AB43" i="7"/>
  <c r="AD43" i="7" s="1"/>
  <c r="AF43" i="7" s="1"/>
  <c r="AG43" i="7" s="1"/>
  <c r="AB41" i="7"/>
  <c r="AD41" i="7" s="1"/>
  <c r="AF41" i="7" s="1"/>
  <c r="AG41" i="7" s="1"/>
  <c r="AB22" i="10"/>
  <c r="AD22" i="10" s="1"/>
  <c r="AF22" i="10" s="1"/>
  <c r="AG22" i="10" s="1"/>
  <c r="AB30" i="8"/>
  <c r="AD30" i="8" s="1"/>
  <c r="AF30" i="8" s="1"/>
  <c r="AG30" i="8" s="1"/>
  <c r="AB9" i="8"/>
  <c r="AD9" i="8" s="1"/>
  <c r="AF9" i="8" s="1"/>
  <c r="AB21" i="10"/>
  <c r="AD21" i="10" s="1"/>
  <c r="AF21" i="10" s="1"/>
  <c r="AG21" i="10" s="1"/>
  <c r="AB20" i="10"/>
  <c r="AD20" i="10" s="1"/>
  <c r="AF20" i="10" s="1"/>
  <c r="AG20" i="10" s="1"/>
  <c r="AB22" i="7"/>
  <c r="AD22" i="7" s="1"/>
  <c r="AF22" i="7" s="1"/>
  <c r="AG22" i="7" s="1"/>
  <c r="AB21" i="7"/>
  <c r="AD21" i="7" s="1"/>
  <c r="AF21" i="7" s="1"/>
  <c r="AG21" i="7" s="1"/>
  <c r="AB19" i="10"/>
  <c r="AD19" i="10" s="1"/>
  <c r="AF19" i="10" s="1"/>
  <c r="AG19" i="10" s="1"/>
  <c r="AB17" i="10"/>
  <c r="AD17" i="10" s="1"/>
  <c r="AF17" i="10" s="1"/>
  <c r="AG17" i="10" s="1"/>
  <c r="AB20" i="7"/>
  <c r="AD20" i="7" s="1"/>
  <c r="AF20" i="7" s="1"/>
  <c r="AG20" i="7" s="1"/>
  <c r="AB18" i="10"/>
  <c r="AD18" i="10" s="1"/>
  <c r="AF18" i="10" s="1"/>
  <c r="AG18" i="10" s="1"/>
  <c r="AB19" i="7"/>
  <c r="AB16" i="10"/>
  <c r="AD16" i="10" s="1"/>
  <c r="AF16" i="10" s="1"/>
  <c r="AG16" i="10" s="1"/>
  <c r="AB14" i="10"/>
  <c r="AD14" i="10" s="1"/>
  <c r="AF14" i="10" s="1"/>
  <c r="AG14" i="10" s="1"/>
  <c r="AB15" i="10"/>
  <c r="AD15" i="10" s="1"/>
  <c r="AF15" i="10" s="1"/>
  <c r="AG15" i="10" s="1"/>
  <c r="AB10" i="10"/>
  <c r="AD10" i="10" s="1"/>
  <c r="AF10" i="10" s="1"/>
  <c r="AG10" i="10" s="1"/>
  <c r="AB12" i="10"/>
  <c r="AD12" i="10" s="1"/>
  <c r="AF12" i="10" s="1"/>
  <c r="AG12" i="10" s="1"/>
  <c r="AB7" i="10"/>
  <c r="AD7" i="10" s="1"/>
  <c r="AF7" i="10" s="1"/>
  <c r="AG7" i="10" s="1"/>
  <c r="AB8" i="10"/>
  <c r="AD8" i="10" s="1"/>
  <c r="AF8" i="10" s="1"/>
  <c r="AG8" i="10" s="1"/>
  <c r="AB13" i="10"/>
  <c r="AD13" i="10" s="1"/>
  <c r="AF13" i="10" s="1"/>
  <c r="AG13" i="10" s="1"/>
  <c r="AB9" i="10"/>
  <c r="AD9" i="10" s="1"/>
  <c r="AF9" i="10" s="1"/>
  <c r="AG9" i="10" s="1"/>
  <c r="AB11" i="10"/>
  <c r="AD11" i="10" s="1"/>
  <c r="AF11" i="10" s="1"/>
  <c r="AG11" i="10" s="1"/>
  <c r="AB6" i="10"/>
  <c r="AD6" i="10" s="1"/>
  <c r="AF6" i="10" s="1"/>
  <c r="AG6" i="10" s="1"/>
  <c r="AI29" i="7" l="1"/>
  <c r="AH29" i="7"/>
  <c r="AI106" i="10"/>
  <c r="AH106" i="10"/>
  <c r="AI77" i="10"/>
  <c r="AF25" i="8"/>
  <c r="AI30" i="10"/>
  <c r="AH62" i="10"/>
  <c r="AI50" i="10"/>
  <c r="AI78" i="10"/>
  <c r="AH50" i="10"/>
  <c r="AH78" i="10"/>
  <c r="AI59" i="10"/>
  <c r="AH59" i="10"/>
  <c r="AH4" i="9"/>
  <c r="AI4" i="9"/>
  <c r="AH86" i="10"/>
  <c r="AI86" i="10"/>
  <c r="AH88" i="10"/>
  <c r="AI88" i="10"/>
  <c r="AI62" i="10"/>
  <c r="AH30" i="10"/>
  <c r="AH56" i="10"/>
  <c r="AI56" i="10"/>
  <c r="AI10" i="9"/>
  <c r="AH10" i="9"/>
  <c r="AI16" i="8"/>
  <c r="AH16" i="8"/>
  <c r="AH92" i="10"/>
  <c r="AI92" i="10"/>
  <c r="AH52" i="10"/>
  <c r="AH79" i="10"/>
  <c r="AI52" i="10"/>
  <c r="AI79" i="10"/>
  <c r="AH74" i="10"/>
  <c r="AI74" i="10"/>
  <c r="AI27" i="10"/>
  <c r="AH27" i="10"/>
  <c r="AI95" i="10"/>
  <c r="AH95" i="10"/>
  <c r="AI44" i="10"/>
  <c r="AH44" i="10"/>
  <c r="AH84" i="10"/>
  <c r="AI84" i="10"/>
  <c r="AH33" i="10"/>
  <c r="AI34" i="10"/>
  <c r="AH34" i="10"/>
  <c r="AI33" i="10"/>
  <c r="AI93" i="10"/>
  <c r="AH93" i="10"/>
  <c r="AH37" i="10"/>
  <c r="AI37" i="10"/>
  <c r="AH71" i="10"/>
  <c r="AI71" i="10"/>
  <c r="AI65" i="10"/>
  <c r="AH65" i="10"/>
  <c r="AH90" i="10"/>
  <c r="AI90" i="10"/>
  <c r="AH82" i="10"/>
  <c r="AI82" i="10"/>
  <c r="AH98" i="10"/>
  <c r="AH102" i="10"/>
  <c r="AI102" i="10"/>
  <c r="AH94" i="10"/>
  <c r="AI94" i="10"/>
  <c r="AI46" i="10"/>
  <c r="AH46" i="10"/>
  <c r="AI40" i="10"/>
  <c r="AH40" i="10"/>
  <c r="AI68" i="10"/>
  <c r="AH68" i="10"/>
  <c r="AH77" i="10"/>
  <c r="AI24" i="10"/>
  <c r="AI80" i="10"/>
  <c r="AH80" i="10"/>
  <c r="AI48" i="10"/>
  <c r="AH48" i="10"/>
  <c r="AH42" i="10"/>
  <c r="AI42" i="10"/>
  <c r="AH7" i="9"/>
  <c r="AI7" i="9"/>
  <c r="AI98" i="10"/>
  <c r="AI6" i="10"/>
  <c r="AH6" i="10"/>
  <c r="AH24" i="10"/>
  <c r="AG9" i="8"/>
  <c r="AI20" i="10"/>
  <c r="AH20" i="10"/>
  <c r="AD19" i="7"/>
  <c r="AF19" i="7" s="1"/>
  <c r="AG19" i="7" s="1"/>
  <c r="AB37" i="7"/>
  <c r="AI12" i="10"/>
  <c r="AH10" i="10"/>
  <c r="AH9" i="10"/>
  <c r="AI11" i="10"/>
  <c r="AH12" i="10"/>
  <c r="AI10" i="10"/>
  <c r="AI9" i="10"/>
  <c r="AH11" i="10"/>
  <c r="AB25" i="8"/>
  <c r="AG38" i="7" l="1"/>
  <c r="AG37" i="7"/>
  <c r="AG26" i="8"/>
  <c r="AG25" i="8"/>
  <c r="AD37" i="7"/>
  <c r="AF37" i="7"/>
  <c r="AD25" i="8"/>
</calcChain>
</file>

<file path=xl/sharedStrings.xml><?xml version="1.0" encoding="utf-8"?>
<sst xmlns="http://schemas.openxmlformats.org/spreadsheetml/2006/main" count="883" uniqueCount="298">
  <si>
    <t>IPL num</t>
  </si>
  <si>
    <t>NAME</t>
  </si>
  <si>
    <t>d17O</t>
  </si>
  <si>
    <t>d'17O</t>
  </si>
  <si>
    <t>d17O err</t>
  </si>
  <si>
    <t>d18O</t>
  </si>
  <si>
    <t>d'18O</t>
  </si>
  <si>
    <t>d18O err</t>
  </si>
  <si>
    <t>CAP 17O</t>
  </si>
  <si>
    <t>CAP17O err</t>
  </si>
  <si>
    <t>d33</t>
  </si>
  <si>
    <t>d33 err</t>
  </si>
  <si>
    <t>d34</t>
  </si>
  <si>
    <t>d34 err</t>
  </si>
  <si>
    <t>d35</t>
  </si>
  <si>
    <t>d35 err</t>
  </si>
  <si>
    <t>d36</t>
  </si>
  <si>
    <t>d36 err</t>
  </si>
  <si>
    <t>Date Time</t>
  </si>
  <si>
    <t>version</t>
  </si>
  <si>
    <t>33 mismatch R2</t>
  </si>
  <si>
    <t>34 mismatch R2</t>
  </si>
  <si>
    <t>SMOW</t>
  </si>
  <si>
    <t>SMOW-SLAP transfer functions</t>
  </si>
  <si>
    <t>SLAP</t>
  </si>
  <si>
    <t>normalized to SMOW</t>
    <phoneticPr fontId="0" type="noConversion"/>
  </si>
  <si>
    <t>stretched to SLAP</t>
    <phoneticPr fontId="0" type="noConversion"/>
  </si>
  <si>
    <t>d17O SMOW</t>
    <phoneticPr fontId="0" type="noConversion"/>
  </si>
  <si>
    <t>d18O SMOW</t>
    <phoneticPr fontId="0" type="noConversion"/>
  </si>
  <si>
    <t>d17O SMOW-SLAP</t>
    <phoneticPr fontId="0" type="noConversion"/>
  </si>
  <si>
    <t>d18O SMOW-SLAP</t>
    <phoneticPr fontId="0" type="noConversion"/>
  </si>
  <si>
    <t>d'17O Final</t>
  </si>
  <si>
    <t>d'18O Final</t>
  </si>
  <si>
    <t>D17O Final</t>
  </si>
  <si>
    <t>D17O per meg</t>
  </si>
  <si>
    <t>AVG</t>
  </si>
  <si>
    <t>d17O SLAP</t>
    <phoneticPr fontId="0" type="noConversion"/>
  </si>
  <si>
    <t>d18O SLAP</t>
    <phoneticPr fontId="0" type="noConversion"/>
  </si>
  <si>
    <t>Observed</t>
    <phoneticPr fontId="0" type="noConversion"/>
  </si>
  <si>
    <t>Accepted</t>
    <phoneticPr fontId="0" type="noConversion"/>
  </si>
  <si>
    <t>slope</t>
    <phoneticPr fontId="0" type="noConversion"/>
  </si>
  <si>
    <t>intercept</t>
    <phoneticPr fontId="0" type="noConversion"/>
  </si>
  <si>
    <t>d33 SMOW-REF</t>
  </si>
  <si>
    <t>d34 SMOW-REF</t>
  </si>
  <si>
    <t>Type</t>
  </si>
  <si>
    <t>Turkana</t>
  </si>
  <si>
    <t>Serengeti Soils</t>
  </si>
  <si>
    <t>Atacama</t>
  </si>
  <si>
    <t>Carbonate</t>
  </si>
  <si>
    <t>Woranso-Mille</t>
  </si>
  <si>
    <t>102-GC-AZ01</t>
  </si>
  <si>
    <t>Mollusks</t>
  </si>
  <si>
    <t>NBS-19</t>
  </si>
  <si>
    <t>Ian's Samples</t>
  </si>
  <si>
    <t>K-Pg</t>
  </si>
  <si>
    <t>GON06-OES</t>
  </si>
  <si>
    <t>Uncategorized</t>
  </si>
  <si>
    <t>Type 2</t>
  </si>
  <si>
    <t>Furnace</t>
  </si>
  <si>
    <t>GISP</t>
  </si>
  <si>
    <t>NBS-18</t>
  </si>
  <si>
    <t>WaterStd</t>
  </si>
  <si>
    <t>Water</t>
  </si>
  <si>
    <t>CarbonateStd</t>
  </si>
  <si>
    <t xml:space="preserve">Type 1 </t>
  </si>
  <si>
    <t>House DI</t>
  </si>
  <si>
    <t>USGS45</t>
  </si>
  <si>
    <t>USGS46</t>
  </si>
  <si>
    <t>USGS47</t>
  </si>
  <si>
    <t>USGS48</t>
  </si>
  <si>
    <t>USGS50</t>
  </si>
  <si>
    <t>Crowdsource</t>
  </si>
  <si>
    <t>Average</t>
  </si>
  <si>
    <t>Stdev</t>
  </si>
  <si>
    <t>DO NOT PASTE OVER OR IT WILL MESS UP CALCULATIONS!!</t>
  </si>
  <si>
    <t>*should equal zero</t>
  </si>
  <si>
    <t>slope MWL</t>
  </si>
  <si>
    <t>Serengeti Waters</t>
  </si>
  <si>
    <t>User</t>
  </si>
  <si>
    <t>Sarah's Waters</t>
  </si>
  <si>
    <t>Comments</t>
  </si>
  <si>
    <t>Rejected</t>
  </si>
  <si>
    <t>IPL Laser CO2</t>
  </si>
  <si>
    <t>O2 Injection</t>
  </si>
  <si>
    <t>O2 Reduction</t>
  </si>
  <si>
    <t>start pasting data here to avoid pasting over equations</t>
  </si>
  <si>
    <t>Phoebe's Waters</t>
  </si>
  <si>
    <t>CME</t>
  </si>
  <si>
    <t>Apatite</t>
  </si>
  <si>
    <t>ETH-4</t>
  </si>
  <si>
    <t>Soil Waters</t>
  </si>
  <si>
    <t>d18O SLAP</t>
  </si>
  <si>
    <t>Natalie's Waters</t>
  </si>
  <si>
    <t xml:space="preserve">Ty's Waters </t>
  </si>
  <si>
    <t>Vincent's Samples</t>
  </si>
  <si>
    <t>Peru2019</t>
  </si>
  <si>
    <t>***changed CoF3 reactor***</t>
  </si>
  <si>
    <t>Bear Lake Core</t>
  </si>
  <si>
    <t>IAEA-C1</t>
  </si>
  <si>
    <t>GREECO</t>
  </si>
  <si>
    <t>Reagent Carbonate</t>
  </si>
  <si>
    <t>Dentine</t>
  </si>
  <si>
    <t>Enamel</t>
  </si>
  <si>
    <t>Speleothem</t>
  </si>
  <si>
    <t>USGS49</t>
  </si>
  <si>
    <t>IAEA</t>
  </si>
  <si>
    <t>USNIP</t>
  </si>
  <si>
    <t>ETH-2</t>
  </si>
  <si>
    <t>Julia's Samples</t>
  </si>
  <si>
    <t>Tyler's Samples</t>
  </si>
  <si>
    <t>d17O SLAP</t>
    <phoneticPr fontId="0" type="noConversion"/>
  </si>
  <si>
    <t>IAEA-603</t>
  </si>
  <si>
    <t>ReactorID</t>
  </si>
  <si>
    <t>primes</t>
  </si>
  <si>
    <t>flag.major</t>
  </si>
  <si>
    <t>flag.analysis</t>
  </si>
  <si>
    <t>O2 Zero Enrichment</t>
  </si>
  <si>
    <t>ETH-1</t>
  </si>
  <si>
    <t>WICO 2020</t>
  </si>
  <si>
    <t>PhosphateStd</t>
  </si>
  <si>
    <t>USGS81</t>
  </si>
  <si>
    <t>USGS80</t>
  </si>
  <si>
    <t>B2207</t>
  </si>
  <si>
    <t>cc-w</t>
  </si>
  <si>
    <t>Natalie Green River</t>
  </si>
  <si>
    <t>RSP-1</t>
  </si>
  <si>
    <t>Phosphate</t>
  </si>
  <si>
    <t>POX</t>
  </si>
  <si>
    <t>Nick's Waters</t>
  </si>
  <si>
    <t>Peru Holocene</t>
  </si>
  <si>
    <t>Nick's Samples</t>
  </si>
  <si>
    <t>Natalie Offline Tubes</t>
  </si>
  <si>
    <t>SulfateStd</t>
  </si>
  <si>
    <t>JMG-3</t>
  </si>
  <si>
    <t>EMD-091819</t>
  </si>
  <si>
    <t>Junin Core</t>
  </si>
  <si>
    <t>Gona</t>
  </si>
  <si>
    <t>CZ17O</t>
  </si>
  <si>
    <t>Afar Waters</t>
  </si>
  <si>
    <t>El Tesoro</t>
  </si>
  <si>
    <t>BrittanyPrice</t>
  </si>
  <si>
    <t>KHS</t>
  </si>
  <si>
    <t>OrganicStd</t>
  </si>
  <si>
    <t>IAEA-SO-5</t>
  </si>
  <si>
    <t>IAEA-SO-6</t>
  </si>
  <si>
    <t>Contract Waters</t>
  </si>
  <si>
    <t>Huron/Ann Arbor Waters</t>
  </si>
  <si>
    <t>Western US Waters</t>
  </si>
  <si>
    <t>Tara's Waters</t>
  </si>
  <si>
    <t>Mono Basin</t>
  </si>
  <si>
    <t>Ben's Samples</t>
  </si>
  <si>
    <t>Sarah's Samples</t>
  </si>
  <si>
    <t>Ben's Waters</t>
  </si>
  <si>
    <t>Lake Turkana</t>
  </si>
  <si>
    <t>Bolivia Waters</t>
  </si>
  <si>
    <t>Peru waters</t>
  </si>
  <si>
    <t>Junin</t>
  </si>
  <si>
    <t>Sarah's Speleothem</t>
  </si>
  <si>
    <t>Lake Erie</t>
  </si>
  <si>
    <t>***Computer updated 4/1/2024***</t>
  </si>
  <si>
    <t>***Septum Changed 4/1/2024***</t>
  </si>
  <si>
    <t>Data_2993 240329 Zakharov O2</t>
  </si>
  <si>
    <t>Data_2996 IPL-17O-5151 HouseDI#3-R30-1 1</t>
  </si>
  <si>
    <t>Data_2997 IPL-17O-5152 HouseDI#3-R30-2 1</t>
  </si>
  <si>
    <t>sak</t>
  </si>
  <si>
    <t>Data_2998 IPL-17O-5153 HouseDI#3-R30-3 1</t>
  </si>
  <si>
    <t>Data_2999 IPL-17O-5154 HouseDI#3-R30-4 1</t>
  </si>
  <si>
    <t>Data_3000 IPL-17O-5155 HouseDI#3-R30-5 1</t>
  </si>
  <si>
    <t>sk</t>
  </si>
  <si>
    <t>Data_3001 IPL-17O-5156 HouseDI#3-R30-6 1</t>
  </si>
  <si>
    <t>Data_3002 IPL-17O-5257 IPL-17O-5257 SMOW-R30-1 1</t>
  </si>
  <si>
    <t>Data_3004 IPL-17O-5259 IPL-17O-5259 VSMOW2-B8-R30-2 1</t>
  </si>
  <si>
    <t>Data_3003 IPL-17O-5258 IPL-17O-5258 VSMOW2-B8-R30-1 1</t>
  </si>
  <si>
    <t>Isotopically, this looks like a SLAP, not a SMOW</t>
  </si>
  <si>
    <t>Data_3005 IPL-17O-5260 IPL-17O-5260 VSMOW2-B8-R30-3 1</t>
  </si>
  <si>
    <t>mam</t>
  </si>
  <si>
    <t>acf</t>
  </si>
  <si>
    <t>Data_3007 IPL-17O-5262 IPL-17O-5262 VSMOW2-B8-R30-5 1</t>
  </si>
  <si>
    <t>Data_3006 IPL-17O-5261 IPL-17O-5261 VSMOW2-B8-R30-4 1</t>
  </si>
  <si>
    <t>use</t>
  </si>
  <si>
    <t>Data_3008 IPL-17O-5263 IPL-17O-5263 VSMOW2-B8-R30-6 1</t>
  </si>
  <si>
    <t>Data_3009 IPL-17O-5264 IPL-17O-5264 VSMOW2-B8-R30-7 1</t>
  </si>
  <si>
    <t>flag bc no primes after the preceeding accident SLAP</t>
  </si>
  <si>
    <t>Data_3010 IPL-17O-5265 IPL-17O-5265 SLAP2-B9-R30-1 1</t>
  </si>
  <si>
    <t>Data_3011 IPL-17O-5266 IPL-17O-5266 SLAP2-B9-R30-2 1</t>
  </si>
  <si>
    <t>Data_3012 IPL-17O-5267 IPL-17O-5267 SLAP2-B9-R30-3 1</t>
  </si>
  <si>
    <t>Data_3013 IPL-17O-5268 IPL-17O-5268 SLAP2-B9-R30-4 1</t>
  </si>
  <si>
    <t>Data_2992 DZ O2 Ref March 2024 run 1</t>
  </si>
  <si>
    <t>bhp</t>
  </si>
  <si>
    <t>Second analysis of an O2 aliquot (not "new" gas, same as previous analysis)</t>
  </si>
  <si>
    <t>Data_3015 IPL-17O-5270 USGS47-B1-R30-2</t>
  </si>
  <si>
    <t>The sample was sitting at T9 (in liquid N2) for about an hour before it was transferred to the cold finger. The previous sample was sitting at the cold finger because the sample bellow was not set to accept sample (SP was closed during ref gas change)</t>
  </si>
  <si>
    <t>Data_3016 IPL-17O-5271 USGS47-B1-R30-3 1</t>
  </si>
  <si>
    <t>Data_3017 IPL-17O-5272 USGS47-B1-R30-4 1</t>
  </si>
  <si>
    <t>Data_3018 IPL-17O-5273 USGS45-R30-1 1</t>
  </si>
  <si>
    <t>D17O is in the higher end of the range, but within error</t>
  </si>
  <si>
    <t>sak/ag</t>
  </si>
  <si>
    <t>ag</t>
  </si>
  <si>
    <t>Data_3019 IPL-17O-5274 USGS45-R30-2 1</t>
  </si>
  <si>
    <t>Data_3020 IPL-17O-5275  USGS45-R30-3 1</t>
  </si>
  <si>
    <t>Data_3021 IPL-17O-5276 MB_23_10_305-R30-1 1</t>
  </si>
  <si>
    <t>Data_3022 IPL-17O-5277 MB_23_10_305-R30-2 1</t>
  </si>
  <si>
    <t>Data_3023 IPL-17O-5278 MB_23_10_305-R30-3 1</t>
  </si>
  <si>
    <t>Data_3024 IPL-17O-5279 MB_23_10_305-R30-4 1</t>
  </si>
  <si>
    <t>1 day analytical break and tip seal replacement on MoMo 4/10/2024</t>
  </si>
  <si>
    <t>Data_3025 IPL-17O-5280 MB_23_10_295-R30-1 1</t>
  </si>
  <si>
    <t>Data_3026 IPL-17O-5281 MB_23_10_295-R30-2 1</t>
  </si>
  <si>
    <t>Data_3027 IPL-17O-5282 MB_23_10_295-R30-3 1</t>
  </si>
  <si>
    <t>Data_3028 IPL-17O-5283 MB_23_10_288-R30-1 1</t>
  </si>
  <si>
    <t>Data_3029 IPL-17O-5284 MB_23_10_288-R30-2 1</t>
  </si>
  <si>
    <t>Data_3030 IPL-17O-5285 MB_23_10_288-R30-3 1</t>
  </si>
  <si>
    <t>Data_3031 IPL-17O-5286 MB_23_08_250-R30-1 1</t>
  </si>
  <si>
    <t>Data_3032 IPL-17O-5287 MB_23_08_250-R30-2 1</t>
  </si>
  <si>
    <t>Data_3033 IPL-17O-5288 MB_23_05_197-R30-1 1</t>
  </si>
  <si>
    <t>Data_3034 IPL-17O-5289 MB_23_05_197-R30-2 1</t>
  </si>
  <si>
    <t>Data_3035 IPL-17O-5290 MB_23_05_201-R30-1 1</t>
  </si>
  <si>
    <t>Data_3036 IPL-17O-5291 MB_23_05_201-R30-2 1</t>
  </si>
  <si>
    <t>Data_3037 IPL-17O-5292 MB_23_10_290-R30-1 1</t>
  </si>
  <si>
    <t>Data_3038 IPL-17O-5293 MB_23_10_290-R30-2 1</t>
  </si>
  <si>
    <t>Data_3039 IPL-17O-5294 MB_22_10_146-R30-1 1</t>
  </si>
  <si>
    <t>Data_3040 IPL-17O-5295 MB_22_10_146-R30-2 1</t>
  </si>
  <si>
    <t>Data_3041 IPL-17O-5296 MB_23_08_255-R30-1 1</t>
  </si>
  <si>
    <t>Data_3042 IPL-17O-5297 MB_23_08_255-R30-2 1</t>
  </si>
  <si>
    <t>Data_3043 IPL-17O-5298 MB_23_08_250-R30-3 1</t>
  </si>
  <si>
    <t>el/ag</t>
  </si>
  <si>
    <t>Data_3044 IPL-17O-5301 ET24-RW-03-R30-3 1</t>
  </si>
  <si>
    <t>Data_3045 IPL-17O-5302 ET24-RW-03-R30-4 1</t>
  </si>
  <si>
    <t>didn't get primed</t>
  </si>
  <si>
    <t>Data_3046 IPL-17O-5303 ET24-RW-03-R30-5 1</t>
  </si>
  <si>
    <t>Data_3047 IPL-17O-5304 ET24-GW-01-R30-1 1</t>
  </si>
  <si>
    <t>Data_3048 IPL-17O-5305 ET24-GW-01-R30-2 1</t>
  </si>
  <si>
    <t>Data_3049 IPL-17O-5306 ET24-GW-01-R30-3 1</t>
  </si>
  <si>
    <t>Data_3050 IPL-17O-5307 ET24-PW-03-R30-1 1</t>
  </si>
  <si>
    <t>el</t>
  </si>
  <si>
    <t>Data_3051 IPL-17O-5308 ET24-PW-03-R30-2 1</t>
  </si>
  <si>
    <t>Data_3052 IPL-17O-5309 ET24-PW-03-R30-3 1</t>
  </si>
  <si>
    <t>Data_3053 IPL-17O-5310 ET24-RW-02-R30-1 1</t>
  </si>
  <si>
    <t>Data_3054 IPL-17O-5311 ET24-RW-02-R30-2 1</t>
  </si>
  <si>
    <t>Data_3055 IPL-17O-5312 ET24-RW-02-R30-3 1</t>
  </si>
  <si>
    <t>Data_3056 IPL-17O-5313 ET24-PW-04-R30-1 1</t>
  </si>
  <si>
    <t>Data_3057 IPL-17O-5314 ET24-PW-04-R30-2 1</t>
  </si>
  <si>
    <t>Didn't get primed at the start of the day</t>
  </si>
  <si>
    <t>two samples prior to this one were lost during MS transfer.</t>
  </si>
  <si>
    <t>Data_3058 IPL-17O-5315 ET24-PW-04-R30-3 1</t>
  </si>
  <si>
    <t>Data_3059 IPL-17O-5316 ET24-RW-05-R30-1 1</t>
  </si>
  <si>
    <t>Data_3060 IPL-17O-5317 ET24-RW-05-R30-2 1</t>
  </si>
  <si>
    <t>Data_3061 IPL-17O-5318 ET24-RW-05-R30-3 1</t>
  </si>
  <si>
    <t>Data_3062 IPL-17O-5319 ET24-GW-06-R30-1 1</t>
  </si>
  <si>
    <t>Data_3063 IPL-17O-5320 ET24-GW-06-R30-2 1</t>
  </si>
  <si>
    <t>Data_3064 IPL-17O-5321 ET24-GW-06-R30-3 1</t>
  </si>
  <si>
    <t>Data_3065 IPL-17O-5322 USGS45-R30-4 1</t>
  </si>
  <si>
    <t>Data_3066 IPL-17O-5323 USGS45-R30-5 1</t>
  </si>
  <si>
    <t>ref gas getting low, 30.8%</t>
  </si>
  <si>
    <t>Data_3067 IPL-17O-5324 USGS45-R30-6 1</t>
  </si>
  <si>
    <t>Data_3068 IPL-17O-5325 MB_22_10_146-R30-3 1</t>
  </si>
  <si>
    <t>average and stdev calculated with IPL-5294, 5295, 5325</t>
  </si>
  <si>
    <t>Data_3069 IPL-17O-5326 MB_23_08_255-R30-3 1</t>
  </si>
  <si>
    <t>Data_3070 IPL-17O-5327 MB_23_10_290-R30-3 1</t>
  </si>
  <si>
    <t>frequency plot looked a little odd for this one? Not quite bell-shaped; avg and stdev calculated w/ IPL-5296, 5297, 5326</t>
  </si>
  <si>
    <t>pretty big stdev on this one; average and stdev w/ IPL-5292, 5293, 5327</t>
  </si>
  <si>
    <t>Data_3071 IPL-17O-5328 SW173-R30-1 1</t>
  </si>
  <si>
    <t xml:space="preserve"> </t>
  </si>
  <si>
    <t>Data_3072 IPL-17O-5329 SW173-R30-2 1</t>
  </si>
  <si>
    <t>Data_3073 IPL-17O-5330 SW178-R30-1 1</t>
  </si>
  <si>
    <t>Data_3074 IPL-17O-5331 SW178-R30-2 1</t>
  </si>
  <si>
    <t>Data_3075 IPL-17O-5332 SW177-R30-1 1</t>
  </si>
  <si>
    <t>Data_3076 IPL-17O-5333 SW177-R30-2 1</t>
  </si>
  <si>
    <t>Data_3077 IPL-17O-5334 SW174-R30-1 1</t>
  </si>
  <si>
    <t>Data_3078 IPL-17O-5335 SW174-R30-2 1</t>
  </si>
  <si>
    <t>cold finger for 5337 SW176 was 760.609mbar -- huge! Maybe flag analysis?</t>
  </si>
  <si>
    <t>Data_3079 IPL-17O-5337 SW176-R30-2 1</t>
  </si>
  <si>
    <t>Data_3080 IPL-17O-5338 SW176-R30-3 1</t>
  </si>
  <si>
    <t>robot hard stop at slush</t>
  </si>
  <si>
    <t>Data_3081 IPL-17O-5339 SW175-R30-1 1</t>
  </si>
  <si>
    <t>Data_3082 IPL-17O-5340 SW175-R30-2 1</t>
  </si>
  <si>
    <t>Data_3083 IPL-17O-5341 MB_23_08_250-R30-4 1</t>
  </si>
  <si>
    <t>average of 5341, 5298, 5286, 5287</t>
  </si>
  <si>
    <t>Data_3084 IPL-17O-5342 MB_23_05_201-R30-3 1</t>
  </si>
  <si>
    <t>avg of 5290, 5291, 5342</t>
  </si>
  <si>
    <t>Data_3085 IPL-17O-5343 MB_23_05_197-R30-3 1</t>
  </si>
  <si>
    <t>avg of 5288, 5299, 5343</t>
  </si>
  <si>
    <t>Data_3086 IPL-17O-5344 USGS47-R30-5 1</t>
  </si>
  <si>
    <t>Data_3087 IPL-17O-5345 USGS47-R30-6 1</t>
  </si>
  <si>
    <t>Data_3088 IPL-17O-5346 USGS47-R30-7 1</t>
  </si>
  <si>
    <t>Data_3089 IPL-17O-5351 SLAP-B10-R30-1 1</t>
  </si>
  <si>
    <t>start carbonates at IPL #5355 due to earlier numbering mix up!</t>
  </si>
  <si>
    <t>Data_3090 IPL-17O-5352 SLAP-B10-R30-2 1</t>
  </si>
  <si>
    <t>mix-up in numbering; ideally this would've been 5347 but they got out of order (this run is marked as 5347 in lab notebook but is actually 5351 here)</t>
  </si>
  <si>
    <t xml:space="preserve">numbering mix-up, initially marked as 5348 in lab notebook </t>
  </si>
  <si>
    <t>Data_3091 IPL-17O-5353 SLAP-B10-R30-3 1</t>
  </si>
  <si>
    <t>Data_3092 IPL-17O-5354 SLAP-B10-R30-4 1</t>
  </si>
  <si>
    <t>Data_3093 IPL-17O-5347 VSMOW2-B8-R30-8 1</t>
  </si>
  <si>
    <t>Data_3094 IPL-17O-5348 VSMOW2-B8-R30-9 1</t>
  </si>
  <si>
    <t>Data_3095 IPL-17O-5349 VSMOW2-B8-R30-10 1</t>
  </si>
  <si>
    <t>5437 and 5348 look a lot more negative than one might expect for SMOW…</t>
  </si>
  <si>
    <t>EL</t>
  </si>
  <si>
    <t>Data_3096 IPL-17O-5350 VSMOW2-B8-R30-11 1</t>
  </si>
  <si>
    <t>also looks very negative for SMOW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</si>
</sst>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32" x14ac:knownFonts="1">
    <font>
      <sz val="11"/>
      <color theme="1"/>
      <name val="Calibri"/>
      <family val="2"/>
      <scheme val="minor"/>
    </font>
    <font>
      <b/>
      <sz val="11"/>
      <color theme="0"/>
      <name val="Calibri"/>
      <family val="2"/>
      <scheme val="minor"/>
    </font>
    <font>
      <b/>
      <sz val="11"/>
      <color theme="1"/>
      <name val="Calibri"/>
      <family val="2"/>
      <scheme val="minor"/>
    </font>
    <font>
      <sz val="10"/>
      <name val="Verdana"/>
      <family val="2"/>
    </font>
    <font>
      <sz val="11"/>
      <name val="Calibri"/>
      <family val="2"/>
      <scheme val="minor"/>
    </font>
    <font>
      <sz val="10"/>
      <name val="Arial"/>
      <family val="2"/>
    </font>
    <font>
      <b/>
      <sz val="10"/>
      <name val="Arial"/>
      <family val="2"/>
    </font>
    <font>
      <b/>
      <sz val="11"/>
      <name val="Calibri"/>
      <family val="2"/>
      <scheme val="minor"/>
    </font>
    <font>
      <sz val="11"/>
      <color rgb="FFFF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sz val="11"/>
      <color theme="0" tint="-0.14999847407452621"/>
      <name val="Calibri"/>
      <family val="2"/>
      <scheme val="minor"/>
    </font>
    <font>
      <sz val="11"/>
      <color theme="0" tint="-0.34998626667073579"/>
      <name val="Calibri"/>
      <family val="2"/>
      <scheme val="minor"/>
    </font>
    <font>
      <b/>
      <sz val="11"/>
      <color rgb="FF000000"/>
      <name val="Calibri"/>
      <family val="2"/>
    </font>
    <font>
      <sz val="11"/>
      <color theme="1"/>
      <name val="Calibri"/>
      <family val="2"/>
    </font>
    <font>
      <sz val="11"/>
      <color theme="0" tint="-0.249977111117893"/>
      <name val="Calibri"/>
      <family val="2"/>
      <scheme val="minor"/>
    </font>
    <font>
      <sz val="11"/>
      <color theme="2" tint="-0.499984740745262"/>
      <name val="Calibri"/>
      <family val="2"/>
      <scheme val="minor"/>
    </font>
    <font>
      <sz val="11"/>
      <color theme="2" tint="-0.249977111117893"/>
      <name val="Calibri"/>
      <family val="2"/>
      <scheme val="minor"/>
    </font>
  </fonts>
  <fills count="44">
    <fill>
      <patternFill patternType="none"/>
    </fill>
    <fill>
      <patternFill patternType="gray125"/>
    </fill>
    <fill>
      <patternFill patternType="solid">
        <fgColor theme="4" tint="-0.249977111117893"/>
        <bgColor indexed="64"/>
      </patternFill>
    </fill>
    <fill>
      <patternFill patternType="solid">
        <fgColor rgb="FF00B0F0"/>
        <bgColor indexed="64"/>
      </patternFill>
    </fill>
    <fill>
      <patternFill patternType="solid">
        <fgColor indexed="41"/>
        <bgColor indexed="64"/>
      </patternFill>
    </fill>
    <fill>
      <patternFill patternType="solid">
        <fgColor indexed="44"/>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7"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
      <left style="thin">
        <color theme="4" tint="0.39997558519241921"/>
      </left>
      <right style="thin">
        <color theme="4" tint="0.39997558519241921"/>
      </right>
      <top/>
      <bottom style="thin">
        <color theme="4" tint="0.3999755851924192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s>
  <cellStyleXfs count="43">
    <xf numFmtId="0" fontId="0" fillId="0" borderId="0"/>
    <xf numFmtId="0" fontId="3"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4" applyNumberFormat="0" applyAlignment="0" applyProtection="0"/>
    <xf numFmtId="0" fontId="18" fillId="11" borderId="5" applyNumberFormat="0" applyAlignment="0" applyProtection="0"/>
    <xf numFmtId="0" fontId="19" fillId="11" borderId="4" applyNumberFormat="0" applyAlignment="0" applyProtection="0"/>
    <xf numFmtId="0" fontId="20" fillId="0" borderId="6" applyNumberFormat="0" applyFill="0" applyAlignment="0" applyProtection="0"/>
    <xf numFmtId="0" fontId="1" fillId="12" borderId="7" applyNumberFormat="0" applyAlignment="0" applyProtection="0"/>
    <xf numFmtId="0" fontId="8" fillId="0" borderId="0" applyNumberFormat="0" applyFill="0" applyBorder="0" applyAlignment="0" applyProtection="0"/>
    <xf numFmtId="0" fontId="9" fillId="13" borderId="8" applyNumberFormat="0" applyFont="0" applyAlignment="0" applyProtection="0"/>
    <xf numFmtId="0" fontId="21" fillId="0" borderId="0" applyNumberFormat="0" applyFill="0" applyBorder="0" applyAlignment="0" applyProtection="0"/>
    <xf numFmtId="0" fontId="2" fillId="0" borderId="9" applyNumberFormat="0" applyFill="0" applyAlignment="0" applyProtection="0"/>
    <xf numFmtId="0" fontId="22"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110">
    <xf numFmtId="0" fontId="0" fillId="0" borderId="0" xfId="0"/>
    <xf numFmtId="0" fontId="1" fillId="2" borderId="0" xfId="0" applyFont="1" applyFill="1"/>
    <xf numFmtId="1" fontId="0" fillId="0" borderId="0" xfId="0" applyNumberFormat="1"/>
    <xf numFmtId="164" fontId="0" fillId="0" borderId="0" xfId="0" applyNumberFormat="1"/>
    <xf numFmtId="0" fontId="1" fillId="3" borderId="0" xfId="0" applyFont="1" applyFill="1"/>
    <xf numFmtId="0" fontId="6" fillId="0" borderId="0" xfId="1" applyFont="1" applyAlignment="1">
      <alignment horizontal="center"/>
    </xf>
    <xf numFmtId="2" fontId="6" fillId="0" borderId="0" xfId="1" applyNumberFormat="1" applyFont="1" applyAlignment="1">
      <alignment horizontal="center"/>
    </xf>
    <xf numFmtId="164" fontId="6" fillId="0" borderId="0" xfId="1" applyNumberFormat="1" applyFont="1" applyAlignment="1">
      <alignment horizontal="center" vertical="center"/>
    </xf>
    <xf numFmtId="0" fontId="4" fillId="6" borderId="0" xfId="1" applyFont="1" applyFill="1" applyAlignment="1">
      <alignment horizontal="center"/>
    </xf>
    <xf numFmtId="0" fontId="7" fillId="6" borderId="0" xfId="1" applyFont="1" applyFill="1" applyAlignment="1">
      <alignment horizontal="center"/>
    </xf>
    <xf numFmtId="2" fontId="4" fillId="6" borderId="0" xfId="1" applyNumberFormat="1" applyFont="1" applyFill="1" applyAlignment="1">
      <alignment horizontal="center"/>
    </xf>
    <xf numFmtId="164" fontId="4" fillId="6" borderId="0" xfId="1" applyNumberFormat="1" applyFont="1" applyFill="1" applyAlignment="1">
      <alignment horizontal="center"/>
    </xf>
    <xf numFmtId="22" fontId="8" fillId="0" borderId="0" xfId="0" applyNumberFormat="1" applyFont="1"/>
    <xf numFmtId="0" fontId="2" fillId="0" borderId="10" xfId="0" applyFont="1" applyBorder="1"/>
    <xf numFmtId="22" fontId="0" fillId="0" borderId="0" xfId="0" applyNumberFormat="1"/>
    <xf numFmtId="165" fontId="0" fillId="0" borderId="0" xfId="0" applyNumberFormat="1"/>
    <xf numFmtId="2" fontId="0" fillId="0" borderId="0" xfId="0" applyNumberFormat="1"/>
    <xf numFmtId="0" fontId="8" fillId="0" borderId="0" xfId="0" applyFont="1"/>
    <xf numFmtId="0" fontId="2" fillId="0" borderId="0" xfId="0" applyFont="1"/>
    <xf numFmtId="166" fontId="0" fillId="0" borderId="0" xfId="0" applyNumberFormat="1"/>
    <xf numFmtId="0" fontId="0" fillId="0" borderId="0" xfId="0" applyAlignment="1">
      <alignment horizontal="center"/>
    </xf>
    <xf numFmtId="1" fontId="2" fillId="0" borderId="0" xfId="0" applyNumberFormat="1" applyFont="1" applyAlignment="1">
      <alignment horizontal="center"/>
    </xf>
    <xf numFmtId="0" fontId="2" fillId="0" borderId="0" xfId="0" applyFont="1" applyAlignment="1">
      <alignment horizontal="center"/>
    </xf>
    <xf numFmtId="0" fontId="2" fillId="38" borderId="0" xfId="0" applyFont="1" applyFill="1"/>
    <xf numFmtId="0" fontId="0" fillId="6" borderId="0" xfId="0" applyFill="1"/>
    <xf numFmtId="0" fontId="0" fillId="39" borderId="0" xfId="0" applyFill="1"/>
    <xf numFmtId="0" fontId="0" fillId="39" borderId="0" xfId="0" applyFill="1" applyAlignment="1">
      <alignment horizontal="center"/>
    </xf>
    <xf numFmtId="0" fontId="8"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2" fontId="1" fillId="3" borderId="0" xfId="0" applyNumberFormat="1" applyFont="1" applyFill="1"/>
    <xf numFmtId="2" fontId="2" fillId="0" borderId="0" xfId="0" applyNumberFormat="1" applyFont="1"/>
    <xf numFmtId="0" fontId="5" fillId="4" borderId="0" xfId="1" applyFont="1" applyFill="1" applyAlignment="1">
      <alignment horizontal="center"/>
    </xf>
    <xf numFmtId="0" fontId="5" fillId="5" borderId="0" xfId="1" applyFont="1" applyFill="1" applyAlignment="1">
      <alignment horizontal="center"/>
    </xf>
    <xf numFmtId="165" fontId="8" fillId="0" borderId="0" xfId="0" applyNumberFormat="1" applyFont="1"/>
    <xf numFmtId="1" fontId="8" fillId="0" borderId="0" xfId="0" applyNumberFormat="1" applyFont="1"/>
    <xf numFmtId="2" fontId="8" fillId="0" borderId="0" xfId="0" applyNumberFormat="1" applyFont="1"/>
    <xf numFmtId="2" fontId="4" fillId="0" borderId="0" xfId="0" applyNumberFormat="1" applyFont="1"/>
    <xf numFmtId="165" fontId="4" fillId="0" borderId="0" xfId="0" applyNumberFormat="1" applyFont="1"/>
    <xf numFmtId="1" fontId="4" fillId="0" borderId="0" xfId="0" applyNumberFormat="1" applyFont="1"/>
    <xf numFmtId="165" fontId="1" fillId="3" borderId="0" xfId="0" applyNumberFormat="1" applyFont="1" applyFill="1"/>
    <xf numFmtId="165" fontId="2" fillId="0" borderId="0" xfId="0" applyNumberFormat="1" applyFont="1"/>
    <xf numFmtId="0" fontId="0" fillId="0" borderId="0" xfId="0" applyAlignment="1">
      <alignment horizontal="left"/>
    </xf>
    <xf numFmtId="0" fontId="23" fillId="0" borderId="0" xfId="0" applyFont="1"/>
    <xf numFmtId="165"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right"/>
    </xf>
    <xf numFmtId="165" fontId="0" fillId="0" borderId="0" xfId="0" applyNumberFormat="1" applyAlignment="1">
      <alignment horizontal="right"/>
    </xf>
    <xf numFmtId="2" fontId="0" fillId="0" borderId="0" xfId="0" applyNumberFormat="1" applyAlignment="1">
      <alignment horizontal="right"/>
    </xf>
    <xf numFmtId="1" fontId="0" fillId="0" borderId="0" xfId="0" applyNumberFormat="1" applyAlignment="1">
      <alignment horizontal="right"/>
    </xf>
    <xf numFmtId="165" fontId="2" fillId="0" borderId="0" xfId="0" applyNumberFormat="1" applyFont="1" applyAlignment="1">
      <alignment horizontal="right"/>
    </xf>
    <xf numFmtId="1" fontId="24" fillId="0" borderId="0" xfId="0" applyNumberFormat="1" applyFont="1" applyAlignment="1">
      <alignment horizontal="right"/>
    </xf>
    <xf numFmtId="166" fontId="2" fillId="0" borderId="0" xfId="0" applyNumberFormat="1" applyFont="1"/>
    <xf numFmtId="1" fontId="24" fillId="0" borderId="0" xfId="0" applyNumberFormat="1" applyFont="1"/>
    <xf numFmtId="1" fontId="4" fillId="0" borderId="0" xfId="0" applyNumberFormat="1" applyFont="1" applyAlignment="1">
      <alignment horizontal="right"/>
    </xf>
    <xf numFmtId="1" fontId="25" fillId="0" borderId="0" xfId="0" applyNumberFormat="1" applyFont="1"/>
    <xf numFmtId="1" fontId="26" fillId="0" borderId="0" xfId="0" applyNumberFormat="1" applyFont="1"/>
    <xf numFmtId="0" fontId="2" fillId="0" borderId="0" xfId="0" applyFont="1" applyAlignment="1">
      <alignment horizontal="left"/>
    </xf>
    <xf numFmtId="0" fontId="0" fillId="40" borderId="11" xfId="0" applyFill="1" applyBorder="1"/>
    <xf numFmtId="0" fontId="27" fillId="0" borderId="0" xfId="0" applyFont="1"/>
    <xf numFmtId="0" fontId="27" fillId="0" borderId="0" xfId="0" applyFont="1" applyAlignment="1">
      <alignment horizontal="center"/>
    </xf>
    <xf numFmtId="0" fontId="28" fillId="0" borderId="0" xfId="0" applyFont="1" applyAlignment="1">
      <alignment horizontal="center"/>
    </xf>
    <xf numFmtId="0" fontId="4" fillId="0" borderId="0" xfId="0" applyFont="1" applyAlignment="1">
      <alignment horizontal="left"/>
    </xf>
    <xf numFmtId="1" fontId="2" fillId="0" borderId="0" xfId="0" applyNumberFormat="1" applyFont="1" applyAlignment="1">
      <alignment horizontal="left"/>
    </xf>
    <xf numFmtId="1" fontId="2" fillId="0" borderId="0" xfId="0" applyNumberFormat="1" applyFont="1" applyAlignment="1">
      <alignment horizontal="center" vertical="center"/>
    </xf>
    <xf numFmtId="1" fontId="0" fillId="0" borderId="0" xfId="0" applyNumberFormat="1" applyAlignment="1">
      <alignment horizontal="center" vertical="center"/>
    </xf>
    <xf numFmtId="11" fontId="0" fillId="0" borderId="0" xfId="0" applyNumberFormat="1"/>
    <xf numFmtId="165" fontId="2" fillId="0" borderId="0" xfId="0" applyNumberFormat="1" applyFont="1" applyAlignment="1">
      <alignment horizontal="center"/>
    </xf>
    <xf numFmtId="166" fontId="2" fillId="0" borderId="0" xfId="0" applyNumberFormat="1" applyFont="1" applyAlignment="1">
      <alignment horizontal="center"/>
    </xf>
    <xf numFmtId="166" fontId="0" fillId="0" borderId="0" xfId="0" applyNumberFormat="1" applyAlignment="1">
      <alignment horizontal="center"/>
    </xf>
    <xf numFmtId="0" fontId="22" fillId="34" borderId="0" xfId="39"/>
    <xf numFmtId="0" fontId="9" fillId="32" borderId="0" xfId="37"/>
    <xf numFmtId="0" fontId="9" fillId="31" borderId="0" xfId="36"/>
    <xf numFmtId="0" fontId="0" fillId="32" borderId="0" xfId="37" applyFont="1"/>
    <xf numFmtId="0" fontId="1" fillId="34" borderId="12" xfId="39" applyFont="1" applyBorder="1"/>
    <xf numFmtId="2" fontId="0" fillId="0" borderId="0" xfId="0" applyNumberFormat="1" applyAlignment="1">
      <alignment horizontal="center"/>
    </xf>
    <xf numFmtId="0" fontId="0" fillId="41" borderId="13" xfId="0" applyFill="1" applyBorder="1"/>
    <xf numFmtId="0" fontId="0" fillId="42" borderId="13" xfId="0" applyFill="1" applyBorder="1"/>
    <xf numFmtId="0" fontId="28" fillId="43" borderId="0" xfId="0" applyFont="1" applyFill="1" applyAlignment="1">
      <alignment horizontal="center"/>
    </xf>
    <xf numFmtId="0" fontId="27" fillId="43" borderId="0" xfId="0" applyFont="1" applyFill="1" applyAlignment="1">
      <alignment horizontal="center"/>
    </xf>
    <xf numFmtId="0" fontId="4" fillId="43" borderId="0" xfId="0" applyFont="1" applyFill="1" applyAlignment="1">
      <alignment horizontal="left"/>
    </xf>
    <xf numFmtId="0" fontId="0" fillId="43" borderId="0" xfId="0" applyFill="1" applyAlignment="1">
      <alignment horizontal="left"/>
    </xf>
    <xf numFmtId="165" fontId="2" fillId="43" borderId="0" xfId="0" applyNumberFormat="1" applyFont="1" applyFill="1" applyAlignment="1">
      <alignment horizontal="center"/>
    </xf>
    <xf numFmtId="166" fontId="2" fillId="43" borderId="0" xfId="0" applyNumberFormat="1" applyFont="1" applyFill="1" applyAlignment="1">
      <alignment horizontal="center"/>
    </xf>
    <xf numFmtId="2" fontId="0" fillId="43" borderId="0" xfId="0" applyNumberFormat="1" applyFill="1" applyAlignment="1">
      <alignment horizontal="center"/>
    </xf>
    <xf numFmtId="165" fontId="0" fillId="43" borderId="0" xfId="0" applyNumberFormat="1" applyFill="1" applyAlignment="1">
      <alignment horizontal="center"/>
    </xf>
    <xf numFmtId="164" fontId="0" fillId="43" borderId="0" xfId="0" applyNumberFormat="1" applyFill="1" applyAlignment="1">
      <alignment horizontal="center"/>
    </xf>
    <xf numFmtId="1" fontId="2" fillId="43" borderId="0" xfId="0" applyNumberFormat="1" applyFont="1" applyFill="1" applyAlignment="1">
      <alignment horizontal="center" vertical="center"/>
    </xf>
    <xf numFmtId="0" fontId="2" fillId="43" borderId="0" xfId="0" applyFont="1" applyFill="1" applyAlignment="1">
      <alignment horizontal="left"/>
    </xf>
    <xf numFmtId="0" fontId="0" fillId="43" borderId="0" xfId="0" applyFill="1" applyAlignment="1">
      <alignment horizontal="right"/>
    </xf>
    <xf numFmtId="0" fontId="2" fillId="43" borderId="0" xfId="0" applyFont="1" applyFill="1" applyAlignment="1">
      <alignment horizontal="center"/>
    </xf>
    <xf numFmtId="165" fontId="8" fillId="0" borderId="0" xfId="0" applyNumberFormat="1" applyFont="1" applyAlignment="1">
      <alignment horizontal="center"/>
    </xf>
    <xf numFmtId="1" fontId="8" fillId="0" borderId="0" xfId="0" applyNumberFormat="1" applyFont="1" applyAlignment="1">
      <alignment horizontal="center"/>
    </xf>
    <xf numFmtId="1" fontId="4" fillId="0" borderId="0" xfId="0" applyNumberFormat="1" applyFont="1" applyAlignment="1">
      <alignment horizontal="center"/>
    </xf>
    <xf numFmtId="1" fontId="29" fillId="0" borderId="0" xfId="0" applyNumberFormat="1" applyFont="1"/>
    <xf numFmtId="0" fontId="29" fillId="0" borderId="0" xfId="0" applyFont="1"/>
    <xf numFmtId="1" fontId="30" fillId="0" borderId="0" xfId="0" applyNumberFormat="1" applyFont="1"/>
    <xf numFmtId="0" fontId="30" fillId="0" borderId="0" xfId="0" applyFont="1"/>
    <xf numFmtId="1" fontId="31" fillId="0" borderId="0" xfId="0" applyNumberFormat="1" applyFont="1"/>
    <xf numFmtId="0" fontId="31" fillId="0" borderId="0" xfId="0" applyFont="1"/>
    <xf numFmtId="22" fontId="29" fillId="0" borderId="0" xfId="0" applyNumberFormat="1" applyFont="1"/>
    <xf numFmtId="165" fontId="29" fillId="0" borderId="0" xfId="0" applyNumberFormat="1" applyFont="1" applyAlignment="1">
      <alignment horizontal="center"/>
    </xf>
    <xf numFmtId="1" fontId="29" fillId="0" borderId="0" xfId="0" applyNumberFormat="1" applyFont="1" applyAlignment="1">
      <alignment horizontal="center"/>
    </xf>
    <xf numFmtId="11" fontId="29" fillId="0" borderId="0" xfId="0" applyNumberFormat="1" applyFont="1"/>
    <xf numFmtId="0" fontId="5" fillId="4" borderId="0" xfId="1" applyFont="1" applyFill="1" applyAlignment="1">
      <alignment horizontal="center"/>
    </xf>
    <xf numFmtId="0" fontId="5" fillId="5" borderId="0" xfId="1" applyFont="1" applyFill="1" applyAlignment="1">
      <alignment horizontal="center"/>
    </xf>
    <xf numFmtId="2" fontId="27" fillId="0" borderId="0" xfId="0" applyNumberFormat="1" applyFont="1" applyAlignment="1">
      <alignment horizontal="center"/>
    </xf>
    <xf numFmtId="2" fontId="28" fillId="43" borderId="0" xfId="0" applyNumberFormat="1" applyFont="1" applyFill="1" applyAlignment="1">
      <alignment horizontal="center"/>
    </xf>
    <xf numFmtId="2" fontId="29" fillId="0" borderId="0" xfId="0" applyNumberFormat="1" applyFont="1"/>
    <xf numFmtId="2" fontId="28" fillId="0" borderId="0" xfId="0" applyNumberFormat="1"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xr:uid="{00000000-0005-0000-0000-000025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3">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indexed="64"/>
          <bgColor theme="9"/>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right/>
        <top/>
        <bottom style="thin">
          <color theme="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right/>
        <top/>
        <bottom style="thin">
          <color theme="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color auto="1"/>
      </font>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7106" displayName="Table7106" ref="C1:D204" headerRowDxfId="12" dataDxfId="11" totalsRowDxfId="10">
  <tableColumns count="2">
    <tableColumn id="1" xr3:uid="{00000000-0010-0000-0000-000001000000}" name="Type 1 " totalsRowLabel="Total" dataDxfId="9" totalsRowDxfId="8"/>
    <tableColumn id="2" xr3:uid="{00000000-0010-0000-0000-000002000000}" name="Type 2" totalsRowFunction="count" dataDxfId="7" totalsRowDxfId="6"/>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le8" displayName="Table8" ref="H1:H5" totalsRowShown="0" headerRowDxfId="2" headerRowBorderDxfId="1" tableBorderDxfId="0" headerRowCellStyle="Accent6">
  <autoFilter ref="H1:H5" xr:uid="{00000000-0009-0000-0100-000008000000}"/>
  <tableColumns count="1">
    <tableColumn id="1" xr3:uid="{00000000-0010-0000-0900-000001000000}" name="SulfateStd"/>
  </tableColumns>
  <tableStyleInfo name="TableStyleMedium2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PhosphateStd12" displayName="PhosphateStd12" ref="I1:I6" totalsRowShown="0" headerRowCellStyle="Accent6">
  <autoFilter ref="I1:I6" xr:uid="{00000000-0009-0000-0100-00000B000000}"/>
  <tableColumns count="1">
    <tableColumn id="1" xr3:uid="{00000000-0010-0000-0A00-000001000000}" name="OrganicStd"/>
  </tableColumns>
  <tableStyleInfo name="TableStyleDark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12" totalsRowShown="0">
  <autoFilter ref="B1:B12" xr:uid="{00000000-0009-0000-0100-000002000000}"/>
  <tableColumns count="1">
    <tableColumn id="1" xr3:uid="{00000000-0010-0000-0100-000001000000}" name="WaterStd"/>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16" totalsRowShown="0">
  <autoFilter ref="C1:C16" xr:uid="{00000000-0009-0000-0100-000003000000}"/>
  <tableColumns count="1">
    <tableColumn id="1" xr3:uid="{00000000-0010-0000-0200-000001000000}" name="CarbonateStd"/>
  </tableColumns>
  <tableStyleInfo name="TableStyleDark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2" totalsRowShown="0">
  <autoFilter ref="D1:D32" xr:uid="{00000000-0009-0000-0100-000004000000}"/>
  <tableColumns count="1">
    <tableColumn id="1" xr3:uid="{00000000-0010-0000-0300-000001000000}" name="Water"/>
  </tableColumns>
  <tableStyleInfo name="TableStyleDark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5" displayName="Table5" ref="E1:E29" totalsRowShown="0">
  <autoFilter ref="E1:E29" xr:uid="{00000000-0009-0000-0100-000006000000}"/>
  <tableColumns count="1">
    <tableColumn id="1" xr3:uid="{00000000-0010-0000-0400-000001000000}" name="Carbonate"/>
  </tableColumns>
  <tableStyleInfo name="TableStyleDark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A19:B20" totalsRowShown="0" dataDxfId="5">
  <autoFilter ref="A19:B20" xr:uid="{00000000-0009-0000-0100-000007000000}"/>
  <tableColumns count="2">
    <tableColumn id="1" xr3:uid="{00000000-0010-0000-0500-000001000000}" name="Type 1 " dataDxfId="4"/>
    <tableColumn id="2" xr3:uid="{00000000-0010-0000-0500-000002000000}" name="Type 2" dataDxfId="3"/>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Phosphate" displayName="Phosphate" ref="F1:F6" totalsRowShown="0">
  <autoFilter ref="F1:F6" xr:uid="{00000000-0009-0000-0100-000009000000}"/>
  <tableColumns count="1">
    <tableColumn id="1" xr3:uid="{00000000-0010-0000-0600-000001000000}" name="Phosphate"/>
  </tableColumns>
  <tableStyleInfo name="TableStyleDark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Table1" displayName="Table1" ref="A1:A10" totalsRowShown="0">
  <autoFilter ref="A1:A10" xr:uid="{00000000-0009-0000-0100-000001000000}"/>
  <tableColumns count="1">
    <tableColumn id="1" xr3:uid="{00000000-0010-0000-0700-000001000000}" name="Type"/>
  </tableColumns>
  <tableStyleInfo name="TableStyleDark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PhosphateStd" displayName="PhosphateStd" ref="G1:G6" totalsRowShown="0" headerRowCellStyle="Accent6">
  <autoFilter ref="G1:G6" xr:uid="{00000000-0009-0000-0100-00000A000000}"/>
  <tableColumns count="1">
    <tableColumn id="1" xr3:uid="{00000000-0010-0000-0800-000001000000}" name="PhosphateStd"/>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5.bin"/><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18"/>
  <sheetViews>
    <sheetView tabSelected="1" zoomScale="120" zoomScaleNormal="120" workbookViewId="0">
      <pane xSplit="5" ySplit="1" topLeftCell="J2" activePane="bottomRight" state="frozen"/>
      <selection pane="topRight" activeCell="F1" sqref="F1"/>
      <selection pane="bottomLeft" activeCell="A2" sqref="A2"/>
      <selection pane="bottomRight" activeCell="E112" sqref="E112"/>
    </sheetView>
  </sheetViews>
  <sheetFormatPr baseColWidth="10" defaultColWidth="9.1640625" defaultRowHeight="15" x14ac:dyDescent="0.2"/>
  <cols>
    <col min="1" max="1" width="9.5" style="109" bestFit="1" customWidth="1"/>
    <col min="2" max="2" width="7.5" style="61" customWidth="1"/>
    <col min="3" max="3" width="13.5" style="42" customWidth="1"/>
    <col min="4" max="4" width="20.5" style="42" customWidth="1"/>
    <col min="5" max="5" width="60" style="20" bestFit="1" customWidth="1"/>
    <col min="6" max="6" width="12.83203125" style="44" bestFit="1" customWidth="1"/>
    <col min="7" max="7" width="12.33203125" style="44" bestFit="1" customWidth="1"/>
    <col min="8" max="8" width="12.1640625" style="44" bestFit="1" customWidth="1"/>
    <col min="9" max="10" width="12.83203125" style="44" bestFit="1" customWidth="1"/>
    <col min="11" max="11" width="12.1640625" style="44" bestFit="1" customWidth="1"/>
    <col min="12" max="12" width="12.83203125" style="44" bestFit="1" customWidth="1"/>
    <col min="13" max="13" width="12.1640625" style="44" bestFit="1" customWidth="1"/>
    <col min="14" max="14" width="12.83203125" style="44" bestFit="1" customWidth="1"/>
    <col min="15" max="15" width="11.1640625" style="44" bestFit="1" customWidth="1"/>
    <col min="16" max="16" width="12.83203125" style="44" bestFit="1" customWidth="1"/>
    <col min="17" max="17" width="12.1640625" style="44" bestFit="1" customWidth="1"/>
    <col min="18" max="18" width="13.5" style="44" bestFit="1" customWidth="1"/>
    <col min="19" max="19" width="12.1640625" style="44" bestFit="1" customWidth="1"/>
    <col min="20" max="20" width="12.5" style="44" bestFit="1" customWidth="1"/>
    <col min="21" max="21" width="12.1640625" style="44" bestFit="1" customWidth="1"/>
    <col min="22" max="22" width="17.83203125" style="44" customWidth="1"/>
    <col min="23" max="23" width="7.5" style="69" bestFit="1" customWidth="1"/>
    <col min="24" max="24" width="14.6640625" style="44" customWidth="1"/>
    <col min="25" max="25" width="14.5" style="44" customWidth="1"/>
    <col min="26" max="26" width="15.33203125" style="20" bestFit="1" customWidth="1"/>
    <col min="27" max="27" width="15.1640625" style="20" bestFit="1" customWidth="1"/>
    <col min="28" max="29" width="11.1640625" style="20" bestFit="1" customWidth="1"/>
    <col min="30" max="30" width="12.1640625" style="20" bestFit="1" customWidth="1"/>
    <col min="31" max="31" width="10.83203125" style="20" bestFit="1" customWidth="1"/>
    <col min="32" max="32" width="11.83203125" style="20" bestFit="1" customWidth="1"/>
    <col min="33" max="33" width="14.33203125" style="20" bestFit="1" customWidth="1"/>
    <col min="34" max="34" width="8.5" style="65" customWidth="1"/>
    <col min="35" max="35" width="7.6640625" style="65" customWidth="1"/>
    <col min="36" max="36" width="28.5" style="42" customWidth="1"/>
    <col min="37" max="37" width="9.5" style="46" bestFit="1" customWidth="1"/>
    <col min="38" max="38" width="7.1640625" style="46" bestFit="1" customWidth="1"/>
    <col min="39" max="39" width="10" style="46" bestFit="1" customWidth="1"/>
    <col min="40" max="40" width="11.83203125" style="46" bestFit="1" customWidth="1"/>
    <col min="41" max="16384" width="9.1640625" style="20"/>
  </cols>
  <sheetData>
    <row r="1" spans="1:40" s="22" customFormat="1" x14ac:dyDescent="0.2">
      <c r="A1" s="106" t="s">
        <v>0</v>
      </c>
      <c r="B1" s="60" t="s">
        <v>78</v>
      </c>
      <c r="C1" s="42" t="s">
        <v>64</v>
      </c>
      <c r="D1" s="42" t="s">
        <v>57</v>
      </c>
      <c r="E1" s="22" t="s">
        <v>1</v>
      </c>
      <c r="F1" s="67" t="s">
        <v>2</v>
      </c>
      <c r="G1" s="67" t="s">
        <v>3</v>
      </c>
      <c r="H1" s="67" t="s">
        <v>4</v>
      </c>
      <c r="I1" s="67" t="s">
        <v>5</v>
      </c>
      <c r="J1" s="67" t="s">
        <v>6</v>
      </c>
      <c r="K1" s="67" t="s">
        <v>7</v>
      </c>
      <c r="L1" s="67" t="s">
        <v>8</v>
      </c>
      <c r="M1" s="67" t="s">
        <v>9</v>
      </c>
      <c r="N1" s="67" t="s">
        <v>10</v>
      </c>
      <c r="O1" s="67" t="s">
        <v>11</v>
      </c>
      <c r="P1" s="67" t="s">
        <v>12</v>
      </c>
      <c r="Q1" s="67" t="s">
        <v>13</v>
      </c>
      <c r="R1" s="67" t="s">
        <v>14</v>
      </c>
      <c r="S1" s="67" t="s">
        <v>15</v>
      </c>
      <c r="T1" s="67" t="s">
        <v>16</v>
      </c>
      <c r="U1" s="67" t="s">
        <v>17</v>
      </c>
      <c r="V1" s="67" t="s">
        <v>18</v>
      </c>
      <c r="W1" s="68" t="s">
        <v>19</v>
      </c>
      <c r="X1" s="67" t="s">
        <v>20</v>
      </c>
      <c r="Y1" s="67" t="s">
        <v>21</v>
      </c>
      <c r="Z1" s="5" t="s">
        <v>42</v>
      </c>
      <c r="AA1" s="5" t="s">
        <v>43</v>
      </c>
      <c r="AB1" s="5" t="s">
        <v>36</v>
      </c>
      <c r="AC1" s="5" t="s">
        <v>91</v>
      </c>
      <c r="AD1" s="22" t="s">
        <v>31</v>
      </c>
      <c r="AE1" s="22" t="s">
        <v>32</v>
      </c>
      <c r="AF1" s="22" t="s">
        <v>33</v>
      </c>
      <c r="AG1" s="22" t="s">
        <v>34</v>
      </c>
      <c r="AH1" s="64" t="s">
        <v>72</v>
      </c>
      <c r="AI1" s="64" t="s">
        <v>73</v>
      </c>
      <c r="AJ1" s="57" t="s">
        <v>80</v>
      </c>
      <c r="AK1" s="22" t="s">
        <v>112</v>
      </c>
      <c r="AL1" s="22" t="s">
        <v>113</v>
      </c>
      <c r="AM1" s="22" t="s">
        <v>114</v>
      </c>
      <c r="AN1" s="22" t="s">
        <v>115</v>
      </c>
    </row>
    <row r="2" spans="1:40" s="90" customFormat="1" x14ac:dyDescent="0.2">
      <c r="A2" s="107"/>
      <c r="B2" s="79"/>
      <c r="C2" s="80"/>
      <c r="D2" s="81"/>
      <c r="E2" s="78" t="s">
        <v>96</v>
      </c>
      <c r="F2" s="82"/>
      <c r="G2" s="82"/>
      <c r="H2" s="82"/>
      <c r="I2" s="82"/>
      <c r="J2" s="82"/>
      <c r="K2" s="82"/>
      <c r="L2" s="82"/>
      <c r="M2" s="82"/>
      <c r="N2" s="82"/>
      <c r="O2" s="82"/>
      <c r="P2" s="82"/>
      <c r="Q2" s="82"/>
      <c r="R2" s="82"/>
      <c r="S2" s="82"/>
      <c r="T2" s="82"/>
      <c r="U2" s="82"/>
      <c r="V2" s="82"/>
      <c r="W2" s="83"/>
      <c r="X2" s="82"/>
      <c r="Y2" s="82"/>
      <c r="Z2" s="84"/>
      <c r="AA2" s="84"/>
      <c r="AB2" s="85"/>
      <c r="AC2" s="85"/>
      <c r="AD2" s="85"/>
      <c r="AE2" s="85"/>
      <c r="AF2" s="86"/>
      <c r="AG2" s="86"/>
      <c r="AH2" s="87"/>
      <c r="AI2" s="87"/>
      <c r="AJ2" s="88"/>
      <c r="AK2" s="89"/>
      <c r="AL2" s="89"/>
      <c r="AM2" s="89"/>
      <c r="AN2" s="89"/>
    </row>
    <row r="3" spans="1:40" s="90" customFormat="1" x14ac:dyDescent="0.2">
      <c r="A3" s="107"/>
      <c r="B3" s="79"/>
      <c r="C3" s="80"/>
      <c r="D3" s="81"/>
      <c r="E3" s="78" t="s">
        <v>160</v>
      </c>
      <c r="F3" s="82"/>
      <c r="G3" s="82"/>
      <c r="H3" s="82"/>
      <c r="I3" s="82"/>
      <c r="J3" s="82"/>
      <c r="K3" s="82"/>
      <c r="L3" s="82"/>
      <c r="M3" s="82"/>
      <c r="N3" s="82"/>
      <c r="O3" s="82"/>
      <c r="P3" s="82"/>
      <c r="Q3" s="82"/>
      <c r="R3" s="82"/>
      <c r="S3" s="82"/>
      <c r="T3" s="82"/>
      <c r="U3" s="82"/>
      <c r="V3" s="82"/>
      <c r="W3" s="83"/>
      <c r="X3" s="82"/>
      <c r="Y3" s="82"/>
      <c r="Z3" s="84"/>
      <c r="AA3" s="84"/>
      <c r="AB3" s="85"/>
      <c r="AC3" s="85"/>
      <c r="AD3" s="85"/>
      <c r="AE3" s="85"/>
      <c r="AF3" s="86"/>
      <c r="AG3" s="86"/>
      <c r="AH3" s="87"/>
      <c r="AI3" s="87"/>
      <c r="AJ3" s="88"/>
      <c r="AK3" s="89"/>
      <c r="AL3" s="89"/>
      <c r="AM3" s="89"/>
      <c r="AN3" s="89"/>
    </row>
    <row r="4" spans="1:40" s="90" customFormat="1" x14ac:dyDescent="0.2">
      <c r="A4" s="107"/>
      <c r="B4" s="79"/>
      <c r="C4" s="80"/>
      <c r="D4" s="81"/>
      <c r="E4" s="78" t="s">
        <v>159</v>
      </c>
      <c r="F4" s="82"/>
      <c r="G4" s="82"/>
      <c r="H4" s="82"/>
      <c r="I4" s="82"/>
      <c r="J4" s="82"/>
      <c r="K4" s="82"/>
      <c r="L4" s="82"/>
      <c r="M4" s="82"/>
      <c r="N4" s="82"/>
      <c r="O4" s="82"/>
      <c r="P4" s="82"/>
      <c r="Q4" s="82"/>
      <c r="R4" s="82"/>
      <c r="S4" s="82"/>
      <c r="T4" s="82"/>
      <c r="U4" s="82"/>
      <c r="V4" s="82"/>
      <c r="W4" s="83"/>
      <c r="X4" s="82"/>
      <c r="Y4" s="82"/>
      <c r="Z4" s="84"/>
      <c r="AA4" s="84"/>
      <c r="AB4" s="85"/>
      <c r="AC4" s="85"/>
      <c r="AD4" s="85"/>
      <c r="AE4" s="85"/>
      <c r="AF4" s="86"/>
      <c r="AG4" s="86"/>
      <c r="AH4" s="87"/>
      <c r="AI4" s="87"/>
      <c r="AJ4" s="88"/>
      <c r="AK4" s="89"/>
      <c r="AL4" s="89"/>
      <c r="AM4" s="89"/>
      <c r="AN4" s="89"/>
    </row>
    <row r="5" spans="1:40" customFormat="1" x14ac:dyDescent="0.2">
      <c r="A5" s="16"/>
      <c r="B5" t="s">
        <v>188</v>
      </c>
      <c r="C5" t="s">
        <v>62</v>
      </c>
      <c r="D5" t="s">
        <v>152</v>
      </c>
      <c r="E5" t="s">
        <v>187</v>
      </c>
      <c r="F5">
        <v>10.981102388391999</v>
      </c>
      <c r="G5">
        <v>10.921247154759699</v>
      </c>
      <c r="H5">
        <v>6.0971709963570696E-3</v>
      </c>
      <c r="I5">
        <v>20.9286411479946</v>
      </c>
      <c r="J5">
        <v>20.7126455221232</v>
      </c>
      <c r="K5">
        <v>2.06530044265136E-3</v>
      </c>
      <c r="L5">
        <v>-1.50296809213474E-2</v>
      </c>
      <c r="M5">
        <v>5.9632349770189904E-3</v>
      </c>
      <c r="N5">
        <v>0.67415855527270296</v>
      </c>
      <c r="O5">
        <v>6.0350103893470697E-3</v>
      </c>
      <c r="P5">
        <v>0.61613363520008901</v>
      </c>
      <c r="Q5">
        <v>2.02420899995289E-3</v>
      </c>
      <c r="R5">
        <v>132.50138168239999</v>
      </c>
      <c r="S5">
        <v>0.31309918933386999</v>
      </c>
      <c r="T5">
        <v>201.87517562136</v>
      </c>
      <c r="U5">
        <v>0.13819272475137601</v>
      </c>
      <c r="V5" s="14">
        <v>45387.357939814814</v>
      </c>
      <c r="W5">
        <v>2.5</v>
      </c>
      <c r="X5">
        <v>2.9242526446148099E-3</v>
      </c>
      <c r="Y5">
        <v>2.6569444754932499E-3</v>
      </c>
      <c r="Z5" s="44">
        <f>((((N5/1000)+1)/((SMOW!$Z$4/1000)+1))-1)*1000</f>
        <v>11.423168791978355</v>
      </c>
      <c r="AA5" s="44">
        <f>((((P5/1000)+1)/((SMOW!$AA$4/1000)+1))-1)*1000</f>
        <v>21.705010278153523</v>
      </c>
      <c r="AB5" s="44">
        <f>Z5*SMOW!$AN$6</f>
        <v>11.910278968892589</v>
      </c>
      <c r="AC5" s="44">
        <f>AA5*SMOW!$AN$12</f>
        <v>22.608045357356861</v>
      </c>
      <c r="AD5" s="44">
        <f t="shared" ref="AD5" si="0">LN((AB5/1000)+1)*1000</f>
        <v>11.839909789633666</v>
      </c>
      <c r="AE5" s="44">
        <f t="shared" ref="AE5" si="1">LN((AC5/1000)+1)*1000</f>
        <v>22.356271183523678</v>
      </c>
      <c r="AF5" s="44">
        <f>(AD5-SMOW!AN$14*AE5)</f>
        <v>3.5798604733162875E-2</v>
      </c>
      <c r="AG5" s="45">
        <f t="shared" ref="AG5" si="2">AF5*1000</f>
        <v>35.798604733162875</v>
      </c>
      <c r="AK5">
        <v>30</v>
      </c>
      <c r="AL5">
        <v>0</v>
      </c>
      <c r="AM5">
        <v>0</v>
      </c>
      <c r="AN5">
        <v>0</v>
      </c>
    </row>
    <row r="6" spans="1:40" customFormat="1" x14ac:dyDescent="0.2">
      <c r="A6" s="16"/>
      <c r="B6" t="s">
        <v>164</v>
      </c>
      <c r="C6" t="s">
        <v>62</v>
      </c>
      <c r="D6" t="s">
        <v>152</v>
      </c>
      <c r="E6" t="s">
        <v>161</v>
      </c>
      <c r="F6">
        <v>10.98773335009</v>
      </c>
      <c r="G6">
        <v>10.9278063768707</v>
      </c>
      <c r="H6">
        <v>4.59589295623275E-3</v>
      </c>
      <c r="I6">
        <v>20.9319560939309</v>
      </c>
      <c r="J6">
        <v>20.715892479202999</v>
      </c>
      <c r="K6">
        <v>2.4057468804971802E-3</v>
      </c>
      <c r="L6">
        <v>-1.01848521484768E-2</v>
      </c>
      <c r="M6">
        <v>4.3884617749801198E-3</v>
      </c>
      <c r="N6">
        <v>0.68072191437194596</v>
      </c>
      <c r="O6">
        <v>4.5490378662103497E-3</v>
      </c>
      <c r="P6">
        <v>0.61938262661072596</v>
      </c>
      <c r="Q6">
        <v>2.35788187836846E-3</v>
      </c>
      <c r="R6">
        <v>136.918186911693</v>
      </c>
      <c r="S6">
        <v>0.13439924822656801</v>
      </c>
      <c r="T6">
        <v>200.02182515495201</v>
      </c>
      <c r="U6">
        <v>6.4359067014116297E-2</v>
      </c>
      <c r="V6" s="14">
        <v>45380.538101851853</v>
      </c>
      <c r="W6">
        <v>2.5</v>
      </c>
      <c r="X6">
        <v>1.33287313885546E-2</v>
      </c>
      <c r="Y6">
        <v>1.3799295808303099E-2</v>
      </c>
      <c r="Z6" s="44">
        <f>((((N6/1000)+1)/((SMOW!$Z$4/1000)+1))-1)*1000</f>
        <v>11.429802653162069</v>
      </c>
      <c r="AA6" s="44">
        <f>((((P6/1000)+1)/((SMOW!$AA$4/1000)+1))-1)*1000</f>
        <v>21.708327744953237</v>
      </c>
      <c r="AB6" s="44">
        <f>Z6*SMOW!$AN$6</f>
        <v>11.917195713167121</v>
      </c>
      <c r="AC6" s="44">
        <f>AA6*SMOW!$AN$12</f>
        <v>22.611500847076435</v>
      </c>
      <c r="AD6" s="44">
        <f t="shared" ref="AD6" si="3">LN((AB6/1000)+1)*1000</f>
        <v>11.846745099818175</v>
      </c>
      <c r="AE6" s="44">
        <f t="shared" ref="AE6" si="4">LN((AC6/1000)+1)*1000</f>
        <v>22.359650272801293</v>
      </c>
      <c r="AF6" s="44">
        <f>(AD6-SMOW!AN$14*AE6)</f>
        <v>4.0849755779092334E-2</v>
      </c>
      <c r="AG6" s="45">
        <f t="shared" ref="AG6" si="5">AF6*1000</f>
        <v>40.849755779092334</v>
      </c>
      <c r="AH6" s="2">
        <f>AVERAGE(AG5:AG6)</f>
        <v>38.324180256127605</v>
      </c>
      <c r="AI6">
        <f>STDEV(AG5:AG6)</f>
        <v>3.5717031573742424</v>
      </c>
      <c r="AJ6" t="s">
        <v>189</v>
      </c>
      <c r="AK6">
        <v>30</v>
      </c>
      <c r="AL6">
        <v>0</v>
      </c>
      <c r="AM6">
        <v>0</v>
      </c>
      <c r="AN6">
        <v>0</v>
      </c>
    </row>
    <row r="7" spans="1:40" customFormat="1" x14ac:dyDescent="0.2">
      <c r="A7" s="16">
        <v>5151</v>
      </c>
      <c r="B7" t="s">
        <v>164</v>
      </c>
      <c r="C7" t="s">
        <v>61</v>
      </c>
      <c r="D7" t="s">
        <v>65</v>
      </c>
      <c r="E7" t="s">
        <v>162</v>
      </c>
      <c r="F7">
        <v>-3.4554640091014601</v>
      </c>
      <c r="G7">
        <v>-3.4614482376339</v>
      </c>
      <c r="H7">
        <v>4.0622343273225697E-3</v>
      </c>
      <c r="I7">
        <v>-6.5023255693853104</v>
      </c>
      <c r="J7">
        <v>-6.5235578427056202</v>
      </c>
      <c r="K7">
        <v>1.8168830096463599E-3</v>
      </c>
      <c r="L7">
        <v>-1.70096966853313E-2</v>
      </c>
      <c r="M7">
        <v>4.2883015389161604E-3</v>
      </c>
      <c r="N7">
        <v>-13.6152271692581</v>
      </c>
      <c r="O7">
        <v>4.0208198825330398E-3</v>
      </c>
      <c r="P7">
        <v>-26.269063578736901</v>
      </c>
      <c r="Q7">
        <v>1.7807341072703601E-3</v>
      </c>
      <c r="R7">
        <v>-38.797568454776503</v>
      </c>
      <c r="S7">
        <v>0.15565722201746701</v>
      </c>
      <c r="T7">
        <v>507.18348133251902</v>
      </c>
      <c r="U7">
        <v>0.107560446618888</v>
      </c>
      <c r="V7" s="14">
        <v>45383.665891203702</v>
      </c>
      <c r="W7">
        <v>2.5</v>
      </c>
      <c r="X7">
        <v>7.5787152099782602E-3</v>
      </c>
      <c r="Y7">
        <v>6.2022489620332704E-3</v>
      </c>
      <c r="Z7" s="44">
        <f>((((N7/1000)+1)/((SMOW!$Z$4/1000)+1))-1)*1000</f>
        <v>-3.0197102071773951</v>
      </c>
      <c r="AA7" s="44">
        <f>((((P7/1000)+1)/((SMOW!$AA$4/1000)+1))-1)*1000</f>
        <v>-5.7468164238634323</v>
      </c>
      <c r="AB7" s="44">
        <f>Z7*SMOW!$AN$6</f>
        <v>-3.1484775921328572</v>
      </c>
      <c r="AC7" s="44">
        <f>AA7*SMOW!$AN$12</f>
        <v>-5.9859122251547108</v>
      </c>
      <c r="AD7" s="44">
        <f t="shared" ref="AD7:AD8" si="6">LN((AB7/1000)+1)*1000</f>
        <v>-3.153444475861662</v>
      </c>
      <c r="AE7" s="44">
        <f t="shared" ref="AE7:AE8" si="7">LN((AC7/1000)+1)*1000</f>
        <v>-6.0038996142808365</v>
      </c>
      <c r="AF7" s="44">
        <f>(AD7-SMOW!AN$14*AE7)</f>
        <v>1.6614520478619887E-2</v>
      </c>
      <c r="AG7" s="45">
        <f t="shared" ref="AG7:AG8" si="8">AF7*1000</f>
        <v>16.614520478619887</v>
      </c>
      <c r="AK7">
        <v>30</v>
      </c>
      <c r="AL7">
        <v>4</v>
      </c>
      <c r="AM7">
        <v>0</v>
      </c>
      <c r="AN7">
        <v>0</v>
      </c>
    </row>
    <row r="8" spans="1:40" customFormat="1" x14ac:dyDescent="0.2">
      <c r="A8" s="16">
        <v>5152</v>
      </c>
      <c r="B8" t="s">
        <v>164</v>
      </c>
      <c r="C8" t="s">
        <v>61</v>
      </c>
      <c r="D8" t="s">
        <v>65</v>
      </c>
      <c r="E8" t="s">
        <v>163</v>
      </c>
      <c r="F8">
        <v>-3.4851530842345202</v>
      </c>
      <c r="G8">
        <v>-3.4912407568706598</v>
      </c>
      <c r="H8">
        <v>4.3936872995165004E-3</v>
      </c>
      <c r="I8">
        <v>-6.5462374043336897</v>
      </c>
      <c r="J8">
        <v>-6.5677580262374997</v>
      </c>
      <c r="K8">
        <v>1.40825452651801E-3</v>
      </c>
      <c r="L8">
        <v>-2.3464519017262198E-2</v>
      </c>
      <c r="M8">
        <v>4.5940704909241802E-3</v>
      </c>
      <c r="N8">
        <v>-13.644613564519901</v>
      </c>
      <c r="O8">
        <v>4.3488936944632E-3</v>
      </c>
      <c r="P8">
        <v>-26.312101739031299</v>
      </c>
      <c r="Q8">
        <v>1.3802357409775901E-3</v>
      </c>
      <c r="R8">
        <v>-38.868224822205399</v>
      </c>
      <c r="S8">
        <v>0.13442039767101199</v>
      </c>
      <c r="T8">
        <v>535.72761725223097</v>
      </c>
      <c r="U8">
        <v>0.131763989362705</v>
      </c>
      <c r="V8" s="14">
        <v>45383.748437499999</v>
      </c>
      <c r="W8">
        <v>2.5</v>
      </c>
      <c r="X8">
        <v>6.5067950256515496E-3</v>
      </c>
      <c r="Y8">
        <v>8.0334052645570208E-3</v>
      </c>
      <c r="Z8" s="44">
        <f>((((N8/1000)+1)/((SMOW!$Z$4/1000)+1))-1)*1000</f>
        <v>-3.0494122642964472</v>
      </c>
      <c r="AA8" s="44">
        <f>((((P8/1000)+1)/((SMOW!$AA$4/1000)+1))-1)*1000</f>
        <v>-5.7907616517364202</v>
      </c>
      <c r="AB8" s="44">
        <f>Z8*SMOW!$AN$6</f>
        <v>-3.1794462132466683</v>
      </c>
      <c r="AC8" s="44">
        <f>AA8*SMOW!$AN$12</f>
        <v>-6.0316857904403207</v>
      </c>
      <c r="AD8" s="44">
        <f t="shared" si="6"/>
        <v>-3.1845113915154522</v>
      </c>
      <c r="AE8" s="44">
        <f t="shared" si="7"/>
        <v>-6.0499498864039341</v>
      </c>
      <c r="AF8" s="44">
        <f>(AD8-SMOW!AN$14*AE8)</f>
        <v>9.862148505825008E-3</v>
      </c>
      <c r="AG8" s="45">
        <f t="shared" si="8"/>
        <v>9.862148505825008</v>
      </c>
      <c r="AH8" s="65"/>
      <c r="AI8" s="65"/>
      <c r="AK8">
        <v>30</v>
      </c>
      <c r="AL8">
        <v>0</v>
      </c>
      <c r="AM8">
        <v>0</v>
      </c>
      <c r="AN8">
        <v>0</v>
      </c>
    </row>
    <row r="9" spans="1:40" customFormat="1" x14ac:dyDescent="0.2">
      <c r="A9" s="16">
        <v>5153</v>
      </c>
      <c r="B9" t="s">
        <v>164</v>
      </c>
      <c r="C9" t="s">
        <v>61</v>
      </c>
      <c r="D9" t="s">
        <v>65</v>
      </c>
      <c r="E9" t="s">
        <v>165</v>
      </c>
      <c r="F9">
        <v>-3.5552626260503501</v>
      </c>
      <c r="G9">
        <v>-3.5615981052276702</v>
      </c>
      <c r="H9">
        <v>5.1136974608759498E-3</v>
      </c>
      <c r="I9">
        <v>-6.6902941842610204</v>
      </c>
      <c r="J9">
        <v>-6.7127747507956999</v>
      </c>
      <c r="K9">
        <v>3.37832537661987E-3</v>
      </c>
      <c r="L9">
        <v>-1.72530368075412E-2</v>
      </c>
      <c r="M9">
        <v>4.6784098075643996E-3</v>
      </c>
      <c r="N9">
        <v>-13.714008340146799</v>
      </c>
      <c r="O9">
        <v>5.0615633582862399E-3</v>
      </c>
      <c r="P9">
        <v>-26.453292349564801</v>
      </c>
      <c r="Q9">
        <v>3.3111098467302402E-3</v>
      </c>
      <c r="R9">
        <v>-39.854917305773</v>
      </c>
      <c r="S9">
        <v>0.15343029649378701</v>
      </c>
      <c r="T9">
        <v>595.06300091862704</v>
      </c>
      <c r="U9">
        <v>0.222528889964479</v>
      </c>
      <c r="V9" s="14">
        <v>45384.422280092593</v>
      </c>
      <c r="W9">
        <v>2.5</v>
      </c>
      <c r="X9" s="66">
        <v>6.4210574480884303E-6</v>
      </c>
      <c r="Y9">
        <v>1.5683159106719301E-4</v>
      </c>
      <c r="Z9" s="44">
        <f>((((N9/1000)+1)/((SMOW!$Z$4/1000)+1))-1)*1000</f>
        <v>-3.1195524625440285</v>
      </c>
      <c r="AA9" s="44">
        <f>((((P9/1000)+1)/((SMOW!$AA$4/1000)+1))-1)*1000</f>
        <v>-5.9349279801986787</v>
      </c>
      <c r="AB9" s="44">
        <f>Z9*SMOW!$AN$6</f>
        <v>-3.2525773507860838</v>
      </c>
      <c r="AC9" s="44">
        <f>AA9*SMOW!$AN$12</f>
        <v>-6.1818501465548588</v>
      </c>
      <c r="AD9" s="44">
        <f t="shared" ref="AD9" si="9">LN((AB9/1000)+1)*1000</f>
        <v>-3.2578784785039065</v>
      </c>
      <c r="AE9" s="44">
        <f t="shared" ref="AE9" si="10">LN((AC9/1000)+1)*1000</f>
        <v>-6.2010368961154292</v>
      </c>
      <c r="AF9" s="44">
        <f>(AD9-SMOW!AN$14*AE9)</f>
        <v>1.6269002645040054E-2</v>
      </c>
      <c r="AG9" s="45">
        <f t="shared" ref="AG9" si="11">AF9*1000</f>
        <v>16.269002645040054</v>
      </c>
      <c r="AH9" s="94">
        <f>AVERAGE(AG7:AG9)</f>
        <v>14.248557209828315</v>
      </c>
      <c r="AI9" s="95">
        <f>STDEV(AG7:AG9)</f>
        <v>3.8026676994246382</v>
      </c>
      <c r="AK9">
        <v>30</v>
      </c>
      <c r="AL9">
        <v>1</v>
      </c>
      <c r="AM9">
        <v>0</v>
      </c>
      <c r="AN9">
        <v>0</v>
      </c>
    </row>
    <row r="10" spans="1:40" customFormat="1" x14ac:dyDescent="0.2">
      <c r="A10" s="16">
        <v>5154</v>
      </c>
      <c r="B10" t="s">
        <v>164</v>
      </c>
      <c r="C10" t="s">
        <v>61</v>
      </c>
      <c r="D10" t="s">
        <v>65</v>
      </c>
      <c r="E10" t="s">
        <v>166</v>
      </c>
      <c r="F10">
        <v>-3.51400850800845</v>
      </c>
      <c r="G10">
        <v>-3.5201975015036702</v>
      </c>
      <c r="H10">
        <v>4.3580762090832904E-3</v>
      </c>
      <c r="I10">
        <v>-6.6250931449555397</v>
      </c>
      <c r="J10">
        <v>-6.6471365249028604</v>
      </c>
      <c r="K10">
        <v>1.38527004180194E-3</v>
      </c>
      <c r="L10">
        <v>-1.05094163549547E-2</v>
      </c>
      <c r="M10">
        <v>4.3282456424014399E-3</v>
      </c>
      <c r="N10">
        <v>-13.6731748074913</v>
      </c>
      <c r="O10">
        <v>4.3136456587984104E-3</v>
      </c>
      <c r="P10">
        <v>-26.3893885572435</v>
      </c>
      <c r="Q10">
        <v>1.3577085580720101E-3</v>
      </c>
      <c r="R10">
        <v>-39.676023381873797</v>
      </c>
      <c r="S10">
        <v>0.15328624874403901</v>
      </c>
      <c r="T10">
        <v>733.61127582064296</v>
      </c>
      <c r="U10">
        <v>0.133924383920976</v>
      </c>
      <c r="V10" s="14">
        <v>45384.519918981481</v>
      </c>
      <c r="W10">
        <v>2.5</v>
      </c>
      <c r="X10">
        <v>3.8966983253282302E-2</v>
      </c>
      <c r="Y10">
        <v>0.13414563174660801</v>
      </c>
      <c r="Z10" s="44">
        <f>((((N10/1000)+1)/((SMOW!$Z$4/1000)+1))-1)*1000</f>
        <v>-3.0782803055303676</v>
      </c>
      <c r="AA10" s="44">
        <f>((((P10/1000)+1)/((SMOW!$AA$4/1000)+1))-1)*1000</f>
        <v>-5.8696773585109607</v>
      </c>
      <c r="AB10" s="44">
        <f>Z10*SMOW!$AN$6</f>
        <v>-3.2095452541207674</v>
      </c>
      <c r="AC10" s="44">
        <f>AA10*SMOW!$AN$12</f>
        <v>-6.1138847783837837</v>
      </c>
      <c r="AD10" s="44">
        <f t="shared" ref="AD10" si="12">LN((AB10/1000)+1)*1000</f>
        <v>-3.2147068917886812</v>
      </c>
      <c r="AE10" s="44">
        <f t="shared" ref="AE10" si="13">LN((AC10/1000)+1)*1000</f>
        <v>-6.1326511011139608</v>
      </c>
      <c r="AF10" s="44">
        <f>(AD10-SMOW!AN$14*AE10)</f>
        <v>2.3332889599490425E-2</v>
      </c>
      <c r="AG10" s="45">
        <f t="shared" ref="AG10" si="14">AF10*1000</f>
        <v>23.332889599490425</v>
      </c>
      <c r="AH10" s="98">
        <f>AVERAGE(AG7:AG10)</f>
        <v>16.519640307243844</v>
      </c>
      <c r="AI10" s="99">
        <f>STDEV(AG7:AG10)</f>
        <v>5.501950699188213</v>
      </c>
      <c r="AK10">
        <v>30</v>
      </c>
      <c r="AL10">
        <v>0</v>
      </c>
      <c r="AM10">
        <v>0</v>
      </c>
      <c r="AN10">
        <v>0</v>
      </c>
    </row>
    <row r="11" spans="1:40" customFormat="1" x14ac:dyDescent="0.2">
      <c r="A11" s="16">
        <v>5155</v>
      </c>
      <c r="B11" t="s">
        <v>164</v>
      </c>
      <c r="C11" t="s">
        <v>61</v>
      </c>
      <c r="D11" t="s">
        <v>65</v>
      </c>
      <c r="E11" t="s">
        <v>167</v>
      </c>
      <c r="F11">
        <v>-3.4582143956964</v>
      </c>
      <c r="G11">
        <v>-3.46420813000395</v>
      </c>
      <c r="H11">
        <v>3.8375609719410401E-3</v>
      </c>
      <c r="I11">
        <v>-6.4890950701976804</v>
      </c>
      <c r="J11">
        <v>-6.5102408283531199</v>
      </c>
      <c r="K11">
        <v>1.64474359818301E-3</v>
      </c>
      <c r="L11">
        <v>-2.6800972633497702E-2</v>
      </c>
      <c r="M11">
        <v>3.8906280171855799E-3</v>
      </c>
      <c r="N11">
        <v>-13.617949515684799</v>
      </c>
      <c r="O11">
        <v>3.7984370701173698E-3</v>
      </c>
      <c r="P11">
        <v>-26.256096315003099</v>
      </c>
      <c r="Q11">
        <v>1.6120196002962E-3</v>
      </c>
      <c r="R11">
        <v>-39.460097497914497</v>
      </c>
      <c r="S11">
        <v>0.15598345753148499</v>
      </c>
      <c r="T11">
        <v>509.59183723557101</v>
      </c>
      <c r="U11">
        <v>8.5557526181406399E-2</v>
      </c>
      <c r="V11" s="14">
        <v>45384.600474537037</v>
      </c>
      <c r="W11">
        <v>2.5</v>
      </c>
      <c r="X11">
        <v>8.5901678283923297E-3</v>
      </c>
      <c r="Y11">
        <v>6.5086725028504601E-3</v>
      </c>
      <c r="Z11" s="44">
        <f>((((N11/1000)+1)/((SMOW!$Z$4/1000)+1))-1)*1000</f>
        <v>-3.0224617964194067</v>
      </c>
      <c r="AA11" s="44">
        <f>((((P11/1000)+1)/((SMOW!$AA$4/1000)+1))-1)*1000</f>
        <v>-5.7335758634916578</v>
      </c>
      <c r="AB11" s="44">
        <f>Z11*SMOW!$AN$6</f>
        <v>-3.1513465154655118</v>
      </c>
      <c r="AC11" s="44">
        <f>AA11*SMOW!$AN$12</f>
        <v>-5.9721207924114976</v>
      </c>
      <c r="AD11" s="44">
        <f t="shared" ref="AD11" si="15">LN((AB11/1000)+1)*1000</f>
        <v>-3.1563224646057777</v>
      </c>
      <c r="AE11" s="44">
        <f t="shared" ref="AE11" si="16">LN((AC11/1000)+1)*1000</f>
        <v>-5.9900252263428131</v>
      </c>
      <c r="AF11" s="44">
        <f>(AD11-SMOW!AN$14*AE11)</f>
        <v>6.4108549032275697E-3</v>
      </c>
      <c r="AG11" s="45">
        <f t="shared" ref="AG11" si="17">AF11*1000</f>
        <v>6.4108549032275697</v>
      </c>
      <c r="AH11" s="96">
        <f>AVERAGE(AG7:AG11)</f>
        <v>14.497883226440589</v>
      </c>
      <c r="AI11" s="97">
        <f>STDEV(AG7:AG11)</f>
        <v>6.5681888364383774</v>
      </c>
      <c r="AK11">
        <v>30</v>
      </c>
      <c r="AL11">
        <v>0</v>
      </c>
      <c r="AM11">
        <v>0</v>
      </c>
      <c r="AN11">
        <v>0</v>
      </c>
    </row>
    <row r="12" spans="1:40" customFormat="1" x14ac:dyDescent="0.2">
      <c r="A12" s="16">
        <v>5156</v>
      </c>
      <c r="B12" t="s">
        <v>164</v>
      </c>
      <c r="C12" t="s">
        <v>61</v>
      </c>
      <c r="D12" t="s">
        <v>65</v>
      </c>
      <c r="E12" t="s">
        <v>169</v>
      </c>
      <c r="F12">
        <v>-3.5311252949258098</v>
      </c>
      <c r="G12">
        <v>-3.5373747482935101</v>
      </c>
      <c r="H12">
        <v>4.0056829550702E-3</v>
      </c>
      <c r="I12">
        <v>-6.6440026158298</v>
      </c>
      <c r="J12">
        <v>-6.6661723241262099</v>
      </c>
      <c r="K12">
        <v>1.90353950598844E-3</v>
      </c>
      <c r="L12">
        <v>-1.7635761154872899E-2</v>
      </c>
      <c r="M12">
        <v>4.0790759259645001E-3</v>
      </c>
      <c r="N12">
        <v>-13.69011708891</v>
      </c>
      <c r="O12">
        <v>3.9648450510448201E-3</v>
      </c>
      <c r="P12">
        <v>-26.407921803224301</v>
      </c>
      <c r="Q12">
        <v>1.8656664765151301E-3</v>
      </c>
      <c r="R12">
        <v>-40.134539119294502</v>
      </c>
      <c r="S12">
        <v>0.13783202970241901</v>
      </c>
      <c r="T12">
        <v>538.55575652194204</v>
      </c>
      <c r="U12">
        <v>0.113992965720767</v>
      </c>
      <c r="V12" s="14">
        <v>45384.679097222222</v>
      </c>
      <c r="W12">
        <v>2.5</v>
      </c>
      <c r="X12">
        <v>3.6145071330546301E-3</v>
      </c>
      <c r="Y12">
        <v>4.8976049918938403E-3</v>
      </c>
      <c r="Z12" s="44">
        <f>((((N12/1000)+1)/((SMOW!$Z$4/1000)+1))-1)*1000</f>
        <v>-3.0954045770152927</v>
      </c>
      <c r="AA12" s="44">
        <f>((((P12/1000)+1)/((SMOW!$AA$4/1000)+1))-1)*1000</f>
        <v>-5.888601209165345</v>
      </c>
      <c r="AB12" s="44">
        <f>Z12*SMOW!$AN$6</f>
        <v>-3.2273997439071507</v>
      </c>
      <c r="AC12" s="44">
        <f>AA12*SMOW!$AN$12</f>
        <v>-6.1335959542112741</v>
      </c>
      <c r="AD12" s="44">
        <f t="shared" ref="AD12" si="18">LN((AB12/1000)+1)*1000</f>
        <v>-3.2326190313040044</v>
      </c>
      <c r="AE12" s="44">
        <f t="shared" ref="AE12" si="19">LN((AC12/1000)+1)*1000</f>
        <v>-6.1524837267924859</v>
      </c>
      <c r="AF12" s="44">
        <f>(AD12-SMOW!AN$14*AE12)</f>
        <v>1.5892376442428358E-2</v>
      </c>
      <c r="AG12" s="45">
        <f t="shared" ref="AG12" si="20">AF12*1000</f>
        <v>15.892376442428358</v>
      </c>
      <c r="AH12" s="2">
        <f>AVERAGE(AG7:AG12)</f>
        <v>14.730298762438551</v>
      </c>
      <c r="AI12">
        <f>STDEV(AG7:AG12)</f>
        <v>5.9022864689144248</v>
      </c>
      <c r="AK12">
        <v>30</v>
      </c>
      <c r="AL12">
        <v>0</v>
      </c>
      <c r="AM12">
        <v>0</v>
      </c>
      <c r="AN12">
        <v>0</v>
      </c>
    </row>
    <row r="13" spans="1:40" s="95" customFormat="1" x14ac:dyDescent="0.2">
      <c r="A13" s="108">
        <v>5257</v>
      </c>
      <c r="B13" s="95" t="s">
        <v>176</v>
      </c>
      <c r="C13" s="95" t="s">
        <v>61</v>
      </c>
      <c r="D13" s="95" t="s">
        <v>24</v>
      </c>
      <c r="E13" s="95" t="s">
        <v>170</v>
      </c>
      <c r="F13" s="95">
        <v>-28.8577183900215</v>
      </c>
      <c r="G13" s="95">
        <v>-29.282291282981799</v>
      </c>
      <c r="H13" s="95">
        <v>6.4747111418947401E-3</v>
      </c>
      <c r="I13" s="95">
        <v>-53.9083455722959</v>
      </c>
      <c r="J13" s="95">
        <v>-55.415829444387597</v>
      </c>
      <c r="K13" s="95">
        <v>7.1319589905187303E-3</v>
      </c>
      <c r="L13" s="95">
        <v>-2.2733336345104299E-2</v>
      </c>
      <c r="M13" s="95">
        <v>4.777130734845E-3</v>
      </c>
      <c r="N13" s="95">
        <v>-38.758505780482501</v>
      </c>
      <c r="O13" s="95">
        <v>6.4087015162771401E-3</v>
      </c>
      <c r="P13" s="95">
        <v>-72.731888241003503</v>
      </c>
      <c r="Q13" s="95">
        <v>6.9900607571478099E-3</v>
      </c>
      <c r="R13" s="95">
        <v>-105.637698820586</v>
      </c>
      <c r="S13" s="95">
        <v>0.13631383528533</v>
      </c>
      <c r="T13" s="95">
        <v>599.75750294010902</v>
      </c>
      <c r="U13" s="95">
        <v>0.24491965303616101</v>
      </c>
      <c r="V13" s="100">
        <v>45385.441574074073</v>
      </c>
      <c r="W13" s="95">
        <v>2.5</v>
      </c>
      <c r="X13" s="95">
        <v>1.03630644315417E-2</v>
      </c>
      <c r="Y13" s="95">
        <v>1.4322122240979699E-2</v>
      </c>
      <c r="Z13" s="101">
        <f>((((N13/1000)+1)/((SMOW!$Z$4/1000)+1))-1)*1000</f>
        <v>-28.433072098624113</v>
      </c>
      <c r="AA13" s="101">
        <f>((((P13/1000)+1)/((SMOW!$AA$4/1000)+1))-1)*1000</f>
        <v>-53.188886517868127</v>
      </c>
      <c r="AB13" s="101">
        <f>Z13*SMOW!$AN$6</f>
        <v>-29.645523654964748</v>
      </c>
      <c r="AC13" s="101">
        <f>AA13*SMOW!$AN$12</f>
        <v>-55.401805550564688</v>
      </c>
      <c r="AD13" s="101">
        <f t="shared" ref="AD13" si="21">LN((AB13/1000)+1)*1000</f>
        <v>-30.09383471050656</v>
      </c>
      <c r="AE13" s="101">
        <f t="shared" ref="AE13" si="22">LN((AC13/1000)+1)*1000</f>
        <v>-56.995632966542438</v>
      </c>
      <c r="AF13" s="101">
        <f>(AD13-SMOW!AN$14*AE13)</f>
        <v>-1.4050417215116795E-4</v>
      </c>
      <c r="AG13" s="102">
        <f t="shared" ref="AG13" si="23">AF13*1000</f>
        <v>-0.14050417215116795</v>
      </c>
      <c r="AJ13" s="95" t="s">
        <v>173</v>
      </c>
      <c r="AK13" s="95">
        <v>30</v>
      </c>
      <c r="AL13" s="95">
        <v>1</v>
      </c>
      <c r="AM13" s="95">
        <v>0</v>
      </c>
      <c r="AN13" s="95">
        <v>1</v>
      </c>
    </row>
    <row r="14" spans="1:40" s="95" customFormat="1" x14ac:dyDescent="0.2">
      <c r="A14" s="108">
        <v>5258</v>
      </c>
      <c r="B14" s="95" t="s">
        <v>176</v>
      </c>
      <c r="C14" s="95" t="s">
        <v>61</v>
      </c>
      <c r="D14" s="95" t="s">
        <v>22</v>
      </c>
      <c r="E14" s="95" t="s">
        <v>172</v>
      </c>
      <c r="F14" s="95">
        <v>-0.469498287782527</v>
      </c>
      <c r="G14" s="95">
        <v>-0.46960880061683102</v>
      </c>
      <c r="H14" s="95">
        <v>3.67776700792049E-3</v>
      </c>
      <c r="I14" s="95">
        <v>-0.82881315188469695</v>
      </c>
      <c r="J14" s="95">
        <v>-0.82915685308402098</v>
      </c>
      <c r="K14" s="95">
        <v>1.52930087835431E-3</v>
      </c>
      <c r="L14" s="95">
        <v>-3.1813982188467899E-2</v>
      </c>
      <c r="M14" s="95">
        <v>3.8173347512042502E-3</v>
      </c>
      <c r="N14" s="95">
        <v>-10.659703343345999</v>
      </c>
      <c r="O14" s="95">
        <v>3.6402722042173201E-3</v>
      </c>
      <c r="P14" s="95">
        <v>-20.708431982637101</v>
      </c>
      <c r="Q14" s="95">
        <v>1.49887374140373E-3</v>
      </c>
      <c r="R14" s="95">
        <v>-31.955017246143399</v>
      </c>
      <c r="S14" s="95">
        <v>0.15593851232589601</v>
      </c>
      <c r="T14" s="95">
        <v>633.12389520335796</v>
      </c>
      <c r="U14" s="95">
        <v>0.119583877603849</v>
      </c>
      <c r="V14" s="100">
        <v>45385.530405092592</v>
      </c>
      <c r="W14" s="95">
        <v>2.5</v>
      </c>
      <c r="X14" s="103">
        <v>6.6438417834540896E-5</v>
      </c>
      <c r="Y14" s="95">
        <v>2.71533202892447E-4</v>
      </c>
      <c r="Z14" s="101">
        <f>((((N14/1000)+1)/((SMOW!$Z$4/1000)+1))-1)*1000</f>
        <v>-3.2438828290182187E-2</v>
      </c>
      <c r="AA14" s="101">
        <f>((((P14/1000)+1)/((SMOW!$AA$4/1000)+1))-1)*1000</f>
        <v>-6.8989561921695142E-2</v>
      </c>
      <c r="AB14" s="101">
        <f>Z14*SMOW!$AN$6</f>
        <v>-3.3822094498978571E-2</v>
      </c>
      <c r="AC14" s="101">
        <f>AA14*SMOW!$AN$12</f>
        <v>-7.185986669076809E-2</v>
      </c>
      <c r="AD14" s="101">
        <f t="shared" ref="AD14" si="24">LN((AB14/1000)+1)*1000</f>
        <v>-3.3822666478916102E-2</v>
      </c>
      <c r="AE14" s="101">
        <f t="shared" ref="AE14" si="25">LN((AC14/1000)+1)*1000</f>
        <v>-7.1862448734700185E-2</v>
      </c>
      <c r="AF14" s="101">
        <f>(AD14-SMOW!AN$14*AE14)</f>
        <v>4.1207064530056001E-3</v>
      </c>
      <c r="AG14" s="102">
        <f t="shared" ref="AG14" si="26">AF14*1000</f>
        <v>4.1207064530056003</v>
      </c>
      <c r="AJ14" s="95" t="s">
        <v>182</v>
      </c>
      <c r="AK14" s="95">
        <v>30</v>
      </c>
      <c r="AL14" s="95">
        <v>0</v>
      </c>
      <c r="AM14" s="95">
        <v>0</v>
      </c>
      <c r="AN14" s="95">
        <v>1</v>
      </c>
    </row>
    <row r="15" spans="1:40" s="95" customFormat="1" x14ac:dyDescent="0.2">
      <c r="A15" s="108">
        <v>5259</v>
      </c>
      <c r="B15" s="95" t="s">
        <v>175</v>
      </c>
      <c r="C15" s="95" t="s">
        <v>61</v>
      </c>
      <c r="D15" s="95" t="s">
        <v>22</v>
      </c>
      <c r="E15" s="95" t="s">
        <v>171</v>
      </c>
      <c r="F15" s="95">
        <v>-0.18769405523671701</v>
      </c>
      <c r="G15" s="95">
        <v>-0.18771191917576899</v>
      </c>
      <c r="H15" s="95">
        <v>3.5598066436427702E-3</v>
      </c>
      <c r="I15" s="95">
        <v>-0.29935069145705401</v>
      </c>
      <c r="J15" s="95">
        <v>-0.29939554602698099</v>
      </c>
      <c r="K15" s="95">
        <v>1.4355197364714E-3</v>
      </c>
      <c r="L15" s="95">
        <v>-2.9631070873523201E-2</v>
      </c>
      <c r="M15" s="95">
        <v>3.59492569522796E-3</v>
      </c>
      <c r="N15" s="95">
        <v>-10.380772102580099</v>
      </c>
      <c r="O15" s="95">
        <v>3.52351444486089E-3</v>
      </c>
      <c r="P15" s="95">
        <v>-20.189503765026998</v>
      </c>
      <c r="Q15" s="95">
        <v>1.40695847934225E-3</v>
      </c>
      <c r="R15" s="95">
        <v>-31.255984547538102</v>
      </c>
      <c r="S15" s="95">
        <v>0.141530833289711</v>
      </c>
      <c r="T15" s="95">
        <v>637.37556374241399</v>
      </c>
      <c r="U15" s="95">
        <v>0.11439605310053</v>
      </c>
      <c r="V15" s="100">
        <v>45385.615127314813</v>
      </c>
      <c r="W15" s="95">
        <v>2.5</v>
      </c>
      <c r="X15" s="95">
        <v>2.1100682840449001E-2</v>
      </c>
      <c r="Y15" s="95">
        <v>2.3577914203579999E-2</v>
      </c>
      <c r="Z15" s="101">
        <f>((((N15/1000)+1)/((SMOW!$Z$4/1000)+1))-1)*1000</f>
        <v>0.24948862731410948</v>
      </c>
      <c r="AA15" s="101">
        <f>((((P15/1000)+1)/((SMOW!$AA$4/1000)+1))-1)*1000</f>
        <v>0.46087553027973627</v>
      </c>
      <c r="AB15" s="101">
        <f>Z15*SMOW!$AN$6</f>
        <v>0.26012739590819745</v>
      </c>
      <c r="AC15" s="101">
        <f>AA15*SMOW!$AN$12</f>
        <v>0.48005021693758781</v>
      </c>
      <c r="AD15" s="101">
        <f t="shared" ref="AD15" si="27">LN((AB15/1000)+1)*1000</f>
        <v>0.26009356864328143</v>
      </c>
      <c r="AE15" s="101">
        <f t="shared" ref="AE15" si="28">LN((AC15/1000)+1)*1000</f>
        <v>0.47993502969444196</v>
      </c>
      <c r="AF15" s="101">
        <f>(AD15-SMOW!AN$14*AE15)</f>
        <v>6.6878729646160373E-3</v>
      </c>
      <c r="AG15" s="102">
        <f t="shared" ref="AG15" si="29">AF15*1000</f>
        <v>6.6878729646160373</v>
      </c>
      <c r="AJ15" s="95" t="s">
        <v>182</v>
      </c>
      <c r="AK15" s="95">
        <v>30</v>
      </c>
      <c r="AL15" s="95">
        <v>0</v>
      </c>
      <c r="AM15" s="95">
        <v>0</v>
      </c>
      <c r="AN15" s="95">
        <v>1</v>
      </c>
    </row>
    <row r="16" spans="1:40" s="95" customFormat="1" x14ac:dyDescent="0.2">
      <c r="A16" s="108">
        <v>5260</v>
      </c>
      <c r="B16" s="95" t="s">
        <v>175</v>
      </c>
      <c r="C16" s="95" t="s">
        <v>61</v>
      </c>
      <c r="D16" s="95" t="s">
        <v>22</v>
      </c>
      <c r="E16" s="95" t="s">
        <v>174</v>
      </c>
      <c r="F16" s="95">
        <v>-0.147334902773785</v>
      </c>
      <c r="G16" s="95">
        <v>-0.147346035374782</v>
      </c>
      <c r="H16" s="95">
        <v>3.773487400631E-3</v>
      </c>
      <c r="I16" s="95">
        <v>-0.23104673540023901</v>
      </c>
      <c r="J16" s="95">
        <v>-0.231073470447829</v>
      </c>
      <c r="K16" s="95">
        <v>1.42541370586546E-3</v>
      </c>
      <c r="L16" s="95">
        <v>-2.5339242978328701E-2</v>
      </c>
      <c r="M16" s="95">
        <v>3.7681291339279801E-3</v>
      </c>
      <c r="N16" s="95">
        <v>-10.340824411337</v>
      </c>
      <c r="O16" s="95">
        <v>3.7350167283265001E-3</v>
      </c>
      <c r="P16" s="95">
        <v>-20.122558791924199</v>
      </c>
      <c r="Q16" s="95">
        <v>1.3970535194209801E-3</v>
      </c>
      <c r="R16" s="95">
        <v>-31.404512569912502</v>
      </c>
      <c r="S16" s="95">
        <v>0.127134664170338</v>
      </c>
      <c r="T16" s="95">
        <v>577.74224137092904</v>
      </c>
      <c r="U16" s="95">
        <v>8.9350613134038998E-2</v>
      </c>
      <c r="V16" s="100">
        <v>45385.691886574074</v>
      </c>
      <c r="W16" s="95">
        <v>2.5</v>
      </c>
      <c r="X16" s="95">
        <v>3.8544358777591299E-3</v>
      </c>
      <c r="Y16" s="95">
        <v>5.8282499060151099E-3</v>
      </c>
      <c r="Z16" s="101">
        <f>((((N16/1000)+1)/((SMOW!$Z$4/1000)+1))-1)*1000</f>
        <v>0.28986542741193944</v>
      </c>
      <c r="AA16" s="101">
        <f>((((P16/1000)+1)/((SMOW!$AA$4/1000)+1))-1)*1000</f>
        <v>0.52923142834382375</v>
      </c>
      <c r="AB16" s="101">
        <f>Z16*SMOW!$AN$6</f>
        <v>0.30222595558054194</v>
      </c>
      <c r="AC16" s="101">
        <f>AA16*SMOW!$AN$12</f>
        <v>0.55125005624064582</v>
      </c>
      <c r="AD16" s="101">
        <f t="shared" ref="AD16" si="30">LN((AB16/1000)+1)*1000</f>
        <v>0.3021802945161205</v>
      </c>
      <c r="AE16" s="101">
        <f t="shared" ref="AE16" si="31">LN((AC16/1000)+1)*1000</f>
        <v>0.55109817374257863</v>
      </c>
      <c r="AF16" s="101">
        <f>(AD16-SMOW!AN$14*AE16)</f>
        <v>1.1200458780038947E-2</v>
      </c>
      <c r="AG16" s="102">
        <f t="shared" ref="AG16" si="32">AF16*1000</f>
        <v>11.200458780038947</v>
      </c>
      <c r="AH16" s="94"/>
      <c r="AJ16" s="95" t="s">
        <v>182</v>
      </c>
      <c r="AK16" s="95">
        <v>30</v>
      </c>
      <c r="AL16" s="95">
        <v>0</v>
      </c>
      <c r="AM16" s="95">
        <v>0</v>
      </c>
      <c r="AN16" s="95">
        <v>1</v>
      </c>
    </row>
    <row r="17" spans="1:40" customFormat="1" x14ac:dyDescent="0.2">
      <c r="A17" s="16">
        <v>5261</v>
      </c>
      <c r="B17" t="s">
        <v>175</v>
      </c>
      <c r="C17" t="s">
        <v>61</v>
      </c>
      <c r="D17" t="s">
        <v>22</v>
      </c>
      <c r="E17" t="s">
        <v>178</v>
      </c>
      <c r="F17">
        <v>-0.15793542361690599</v>
      </c>
      <c r="G17">
        <v>-0.15794826888288799</v>
      </c>
      <c r="H17">
        <v>4.3679172869955096E-3</v>
      </c>
      <c r="I17">
        <v>-0.247006946829639</v>
      </c>
      <c r="J17">
        <v>-0.24703752156124101</v>
      </c>
      <c r="K17">
        <v>1.8039766632354901E-3</v>
      </c>
      <c r="L17">
        <v>-2.7512457498552099E-2</v>
      </c>
      <c r="M17">
        <v>4.4434397291399502E-3</v>
      </c>
      <c r="N17">
        <v>-10.351316859959301</v>
      </c>
      <c r="O17">
        <v>4.3233864070035101E-3</v>
      </c>
      <c r="P17">
        <v>-20.138201457247501</v>
      </c>
      <c r="Q17">
        <v>1.7680845469334699E-3</v>
      </c>
      <c r="R17">
        <v>-31.252472043958999</v>
      </c>
      <c r="S17">
        <v>0.159654475581059</v>
      </c>
      <c r="T17">
        <v>704.63195703307395</v>
      </c>
      <c r="U17">
        <v>0.10596225099838701</v>
      </c>
      <c r="V17" s="14">
        <v>45385.7815625</v>
      </c>
      <c r="W17">
        <v>2.5</v>
      </c>
      <c r="X17">
        <v>1.13299345730503E-2</v>
      </c>
      <c r="Y17">
        <v>9.0453759227530992E-3</v>
      </c>
      <c r="Z17" s="44">
        <f>((((N17/1000)+1)/((SMOW!$Z$4/1000)+1))-1)*1000</f>
        <v>0.27926027133484688</v>
      </c>
      <c r="AA17" s="44">
        <f>((((P17/1000)+1)/((SMOW!$AA$4/1000)+1))-1)*1000</f>
        <v>0.51325907990995567</v>
      </c>
      <c r="AB17" s="44">
        <f>Z17*SMOW!$AN$6</f>
        <v>0.29116857126914863</v>
      </c>
      <c r="AC17" s="44">
        <f>AA17*SMOW!$AN$12</f>
        <v>0.53461317962880406</v>
      </c>
      <c r="AD17" s="44">
        <f t="shared" ref="AD17:AD18" si="33">LN((AB17/1000)+1)*1000</f>
        <v>0.29112618992730305</v>
      </c>
      <c r="AE17" s="44">
        <f t="shared" ref="AE17:AE18" si="34">LN((AC17/1000)+1)*1000</f>
        <v>0.53447032491537538</v>
      </c>
      <c r="AF17" s="44">
        <f>(AD17-SMOW!AN$14*AE17)</f>
        <v>8.9258583719848406E-3</v>
      </c>
      <c r="AG17" s="45">
        <f t="shared" ref="AG17:AG18" si="35">AF17*1000</f>
        <v>8.925858371984841</v>
      </c>
      <c r="AJ17" t="s">
        <v>179</v>
      </c>
      <c r="AK17">
        <v>30</v>
      </c>
      <c r="AL17">
        <v>0</v>
      </c>
      <c r="AM17">
        <v>0</v>
      </c>
      <c r="AN17">
        <v>0</v>
      </c>
    </row>
    <row r="18" spans="1:40" customFormat="1" x14ac:dyDescent="0.2">
      <c r="A18" s="16">
        <v>5262</v>
      </c>
      <c r="B18" t="s">
        <v>175</v>
      </c>
      <c r="C18" t="s">
        <v>61</v>
      </c>
      <c r="D18" t="s">
        <v>22</v>
      </c>
      <c r="E18" t="s">
        <v>177</v>
      </c>
      <c r="F18">
        <v>-0.124413288340097</v>
      </c>
      <c r="G18">
        <v>-0.124421281219979</v>
      </c>
      <c r="H18">
        <v>3.6008726287886398E-3</v>
      </c>
      <c r="I18">
        <v>-0.176760833481376</v>
      </c>
      <c r="J18">
        <v>-0.17677653627452</v>
      </c>
      <c r="K18">
        <v>2.00932605496143E-3</v>
      </c>
      <c r="L18">
        <v>-3.10832700670329E-2</v>
      </c>
      <c r="M18">
        <v>4.0437648415714697E-3</v>
      </c>
      <c r="N18">
        <v>-10.318136482569599</v>
      </c>
      <c r="O18">
        <v>3.5641617626331699E-3</v>
      </c>
      <c r="P18">
        <v>-20.069352968226401</v>
      </c>
      <c r="Q18">
        <v>1.9693482847814099E-3</v>
      </c>
      <c r="R18">
        <v>-31.3155045570347</v>
      </c>
      <c r="S18">
        <v>0.16295910229028501</v>
      </c>
      <c r="T18">
        <v>609.67915624106001</v>
      </c>
      <c r="U18">
        <v>0.113032128705483</v>
      </c>
      <c r="V18" s="14">
        <v>45385.858287037037</v>
      </c>
      <c r="W18">
        <v>2.5</v>
      </c>
      <c r="X18">
        <v>2.2240530997843198E-2</v>
      </c>
      <c r="Y18">
        <v>1.8809202839750801E-2</v>
      </c>
      <c r="Z18" s="44">
        <f>((((N18/1000)+1)/((SMOW!$Z$4/1000)+1))-1)*1000</f>
        <v>0.31279706465969781</v>
      </c>
      <c r="AA18" s="44">
        <f>((((P18/1000)+1)/((SMOW!$AA$4/1000)+1))-1)*1000</f>
        <v>0.58355861218650773</v>
      </c>
      <c r="AB18" s="44">
        <f>Z18*SMOW!$AN$6</f>
        <v>0.3261354505558805</v>
      </c>
      <c r="AC18" s="44">
        <f>AA18*SMOW!$AN$12</f>
        <v>0.60783751787797569</v>
      </c>
      <c r="AD18" s="44">
        <f t="shared" si="33"/>
        <v>0.32608227995010863</v>
      </c>
      <c r="AE18" s="44">
        <f t="shared" si="34"/>
        <v>0.60765285947830583</v>
      </c>
      <c r="AF18" s="44">
        <f>(AD18-SMOW!AN$14*AE18)</f>
        <v>5.2415701455631458E-3</v>
      </c>
      <c r="AG18" s="45">
        <f t="shared" si="35"/>
        <v>5.2415701455631458</v>
      </c>
      <c r="AJ18" t="s">
        <v>179</v>
      </c>
      <c r="AK18">
        <v>30</v>
      </c>
      <c r="AL18">
        <v>0</v>
      </c>
      <c r="AM18">
        <v>0</v>
      </c>
      <c r="AN18">
        <v>0</v>
      </c>
    </row>
    <row r="19" spans="1:40" customFormat="1" x14ac:dyDescent="0.2">
      <c r="A19" s="16">
        <v>5263</v>
      </c>
      <c r="B19" t="s">
        <v>176</v>
      </c>
      <c r="C19" t="s">
        <v>61</v>
      </c>
      <c r="D19" t="s">
        <v>22</v>
      </c>
      <c r="E19" t="s">
        <v>180</v>
      </c>
      <c r="F19">
        <v>-0.121827756717935</v>
      </c>
      <c r="G19">
        <v>-0.121835659585262</v>
      </c>
      <c r="H19">
        <v>4.96727228952737E-3</v>
      </c>
      <c r="I19">
        <v>-0.18430228962095199</v>
      </c>
      <c r="J19">
        <v>-0.184319410179931</v>
      </c>
      <c r="K19">
        <v>2.62877329805245E-3</v>
      </c>
      <c r="L19">
        <v>-2.45150110102582E-2</v>
      </c>
      <c r="M19">
        <v>4.8494911126281699E-3</v>
      </c>
      <c r="N19">
        <v>-10.315577310420601</v>
      </c>
      <c r="O19">
        <v>4.9166309903260303E-3</v>
      </c>
      <c r="P19">
        <v>-20.076744378732698</v>
      </c>
      <c r="Q19">
        <v>2.5764709380116202E-3</v>
      </c>
      <c r="R19">
        <v>-31.7748017322366</v>
      </c>
      <c r="S19">
        <v>0.14102149093195099</v>
      </c>
      <c r="T19">
        <v>790.89652911873895</v>
      </c>
      <c r="U19">
        <v>0.238582662176891</v>
      </c>
      <c r="V19" s="14">
        <v>45386.43204861111</v>
      </c>
      <c r="W19">
        <v>2.5</v>
      </c>
      <c r="X19">
        <v>9.0492658035686999E-2</v>
      </c>
      <c r="Y19">
        <v>8.5917800109736195E-2</v>
      </c>
      <c r="Z19" s="44">
        <f>((((N19/1000)+1)/((SMOW!$Z$4/1000)+1))-1)*1000</f>
        <v>0.31538372684369875</v>
      </c>
      <c r="AA19" s="44">
        <f>((((P19/1000)+1)/((SMOW!$AA$4/1000)+1))-1)*1000</f>
        <v>0.57601142111751713</v>
      </c>
      <c r="AB19" s="44">
        <f>Z19*SMOW!$AN$6</f>
        <v>0.32883241396163621</v>
      </c>
      <c r="AC19" s="44">
        <f>AA19*SMOW!$AN$12</f>
        <v>0.59997632657597866</v>
      </c>
      <c r="AD19" s="44">
        <f t="shared" ref="AD19" si="36">LN((AB19/1000)+1)*1000</f>
        <v>0.32877836043278486</v>
      </c>
      <c r="AE19" s="44">
        <f t="shared" ref="AE19" si="37">LN((AC19/1000)+1)*1000</f>
        <v>0.59979641273891882</v>
      </c>
      <c r="AF19" s="44">
        <f>(AD19-SMOW!AN$14*AE19)</f>
        <v>1.2085854506635685E-2</v>
      </c>
      <c r="AG19" s="45">
        <f t="shared" ref="AG19" si="38">AF19*1000</f>
        <v>12.085854506635684</v>
      </c>
      <c r="AJ19" t="s">
        <v>179</v>
      </c>
      <c r="AK19">
        <v>30</v>
      </c>
      <c r="AL19">
        <v>1</v>
      </c>
      <c r="AM19">
        <v>0</v>
      </c>
      <c r="AN19">
        <v>0</v>
      </c>
    </row>
    <row r="20" spans="1:40" customFormat="1" x14ac:dyDescent="0.2">
      <c r="A20" s="16">
        <v>5264</v>
      </c>
      <c r="B20" t="s">
        <v>176</v>
      </c>
      <c r="C20" t="s">
        <v>61</v>
      </c>
      <c r="D20" t="s">
        <v>22</v>
      </c>
      <c r="E20" t="s">
        <v>181</v>
      </c>
      <c r="F20">
        <v>-0.124716104332423</v>
      </c>
      <c r="G20">
        <v>-0.12472410966289101</v>
      </c>
      <c r="H20">
        <v>3.41620766232639E-3</v>
      </c>
      <c r="I20">
        <v>-0.16559244017813901</v>
      </c>
      <c r="J20">
        <v>-0.16560620728476</v>
      </c>
      <c r="K20">
        <v>1.68167337189983E-3</v>
      </c>
      <c r="L20">
        <v>-3.7284032216537602E-2</v>
      </c>
      <c r="M20">
        <v>3.56614554636409E-3</v>
      </c>
      <c r="N20">
        <v>-10.318436211355399</v>
      </c>
      <c r="O20">
        <v>3.3813794539511201E-3</v>
      </c>
      <c r="P20">
        <v>-20.058406782493499</v>
      </c>
      <c r="Q20">
        <v>1.6482146152110499E-3</v>
      </c>
      <c r="R20">
        <v>-31.9284225327097</v>
      </c>
      <c r="S20">
        <v>0.100632545752512</v>
      </c>
      <c r="T20">
        <v>638.18458291071101</v>
      </c>
      <c r="U20">
        <v>9.0462692418006696E-2</v>
      </c>
      <c r="V20" s="14">
        <v>45386.511979166666</v>
      </c>
      <c r="W20">
        <v>2.5</v>
      </c>
      <c r="X20">
        <v>8.9609690172056302E-3</v>
      </c>
      <c r="Y20">
        <v>7.2293229987186597E-3</v>
      </c>
      <c r="Z20" s="44">
        <f>((((N20/1000)+1)/((SMOW!$Z$4/1000)+1))-1)*1000</f>
        <v>0.31249411625666745</v>
      </c>
      <c r="AA20" s="44">
        <f>((((P20/1000)+1)/((SMOW!$AA$4/1000)+1))-1)*1000</f>
        <v>0.59473549853783503</v>
      </c>
      <c r="AB20" s="44">
        <f>Z20*SMOW!$AN$6</f>
        <v>0.32581958373652598</v>
      </c>
      <c r="AC20" s="44">
        <f>AA20*SMOW!$AN$12</f>
        <v>0.61947941762124215</v>
      </c>
      <c r="AD20" s="44">
        <f t="shared" ref="AD20" si="39">LN((AB20/1000)+1)*1000</f>
        <v>0.3257665160626696</v>
      </c>
      <c r="AE20" s="44">
        <f t="shared" ref="AE20" si="40">LN((AC20/1000)+1)*1000</f>
        <v>0.61928761945280064</v>
      </c>
      <c r="AF20" s="44">
        <f>(AD20-SMOW!AN$14*AE20)</f>
        <v>-1.217347008409142E-3</v>
      </c>
      <c r="AG20" s="45">
        <f t="shared" ref="AG20" si="41">AF20*1000</f>
        <v>-1.217347008409142</v>
      </c>
      <c r="AH20" s="2">
        <f>AVERAGE(AG17:AG20)</f>
        <v>6.258984003943632</v>
      </c>
      <c r="AI20">
        <f>STDEV(AG17:AG20)</f>
        <v>5.7153388676306971</v>
      </c>
      <c r="AJ20" t="s">
        <v>179</v>
      </c>
      <c r="AK20">
        <v>30</v>
      </c>
      <c r="AL20">
        <v>0</v>
      </c>
      <c r="AM20">
        <v>0</v>
      </c>
      <c r="AN20">
        <v>0</v>
      </c>
    </row>
    <row r="21" spans="1:40" customFormat="1" x14ac:dyDescent="0.2">
      <c r="A21" s="16">
        <v>5265</v>
      </c>
      <c r="B21" t="s">
        <v>175</v>
      </c>
      <c r="C21" t="s">
        <v>61</v>
      </c>
      <c r="D21" t="s">
        <v>24</v>
      </c>
      <c r="E21" t="s">
        <v>183</v>
      </c>
      <c r="F21">
        <v>-28.848501823845901</v>
      </c>
      <c r="G21">
        <v>-29.272800407852799</v>
      </c>
      <c r="H21">
        <v>4.3163826628412599E-3</v>
      </c>
      <c r="I21">
        <v>-53.8979367683188</v>
      </c>
      <c r="J21">
        <v>-55.404826627605502</v>
      </c>
      <c r="K21">
        <v>2.4330950502285502E-3</v>
      </c>
      <c r="L21">
        <v>-1.9051948477127999E-2</v>
      </c>
      <c r="M21">
        <v>4.4520802479898897E-3</v>
      </c>
      <c r="N21">
        <v>-38.749383177121501</v>
      </c>
      <c r="O21">
        <v>4.2723771779104198E-3</v>
      </c>
      <c r="P21">
        <v>-72.721686531724799</v>
      </c>
      <c r="Q21">
        <v>2.3846859259318599E-3</v>
      </c>
      <c r="R21">
        <v>-106.40324476034201</v>
      </c>
      <c r="S21">
        <v>0.16820290258864001</v>
      </c>
      <c r="T21">
        <v>481.18872860778498</v>
      </c>
      <c r="U21">
        <v>0.12110491790173</v>
      </c>
      <c r="V21" s="14">
        <v>45386.623101851852</v>
      </c>
      <c r="W21">
        <v>2.5</v>
      </c>
      <c r="X21">
        <v>7.3484430671287404E-2</v>
      </c>
      <c r="Y21">
        <v>6.6798254655118697E-2</v>
      </c>
      <c r="Z21" s="44">
        <f>((((N21/1000)+1)/((SMOW!$Z$4/1000)+1))-1)*1000</f>
        <v>-28.423851502369036</v>
      </c>
      <c r="AA21" s="44">
        <f>((((P21/1000)+1)/((SMOW!$AA$4/1000)+1))-1)*1000</f>
        <v>-53.178469798475959</v>
      </c>
      <c r="AB21" s="44">
        <f>Z21*SMOW!$AN$6</f>
        <v>-29.635909871289012</v>
      </c>
      <c r="AC21" s="44">
        <f>AA21*SMOW!$AN$12</f>
        <v>-55.390955444461305</v>
      </c>
      <c r="AD21" s="44">
        <f t="shared" ref="AD21" si="42">LN((AB21/1000)+1)*1000</f>
        <v>-30.08392726298495</v>
      </c>
      <c r="AE21" s="44">
        <f t="shared" ref="AE21" si="43">LN((AC21/1000)+1)*1000</f>
        <v>-56.984146554803623</v>
      </c>
      <c r="AF21" s="44">
        <f>(AD21-SMOW!AN$14*AE21)</f>
        <v>3.7021179513629932E-3</v>
      </c>
      <c r="AG21" s="45">
        <f t="shared" ref="AG21" si="44">AF21*1000</f>
        <v>3.7021179513629932</v>
      </c>
      <c r="AK21">
        <v>30</v>
      </c>
      <c r="AL21">
        <v>3</v>
      </c>
      <c r="AM21">
        <v>0</v>
      </c>
      <c r="AN21">
        <v>0</v>
      </c>
    </row>
    <row r="22" spans="1:40" customFormat="1" x14ac:dyDescent="0.2">
      <c r="A22" s="16">
        <v>5266</v>
      </c>
      <c r="B22" t="s">
        <v>175</v>
      </c>
      <c r="C22" t="s">
        <v>61</v>
      </c>
      <c r="D22" t="s">
        <v>24</v>
      </c>
      <c r="E22" t="s">
        <v>184</v>
      </c>
      <c r="F22">
        <v>-28.761547854995701</v>
      </c>
      <c r="G22">
        <v>-29.183267410042198</v>
      </c>
      <c r="H22">
        <v>4.1480214158368198E-3</v>
      </c>
      <c r="I22">
        <v>-53.734184877624699</v>
      </c>
      <c r="J22">
        <v>-55.231760952881203</v>
      </c>
      <c r="K22">
        <v>1.57760385410927E-3</v>
      </c>
      <c r="L22">
        <v>-2.0897626920958399E-2</v>
      </c>
      <c r="M22">
        <v>4.3709147143424698E-3</v>
      </c>
      <c r="N22">
        <v>-38.663315703252202</v>
      </c>
      <c r="O22">
        <v>4.1057323724001896E-3</v>
      </c>
      <c r="P22">
        <v>-72.561192666494904</v>
      </c>
      <c r="Q22">
        <v>1.5462156758885501E-3</v>
      </c>
      <c r="R22">
        <v>-106.579312280674</v>
      </c>
      <c r="S22">
        <v>0.129144704731157</v>
      </c>
      <c r="T22">
        <v>738.00131404035994</v>
      </c>
      <c r="U22">
        <v>0.10202345964645</v>
      </c>
      <c r="V22" s="14">
        <v>45386.70579861111</v>
      </c>
      <c r="W22">
        <v>2.5</v>
      </c>
      <c r="X22">
        <v>5.6996587390181999E-2</v>
      </c>
      <c r="Y22">
        <v>5.3006757980296103E-2</v>
      </c>
      <c r="Z22" s="44">
        <f>((((N22/1000)+1)/((SMOW!$Z$4/1000)+1))-1)*1000</f>
        <v>-28.336859511613021</v>
      </c>
      <c r="AA22" s="44">
        <f>((((P22/1000)+1)/((SMOW!$AA$4/1000)+1))-1)*1000</f>
        <v>-53.014593382023747</v>
      </c>
      <c r="AB22" s="44">
        <f>Z22*SMOW!$AN$6</f>
        <v>-29.545208342069639</v>
      </c>
      <c r="AC22" s="44">
        <f>AA22*SMOW!$AN$12</f>
        <v>-55.220260963847224</v>
      </c>
      <c r="AD22" s="44">
        <f t="shared" ref="AD22" si="45">LN((AB22/1000)+1)*1000</f>
        <v>-29.990459984676164</v>
      </c>
      <c r="AE22" s="44">
        <f t="shared" ref="AE22" si="46">LN((AC22/1000)+1)*1000</f>
        <v>-56.803459040872326</v>
      </c>
      <c r="AF22" s="44">
        <f>(AD22-SMOW!AN$14*AE22)</f>
        <v>1.7663889044250425E-3</v>
      </c>
      <c r="AG22" s="45">
        <f t="shared" ref="AG22" si="47">AF22*1000</f>
        <v>1.7663889044250425</v>
      </c>
      <c r="AK22">
        <v>30</v>
      </c>
      <c r="AL22">
        <v>0</v>
      </c>
      <c r="AM22">
        <v>0</v>
      </c>
      <c r="AN22">
        <v>0</v>
      </c>
    </row>
    <row r="23" spans="1:40" customFormat="1" x14ac:dyDescent="0.2">
      <c r="A23" s="16">
        <v>5267</v>
      </c>
      <c r="B23" t="s">
        <v>175</v>
      </c>
      <c r="C23" t="s">
        <v>61</v>
      </c>
      <c r="D23" t="s">
        <v>24</v>
      </c>
      <c r="E23" t="s">
        <v>185</v>
      </c>
      <c r="F23">
        <v>-28.822699710595501</v>
      </c>
      <c r="G23">
        <v>-29.246232215121399</v>
      </c>
      <c r="H23">
        <v>4.4880162721656902E-3</v>
      </c>
      <c r="I23">
        <v>-53.829266631464399</v>
      </c>
      <c r="J23">
        <v>-55.3322470054758</v>
      </c>
      <c r="K23">
        <v>1.3332784364239101E-3</v>
      </c>
      <c r="L23">
        <v>-3.08057962301987E-2</v>
      </c>
      <c r="M23">
        <v>4.6243330598526398E-3</v>
      </c>
      <c r="N23">
        <v>-38.723844116198599</v>
      </c>
      <c r="O23">
        <v>4.4422609840307501E-3</v>
      </c>
      <c r="P23">
        <v>-72.654382663397399</v>
      </c>
      <c r="Q23">
        <v>1.30675138334191E-3</v>
      </c>
      <c r="R23">
        <v>-106.79545862553201</v>
      </c>
      <c r="S23">
        <v>0.148180640091816</v>
      </c>
      <c r="T23">
        <v>586.87331186089796</v>
      </c>
      <c r="U23">
        <v>7.9620541686583807E-2</v>
      </c>
      <c r="V23" s="14">
        <v>45386.787002314813</v>
      </c>
      <c r="W23">
        <v>2.5</v>
      </c>
      <c r="X23">
        <v>1.7009432250350801E-2</v>
      </c>
      <c r="Y23">
        <v>2.0362619994883101E-2</v>
      </c>
      <c r="Z23" s="44">
        <f>((((N23/1000)+1)/((SMOW!$Z$4/1000)+1))-1)*1000</f>
        <v>-28.398038106763892</v>
      </c>
      <c r="AA23" s="44">
        <f>((((P23/1000)+1)/((SMOW!$AA$4/1000)+1))-1)*1000</f>
        <v>-53.109747441150489</v>
      </c>
      <c r="AB23" s="44">
        <f>Z23*SMOW!$AN$6</f>
        <v>-29.608995733155332</v>
      </c>
      <c r="AC23" s="44">
        <f>AA23*SMOW!$AN$12</f>
        <v>-55.319373899390925</v>
      </c>
      <c r="AD23" s="44">
        <f t="shared" ref="AD23:AD24" si="48">LN((AB23/1000)+1)*1000</f>
        <v>-30.056191524237526</v>
      </c>
      <c r="AE23" s="44">
        <f t="shared" ref="AE23:AE24" si="49">LN((AC23/1000)+1)*1000</f>
        <v>-56.908370408650491</v>
      </c>
      <c r="AF23" s="44">
        <f>(AD23-SMOW!AN$14*AE23)</f>
        <v>-8.5719484700668147E-3</v>
      </c>
      <c r="AG23" s="45">
        <f t="shared" ref="AG23:AG24" si="50">AF23*1000</f>
        <v>-8.5719484700668147</v>
      </c>
      <c r="AK23">
        <v>30</v>
      </c>
      <c r="AL23">
        <v>0</v>
      </c>
      <c r="AM23">
        <v>0</v>
      </c>
      <c r="AN23">
        <v>0</v>
      </c>
    </row>
    <row r="24" spans="1:40" customFormat="1" x14ac:dyDescent="0.2">
      <c r="A24" s="16">
        <v>5268</v>
      </c>
      <c r="B24" t="s">
        <v>175</v>
      </c>
      <c r="C24" t="s">
        <v>61</v>
      </c>
      <c r="D24" t="s">
        <v>24</v>
      </c>
      <c r="E24" t="s">
        <v>186</v>
      </c>
      <c r="F24">
        <v>-28.885638873918399</v>
      </c>
      <c r="G24">
        <v>-29.311041450231901</v>
      </c>
      <c r="H24">
        <v>4.7837677339263099E-3</v>
      </c>
      <c r="I24">
        <v>-53.967928868037298</v>
      </c>
      <c r="J24">
        <v>-55.478808738243998</v>
      </c>
      <c r="K24">
        <v>1.71599771314219E-3</v>
      </c>
      <c r="L24">
        <v>-1.82304364390466E-2</v>
      </c>
      <c r="M24">
        <v>4.6534346529685704E-3</v>
      </c>
      <c r="N24">
        <v>-38.786141615280997</v>
      </c>
      <c r="O24">
        <v>4.7349972621273497E-3</v>
      </c>
      <c r="P24">
        <v>-72.790286060998994</v>
      </c>
      <c r="Q24">
        <v>1.68185603561951E-3</v>
      </c>
      <c r="R24">
        <v>-107.546609179767</v>
      </c>
      <c r="S24">
        <v>0.14780662982546999</v>
      </c>
      <c r="T24">
        <v>572.76760905841195</v>
      </c>
      <c r="U24">
        <v>9.1436908201773304E-2</v>
      </c>
      <c r="V24" s="14">
        <v>45386.863726851851</v>
      </c>
      <c r="W24">
        <v>2.5</v>
      </c>
      <c r="X24" s="66">
        <v>1.39593887190136E-5</v>
      </c>
      <c r="Y24">
        <v>2.6364739283003802E-4</v>
      </c>
      <c r="Z24" s="44">
        <f>((((N24/1000)+1)/((SMOW!$Z$4/1000)+1))-1)*1000</f>
        <v>-28.461004791164648</v>
      </c>
      <c r="AA24" s="44">
        <f>((((P24/1000)+1)/((SMOW!$AA$4/1000)+1))-1)*1000</f>
        <v>-53.248515123957006</v>
      </c>
      <c r="AB24" s="44">
        <f>Z24*SMOW!$AN$6</f>
        <v>-29.674647461726991</v>
      </c>
      <c r="AC24" s="44">
        <f>AA24*SMOW!$AN$12</f>
        <v>-55.463914999663182</v>
      </c>
      <c r="AD24" s="44">
        <f t="shared" si="48"/>
        <v>-30.123848735830023</v>
      </c>
      <c r="AE24" s="44">
        <f t="shared" si="49"/>
        <v>-57.061387370341542</v>
      </c>
      <c r="AF24" s="44">
        <f>(AD24-SMOW!AN$14*AE24)</f>
        <v>4.5637957103110693E-3</v>
      </c>
      <c r="AG24" s="45">
        <f t="shared" si="50"/>
        <v>4.5637957103110693</v>
      </c>
      <c r="AH24" s="2">
        <f>AVERAGE(AG21:AG24)</f>
        <v>0.36508852400807257</v>
      </c>
      <c r="AI24">
        <f>STDEV(AG21:AG24)</f>
        <v>6.071770209336675</v>
      </c>
      <c r="AK24">
        <v>30</v>
      </c>
      <c r="AL24">
        <v>0</v>
      </c>
      <c r="AM24">
        <v>0</v>
      </c>
      <c r="AN24">
        <v>0</v>
      </c>
    </row>
    <row r="25" spans="1:40" customFormat="1" x14ac:dyDescent="0.2">
      <c r="A25" s="16">
        <v>5270</v>
      </c>
      <c r="B25" t="s">
        <v>176</v>
      </c>
      <c r="C25" t="s">
        <v>61</v>
      </c>
      <c r="D25" t="s">
        <v>68</v>
      </c>
      <c r="E25" t="s">
        <v>190</v>
      </c>
      <c r="F25">
        <v>-10.218126590124699</v>
      </c>
      <c r="G25">
        <v>-10.270690548180401</v>
      </c>
      <c r="H25">
        <v>5.1575130186229902E-3</v>
      </c>
      <c r="I25">
        <v>-19.275864564078301</v>
      </c>
      <c r="J25">
        <v>-19.4640669586718</v>
      </c>
      <c r="K25">
        <v>4.9107917640693497E-3</v>
      </c>
      <c r="L25">
        <v>6.3368059982926699E-3</v>
      </c>
      <c r="M25">
        <v>4.1755907083616704E-3</v>
      </c>
      <c r="N25">
        <v>-20.308944462164401</v>
      </c>
      <c r="O25">
        <v>5.1049322167903101E-3</v>
      </c>
      <c r="P25">
        <v>-38.788458849434697</v>
      </c>
      <c r="Q25">
        <v>4.81308611591623E-3</v>
      </c>
      <c r="R25">
        <v>-57.068500051578901</v>
      </c>
      <c r="S25">
        <v>0.14856786201048999</v>
      </c>
      <c r="T25">
        <v>543.72406277095695</v>
      </c>
      <c r="U25">
        <v>0.210577207276258</v>
      </c>
      <c r="V25" s="14">
        <v>45387.603518518517</v>
      </c>
      <c r="W25">
        <v>2.5</v>
      </c>
      <c r="X25">
        <v>0.14265676854789999</v>
      </c>
      <c r="Y25">
        <v>0.145460077274051</v>
      </c>
      <c r="Z25" s="44">
        <f>((((N25/1000)+1)/((SMOW!$Z$4/1000)+1))-1)*1000</f>
        <v>-9.7853298621941587</v>
      </c>
      <c r="AA25" s="44">
        <f>((((P25/1000)+1)/((SMOW!$AA$4/1000)+1))-1)*1000</f>
        <v>-18.530069105643477</v>
      </c>
      <c r="AB25" s="44">
        <f>Z25*SMOW!$AN$6</f>
        <v>-10.202598822071973</v>
      </c>
      <c r="AC25" s="44">
        <f>AA25*SMOW!$AN$12</f>
        <v>-19.301011031402453</v>
      </c>
      <c r="AD25" s="44">
        <f t="shared" ref="AD25" si="51">LN((AB25/1000)+1)*1000</f>
        <v>-10.255002071023135</v>
      </c>
      <c r="AE25" s="44">
        <f t="shared" ref="AE25" si="52">LN((AC25/1000)+1)*1000</f>
        <v>-19.489707512712865</v>
      </c>
      <c r="AF25" s="44">
        <f>(AD25-SMOW!AN$14*AE25)</f>
        <v>3.5563495689258318E-2</v>
      </c>
      <c r="AG25" s="45">
        <f t="shared" ref="AG25" si="53">AF25*1000</f>
        <v>35.563495689258318</v>
      </c>
      <c r="AJ25" t="s">
        <v>191</v>
      </c>
      <c r="AK25">
        <v>30</v>
      </c>
      <c r="AL25">
        <v>3</v>
      </c>
      <c r="AM25">
        <v>0</v>
      </c>
      <c r="AN25">
        <v>0</v>
      </c>
    </row>
    <row r="26" spans="1:40" customFormat="1" x14ac:dyDescent="0.2">
      <c r="A26" s="16">
        <v>5271</v>
      </c>
      <c r="B26" t="s">
        <v>175</v>
      </c>
      <c r="C26" t="s">
        <v>61</v>
      </c>
      <c r="D26" t="s">
        <v>68</v>
      </c>
      <c r="E26" t="s">
        <v>192</v>
      </c>
      <c r="F26">
        <v>-10.251877655032301</v>
      </c>
      <c r="G26">
        <v>-10.3047905239121</v>
      </c>
      <c r="H26">
        <v>4.6255595475793998E-3</v>
      </c>
      <c r="I26">
        <v>-19.334580697809301</v>
      </c>
      <c r="J26">
        <v>-19.5239385368182</v>
      </c>
      <c r="K26">
        <v>2.12460502795148E-3</v>
      </c>
      <c r="L26">
        <v>3.8490235278802998E-3</v>
      </c>
      <c r="M26">
        <v>4.6449676310198898E-3</v>
      </c>
      <c r="N26">
        <v>-20.342351435249199</v>
      </c>
      <c r="O26">
        <v>4.57840200690811E-3</v>
      </c>
      <c r="P26">
        <v>-38.846006760569701</v>
      </c>
      <c r="Q26">
        <v>2.0823336547601602E-3</v>
      </c>
      <c r="R26">
        <v>-57.733172214164703</v>
      </c>
      <c r="S26">
        <v>0.15459582113458301</v>
      </c>
      <c r="T26">
        <v>738.90745739027398</v>
      </c>
      <c r="U26">
        <v>0.17413008535788699</v>
      </c>
      <c r="V26" s="14">
        <v>45387.719895833332</v>
      </c>
      <c r="W26">
        <v>2.5</v>
      </c>
      <c r="X26">
        <v>0.103803780554218</v>
      </c>
      <c r="Y26">
        <v>9.7669810065441995E-2</v>
      </c>
      <c r="Z26" s="44">
        <f>((((N26/1000)+1)/((SMOW!$Z$4/1000)+1))-1)*1000</f>
        <v>-9.8190956852528544</v>
      </c>
      <c r="AA26" s="44">
        <f>((((P26/1000)+1)/((SMOW!$AA$4/1000)+1))-1)*1000</f>
        <v>-18.588829890285318</v>
      </c>
      <c r="AB26" s="44">
        <f>Z26*SMOW!$AN$6</f>
        <v>-10.237804497446895</v>
      </c>
      <c r="AC26" s="44">
        <f>AA26*SMOW!$AN$12</f>
        <v>-19.362216553417515</v>
      </c>
      <c r="AD26" s="44">
        <f t="shared" ref="AD26" si="54">LN((AB26/1000)+1)*1000</f>
        <v>-10.290571270796367</v>
      </c>
      <c r="AE26" s="44">
        <f t="shared" ref="AE26" si="55">LN((AC26/1000)+1)*1000</f>
        <v>-19.552119560348672</v>
      </c>
      <c r="AF26" s="44">
        <f>(AD26-SMOW!AN$14*AE26)</f>
        <v>3.29478570677324E-2</v>
      </c>
      <c r="AG26" s="45">
        <f t="shared" ref="AG26" si="56">AF26*1000</f>
        <v>32.9478570677324</v>
      </c>
      <c r="AK26">
        <v>30</v>
      </c>
      <c r="AL26">
        <v>0</v>
      </c>
      <c r="AM26">
        <v>0</v>
      </c>
      <c r="AN26">
        <v>0</v>
      </c>
    </row>
    <row r="27" spans="1:40" customFormat="1" x14ac:dyDescent="0.2">
      <c r="A27" s="16">
        <v>5272</v>
      </c>
      <c r="B27" t="s">
        <v>175</v>
      </c>
      <c r="C27" t="s">
        <v>61</v>
      </c>
      <c r="D27" t="s">
        <v>68</v>
      </c>
      <c r="E27" t="s">
        <v>193</v>
      </c>
      <c r="F27">
        <v>-10.136435401936399</v>
      </c>
      <c r="G27">
        <v>-10.1881593318183</v>
      </c>
      <c r="H27">
        <v>4.7225228087345002E-3</v>
      </c>
      <c r="I27">
        <v>-19.1434011713038</v>
      </c>
      <c r="J27">
        <v>-19.3290086978594</v>
      </c>
      <c r="K27">
        <v>1.2552767935643499E-3</v>
      </c>
      <c r="L27">
        <v>1.7557260651415201E-2</v>
      </c>
      <c r="M27">
        <v>4.9480754207731296E-3</v>
      </c>
      <c r="N27">
        <v>-20.228086114952401</v>
      </c>
      <c r="O27">
        <v>4.6743767284319199E-3</v>
      </c>
      <c r="P27">
        <v>-38.658630962759702</v>
      </c>
      <c r="Q27">
        <v>1.23030166966932E-3</v>
      </c>
      <c r="R27">
        <v>-57.256948593026202</v>
      </c>
      <c r="S27">
        <v>0.136798991807148</v>
      </c>
      <c r="T27">
        <v>665.81818166473704</v>
      </c>
      <c r="U27">
        <v>8.5974106094715494E-2</v>
      </c>
      <c r="V27" s="14">
        <v>45387.796655092592</v>
      </c>
      <c r="W27">
        <v>2.5</v>
      </c>
      <c r="X27">
        <v>7.6687500030462701E-3</v>
      </c>
      <c r="Y27">
        <v>4.99560021193797E-3</v>
      </c>
      <c r="Z27" s="44">
        <f>((((N27/1000)+1)/((SMOW!$Z$4/1000)+1))-1)*1000</f>
        <v>-9.7036029533286161</v>
      </c>
      <c r="AA27" s="44">
        <f>((((P27/1000)+1)/((SMOW!$AA$4/1000)+1))-1)*1000</f>
        <v>-18.397504980570023</v>
      </c>
      <c r="AB27" s="44">
        <f>Z27*SMOW!$AN$6</f>
        <v>-10.117386889938272</v>
      </c>
      <c r="AC27" s="44">
        <f>AA27*SMOW!$AN$12</f>
        <v>-19.162931587347295</v>
      </c>
      <c r="AD27" s="44">
        <f t="shared" ref="AD27" si="57">LN((AB27/1000)+1)*1000</f>
        <v>-10.168915499889057</v>
      </c>
      <c r="AE27" s="44">
        <f t="shared" ref="AE27" si="58">LN((AC27/1000)+1)*1000</f>
        <v>-19.348920455790125</v>
      </c>
      <c r="AF27" s="44">
        <f>(AD27-SMOW!AN$14*AE27)</f>
        <v>4.7314500768129264E-2</v>
      </c>
      <c r="AG27" s="45">
        <f t="shared" ref="AG27" si="59">AF27*1000</f>
        <v>47.314500768129264</v>
      </c>
      <c r="AH27" s="2">
        <f>AVERAGE(AG25:AG27)</f>
        <v>38.608617841706661</v>
      </c>
      <c r="AI27">
        <f>STDEV(AG25:AG27)</f>
        <v>7.652103599405633</v>
      </c>
      <c r="AK27">
        <v>30</v>
      </c>
      <c r="AL27">
        <v>0</v>
      </c>
      <c r="AM27">
        <v>0</v>
      </c>
      <c r="AN27">
        <v>0</v>
      </c>
    </row>
    <row r="28" spans="1:40" customFormat="1" x14ac:dyDescent="0.2">
      <c r="A28" s="16">
        <v>5273</v>
      </c>
      <c r="B28" t="s">
        <v>196</v>
      </c>
      <c r="C28" t="s">
        <v>61</v>
      </c>
      <c r="D28" t="s">
        <v>66</v>
      </c>
      <c r="E28" t="s">
        <v>194</v>
      </c>
      <c r="F28">
        <v>-1.23024650806862</v>
      </c>
      <c r="G28">
        <v>-1.2310042777788099</v>
      </c>
      <c r="H28">
        <v>4.4965331990490598E-3</v>
      </c>
      <c r="I28">
        <v>-2.3095917414957299</v>
      </c>
      <c r="J28">
        <v>-2.3122632426545202</v>
      </c>
      <c r="K28">
        <v>3.7832996856002701E-3</v>
      </c>
      <c r="L28">
        <v>-1.0129285657223999E-2</v>
      </c>
      <c r="M28">
        <v>4.4440652202832297E-3</v>
      </c>
      <c r="N28">
        <v>-11.412695741926701</v>
      </c>
      <c r="O28">
        <v>4.4506910809161797E-3</v>
      </c>
      <c r="P28">
        <v>-22.159748840042798</v>
      </c>
      <c r="Q28">
        <v>3.7080267427211399E-3</v>
      </c>
      <c r="R28">
        <v>-35.135182971040898</v>
      </c>
      <c r="S28">
        <v>0.173492113586623</v>
      </c>
      <c r="T28">
        <v>840.30570894494304</v>
      </c>
      <c r="U28">
        <v>0.42744273950851303</v>
      </c>
      <c r="V28" s="14">
        <v>45390.448622685188</v>
      </c>
      <c r="W28">
        <v>2.5</v>
      </c>
      <c r="X28">
        <v>4.2844480888979799E-3</v>
      </c>
      <c r="Y28">
        <v>5.3871876746857898E-3</v>
      </c>
      <c r="Z28" s="44">
        <f>((((N28/1000)+1)/((SMOW!$Z$4/1000)+1))-1)*1000</f>
        <v>-0.79351969696006552</v>
      </c>
      <c r="AA28" s="44">
        <f>((((P28/1000)+1)/((SMOW!$AA$4/1000)+1))-1)*1000</f>
        <v>-1.5508942153331651</v>
      </c>
      <c r="AB28" s="44">
        <f>Z28*SMOW!$AN$6</f>
        <v>-0.82735720098456866</v>
      </c>
      <c r="AC28" s="44">
        <f>AA28*SMOW!$AN$12</f>
        <v>-1.6154190353001485</v>
      </c>
      <c r="AD28" s="44">
        <f t="shared" ref="AD28" si="60">LN((AB28/1000)+1)*1000</f>
        <v>-0.82769964985165412</v>
      </c>
      <c r="AE28" s="44">
        <f t="shared" ref="AE28" si="61">LN((AC28/1000)+1)*1000</f>
        <v>-1.6167252315223222</v>
      </c>
      <c r="AF28" s="44">
        <f>(AD28-SMOW!AN$14*AE28)</f>
        <v>2.5931272392131999E-2</v>
      </c>
      <c r="AG28" s="45">
        <f t="shared" ref="AG28" si="62">AF28*1000</f>
        <v>25.931272392131998</v>
      </c>
      <c r="AJ28" t="s">
        <v>195</v>
      </c>
      <c r="AK28">
        <v>30</v>
      </c>
      <c r="AL28">
        <v>2</v>
      </c>
      <c r="AM28">
        <v>0</v>
      </c>
      <c r="AN28">
        <v>0</v>
      </c>
    </row>
    <row r="29" spans="1:40" customFormat="1" x14ac:dyDescent="0.2">
      <c r="A29" s="16">
        <v>5274</v>
      </c>
      <c r="B29" t="s">
        <v>196</v>
      </c>
      <c r="C29" t="s">
        <v>61</v>
      </c>
      <c r="D29" t="s">
        <v>66</v>
      </c>
      <c r="E29" t="s">
        <v>198</v>
      </c>
      <c r="F29">
        <v>-1.31104824305259</v>
      </c>
      <c r="G29">
        <v>-1.3119088321110599</v>
      </c>
      <c r="H29">
        <v>4.6584372633030396E-3</v>
      </c>
      <c r="I29">
        <v>-2.4558714254230298</v>
      </c>
      <c r="J29">
        <v>-2.4588920729733301</v>
      </c>
      <c r="K29">
        <v>1.5993469379611801E-3</v>
      </c>
      <c r="L29">
        <v>-1.3613817581142201E-2</v>
      </c>
      <c r="M29">
        <v>4.8511728301584602E-3</v>
      </c>
      <c r="N29">
        <v>-11.492673703902399</v>
      </c>
      <c r="O29">
        <v>4.61094453459579E-3</v>
      </c>
      <c r="P29">
        <v>-22.3031181274361</v>
      </c>
      <c r="Q29">
        <v>1.5675261569747299E-3</v>
      </c>
      <c r="R29">
        <v>-34.722930090519903</v>
      </c>
      <c r="S29">
        <v>0.18913579403057501</v>
      </c>
      <c r="T29">
        <v>931.05260885933603</v>
      </c>
      <c r="U29">
        <v>0.15276791354422301</v>
      </c>
      <c r="V29" s="14">
        <v>45390.550636574073</v>
      </c>
      <c r="W29">
        <v>2.5</v>
      </c>
      <c r="X29">
        <v>1.63698983624504E-2</v>
      </c>
      <c r="Y29">
        <v>6.0489752078595402E-2</v>
      </c>
      <c r="Z29" s="44">
        <f>((((N29/1000)+1)/((SMOW!$Z$4/1000)+1))-1)*1000</f>
        <v>-0.87435676369496118</v>
      </c>
      <c r="AA29" s="44">
        <f>((((P29/1000)+1)/((SMOW!$AA$4/1000)+1))-1)*1000</f>
        <v>-1.6972851382114351</v>
      </c>
      <c r="AB29" s="44">
        <f>Z29*SMOW!$AN$6</f>
        <v>-0.91164134607359959</v>
      </c>
      <c r="AC29" s="44">
        <f>AA29*SMOW!$AN$12</f>
        <v>-1.767900539889365</v>
      </c>
      <c r="AD29" s="44">
        <f t="shared" ref="AD29" si="63">LN((AB29/1000)+1)*1000</f>
        <v>-0.91205714377030145</v>
      </c>
      <c r="AE29" s="44">
        <f t="shared" ref="AE29" si="64">LN((AC29/1000)+1)*1000</f>
        <v>-1.7694651203358738</v>
      </c>
      <c r="AF29" s="44">
        <f>(AD29-SMOW!AN$14*AE29)</f>
        <v>2.2220439767039912E-2</v>
      </c>
      <c r="AG29" s="45">
        <f t="shared" ref="AG29" si="65">AF29*1000</f>
        <v>22.220439767039913</v>
      </c>
      <c r="AK29">
        <v>30</v>
      </c>
      <c r="AL29">
        <v>0</v>
      </c>
      <c r="AM29">
        <v>0</v>
      </c>
      <c r="AN29">
        <v>0</v>
      </c>
    </row>
    <row r="30" spans="1:40" customFormat="1" x14ac:dyDescent="0.2">
      <c r="A30" s="16">
        <v>5275</v>
      </c>
      <c r="B30" t="s">
        <v>175</v>
      </c>
      <c r="C30" t="s">
        <v>61</v>
      </c>
      <c r="D30" t="s">
        <v>66</v>
      </c>
      <c r="E30" t="s">
        <v>199</v>
      </c>
      <c r="F30">
        <v>-1.2875234584772901</v>
      </c>
      <c r="G30">
        <v>-1.28835356174578</v>
      </c>
      <c r="H30">
        <v>5.2204052508320799E-3</v>
      </c>
      <c r="I30">
        <v>-2.40153855188706</v>
      </c>
      <c r="J30">
        <v>-2.4044269080807501</v>
      </c>
      <c r="K30">
        <v>1.3794704401239399E-3</v>
      </c>
      <c r="L30">
        <v>-1.8816154279140698E-2</v>
      </c>
      <c r="M30">
        <v>5.1405243822994504E-3</v>
      </c>
      <c r="N30">
        <v>-11.4693887543079</v>
      </c>
      <c r="O30">
        <v>5.1671832632218199E-3</v>
      </c>
      <c r="P30">
        <v>-22.2498662666736</v>
      </c>
      <c r="Q30">
        <v>1.3520243459012901E-3</v>
      </c>
      <c r="R30">
        <v>-34.440149169972301</v>
      </c>
      <c r="S30">
        <v>0.13946996297543399</v>
      </c>
      <c r="T30">
        <v>649.05544372586803</v>
      </c>
      <c r="U30">
        <v>0.15091678328414099</v>
      </c>
      <c r="V30" s="14">
        <v>45390.628981481481</v>
      </c>
      <c r="W30">
        <v>2.5</v>
      </c>
      <c r="X30">
        <v>2.2959627448068498E-3</v>
      </c>
      <c r="Y30">
        <v>1.02298616052054E-3</v>
      </c>
      <c r="Z30" s="44">
        <f>((((N30/1000)+1)/((SMOW!$Z$4/1000)+1))-1)*1000</f>
        <v>-0.85082169256045503</v>
      </c>
      <c r="AA30" s="44">
        <f>((((P30/1000)+1)/((SMOW!$AA$4/1000)+1))-1)*1000</f>
        <v>-1.6429109470318393</v>
      </c>
      <c r="AB30" s="44">
        <f>Z30*SMOW!$AN$6</f>
        <v>-0.8871026854034062</v>
      </c>
      <c r="AC30" s="44">
        <f>AA30*SMOW!$AN$12</f>
        <v>-1.7112641151789285</v>
      </c>
      <c r="AD30" s="44">
        <f t="shared" ref="AD30" si="66">LN((AB30/1000)+1)*1000</f>
        <v>-0.88749639384769841</v>
      </c>
      <c r="AE30" s="44">
        <f t="shared" ref="AE30" si="67">LN((AC30/1000)+1)*1000</f>
        <v>-1.7127300001979069</v>
      </c>
      <c r="AF30" s="44">
        <f>(AD30-SMOW!AN$14*AE30)</f>
        <v>1.6825046256796483E-2</v>
      </c>
      <c r="AG30" s="45">
        <f t="shared" ref="AG30" si="68">AF30*1000</f>
        <v>16.825046256796483</v>
      </c>
      <c r="AH30" s="2">
        <f>AVERAGE(AG28:AG30)</f>
        <v>21.658919471989464</v>
      </c>
      <c r="AI30">
        <f>STDEV(AG28:AG30)</f>
        <v>4.5790083411457267</v>
      </c>
      <c r="AK30">
        <v>30</v>
      </c>
      <c r="AL30">
        <v>0</v>
      </c>
      <c r="AM30">
        <v>0</v>
      </c>
      <c r="AN30">
        <v>0</v>
      </c>
    </row>
    <row r="31" spans="1:40" customFormat="1" x14ac:dyDescent="0.2">
      <c r="A31" s="16">
        <v>5276</v>
      </c>
      <c r="B31" t="s">
        <v>175</v>
      </c>
      <c r="C31" t="s">
        <v>62</v>
      </c>
      <c r="D31" t="s">
        <v>149</v>
      </c>
      <c r="E31" t="s">
        <v>200</v>
      </c>
      <c r="F31">
        <v>-8.2170353309489599</v>
      </c>
      <c r="G31">
        <v>-8.2509816800108702</v>
      </c>
      <c r="H31">
        <v>4.7804493182477302E-3</v>
      </c>
      <c r="I31">
        <v>-15.534801169303201</v>
      </c>
      <c r="J31">
        <v>-15.656730655474901</v>
      </c>
      <c r="K31">
        <v>1.58046945852405E-3</v>
      </c>
      <c r="L31">
        <v>1.5772106079896299E-2</v>
      </c>
      <c r="M31">
        <v>4.8826152870248499E-3</v>
      </c>
      <c r="N31">
        <v>-18.3282543115401</v>
      </c>
      <c r="O31">
        <v>4.7317126776668097E-3</v>
      </c>
      <c r="P31">
        <v>-35.121828059691403</v>
      </c>
      <c r="Q31">
        <v>1.5490242659251599E-3</v>
      </c>
      <c r="R31">
        <v>-52.959544934528303</v>
      </c>
      <c r="S31">
        <v>0.13646682434759899</v>
      </c>
      <c r="T31">
        <v>621.14329904133206</v>
      </c>
      <c r="U31">
        <v>8.8584545388403907E-2</v>
      </c>
      <c r="V31" s="14">
        <v>45390.717719907407</v>
      </c>
      <c r="W31">
        <v>2.5</v>
      </c>
      <c r="X31">
        <v>3.6922678532401297E-2</v>
      </c>
      <c r="Y31">
        <v>0.207440327113495</v>
      </c>
      <c r="Z31" s="44">
        <f>((((N31/1000)+1)/((SMOW!$Z$4/1000)+1))-1)*1000</f>
        <v>-7.7833635963401315</v>
      </c>
      <c r="AA31" s="44">
        <f>((((P31/1000)+1)/((SMOW!$AA$4/1000)+1))-1)*1000</f>
        <v>-14.786160804753923</v>
      </c>
      <c r="AB31" s="44">
        <f>Z31*SMOW!$AN$6</f>
        <v>-8.1152641125141933</v>
      </c>
      <c r="AC31" s="44">
        <f>AA31*SMOW!$AN$12</f>
        <v>-15.401337748801431</v>
      </c>
      <c r="AD31" s="44">
        <f t="shared" ref="AD31" si="69">LN((AB31/1000)+1)*1000</f>
        <v>-8.1483721100793804</v>
      </c>
      <c r="AE31" s="44">
        <f t="shared" ref="AE31" si="70">LN((AC31/1000)+1)*1000</f>
        <v>-15.521170331315593</v>
      </c>
      <c r="AF31" s="44">
        <f>(AD31-SMOW!AN$14*AE31)</f>
        <v>4.680582485525342E-2</v>
      </c>
      <c r="AG31" s="45">
        <f>AF31*1000</f>
        <v>46.80582485525342</v>
      </c>
      <c r="AH31" s="65"/>
      <c r="AI31" s="65"/>
      <c r="AK31">
        <v>30</v>
      </c>
      <c r="AL31">
        <v>1</v>
      </c>
      <c r="AM31">
        <v>0</v>
      </c>
      <c r="AN31">
        <v>0</v>
      </c>
    </row>
    <row r="32" spans="1:40" customFormat="1" x14ac:dyDescent="0.2">
      <c r="A32" s="16">
        <v>5277</v>
      </c>
      <c r="B32" t="s">
        <v>175</v>
      </c>
      <c r="C32" t="s">
        <v>62</v>
      </c>
      <c r="D32" t="s">
        <v>149</v>
      </c>
      <c r="E32" t="s">
        <v>201</v>
      </c>
      <c r="F32">
        <v>-8.3617779004278603</v>
      </c>
      <c r="G32">
        <v>-8.3969339751188592</v>
      </c>
      <c r="H32">
        <v>3.86450115088996E-3</v>
      </c>
      <c r="I32">
        <v>-15.797759801334999</v>
      </c>
      <c r="J32">
        <v>-15.9238744238457</v>
      </c>
      <c r="K32">
        <v>1.2807438707399699E-3</v>
      </c>
      <c r="L32">
        <v>1.08717206716589E-2</v>
      </c>
      <c r="M32">
        <v>3.90426304253538E-3</v>
      </c>
      <c r="N32">
        <v>-18.471521231740901</v>
      </c>
      <c r="O32">
        <v>3.8251025941692701E-3</v>
      </c>
      <c r="P32">
        <v>-35.379554838121102</v>
      </c>
      <c r="Q32">
        <v>1.25526205110142E-3</v>
      </c>
      <c r="R32">
        <v>-53.4282146024293</v>
      </c>
      <c r="S32">
        <v>0.14245744278373099</v>
      </c>
      <c r="T32">
        <v>666.57956750371704</v>
      </c>
      <c r="U32">
        <v>0.105359245567806</v>
      </c>
      <c r="V32" s="14">
        <v>45390.797025462962</v>
      </c>
      <c r="W32">
        <v>2.5</v>
      </c>
      <c r="X32">
        <v>1.3379005326344401E-2</v>
      </c>
      <c r="Y32">
        <v>1.10357876780782E-2</v>
      </c>
      <c r="Z32" s="44">
        <f>((((N32/1000)+1)/((SMOW!$Z$4/1000)+1))-1)*1000</f>
        <v>-7.9281694566432082</v>
      </c>
      <c r="AA32" s="44">
        <f>((((P32/1000)+1)/((SMOW!$AA$4/1000)+1))-1)*1000</f>
        <v>-15.049319404693563</v>
      </c>
      <c r="AB32" s="44">
        <f>Z32*SMOW!$AN$6</f>
        <v>-8.2662448275808593</v>
      </c>
      <c r="AC32" s="44">
        <f>AA32*SMOW!$AN$12</f>
        <v>-15.675445039577616</v>
      </c>
      <c r="AD32" s="44">
        <f t="shared" ref="AD32" si="71">LN((AB32/1000)+1)*1000</f>
        <v>-8.3005996841201739</v>
      </c>
      <c r="AE32" s="44">
        <f t="shared" ref="AE32" si="72">LN((AC32/1000)+1)*1000</f>
        <v>-15.799604035739268</v>
      </c>
      <c r="AF32" s="44">
        <f>(AD32-SMOW!AN$14*AE32)</f>
        <v>4.1591246750160238E-2</v>
      </c>
      <c r="AG32" s="45">
        <f t="shared" ref="AG32" si="73">AF32*1000</f>
        <v>41.591246750160238</v>
      </c>
      <c r="AH32" s="65"/>
      <c r="AI32" s="65"/>
      <c r="AK32">
        <v>30</v>
      </c>
      <c r="AL32">
        <v>0</v>
      </c>
      <c r="AM32">
        <v>0</v>
      </c>
      <c r="AN32">
        <v>0</v>
      </c>
    </row>
    <row r="33" spans="1:40" customFormat="1" x14ac:dyDescent="0.2">
      <c r="A33" s="16">
        <v>5278</v>
      </c>
      <c r="B33" t="s">
        <v>175</v>
      </c>
      <c r="C33" t="s">
        <v>62</v>
      </c>
      <c r="D33" t="s">
        <v>149</v>
      </c>
      <c r="E33" t="s">
        <v>202</v>
      </c>
      <c r="F33">
        <v>-8.3788565391702896</v>
      </c>
      <c r="G33">
        <v>-8.4141567040776692</v>
      </c>
      <c r="H33">
        <v>3.46647476450427E-3</v>
      </c>
      <c r="I33">
        <v>-15.817141157044199</v>
      </c>
      <c r="J33">
        <v>-15.943567073982599</v>
      </c>
      <c r="K33">
        <v>1.3902996615954501E-3</v>
      </c>
      <c r="L33">
        <v>4.0467109851667496E-3</v>
      </c>
      <c r="M33">
        <v>3.4431627330897101E-3</v>
      </c>
      <c r="N33">
        <v>-18.488425753904998</v>
      </c>
      <c r="O33">
        <v>3.4311340834456499E-3</v>
      </c>
      <c r="P33">
        <v>-35.398550580264804</v>
      </c>
      <c r="Q33">
        <v>1.36263810800435E-3</v>
      </c>
      <c r="R33">
        <v>-53.7045185894331</v>
      </c>
      <c r="S33">
        <v>0.159501403691826</v>
      </c>
      <c r="T33">
        <v>710.26696132826305</v>
      </c>
      <c r="U33">
        <v>7.8767376841514497E-2</v>
      </c>
      <c r="V33" s="14">
        <v>45390.880011574074</v>
      </c>
      <c r="W33">
        <v>2.5</v>
      </c>
      <c r="X33">
        <v>2.2383868676627099E-2</v>
      </c>
      <c r="Y33">
        <v>8.4565403317391694E-2</v>
      </c>
      <c r="Z33" s="44">
        <f>((((N33/1000)+1)/((SMOW!$Z$4/1000)+1))-1)*1000</f>
        <v>-7.9452555632723021</v>
      </c>
      <c r="AA33" s="44">
        <f>((((P33/1000)+1)/((SMOW!$AA$4/1000)+1))-1)*1000</f>
        <v>-15.068715499029551</v>
      </c>
      <c r="AB33" s="44">
        <f>Z33*SMOW!$AN$6</f>
        <v>-8.2840595250742268</v>
      </c>
      <c r="AC33" s="44">
        <f>AA33*SMOW!$AN$12</f>
        <v>-15.695648106744322</v>
      </c>
      <c r="AD33" s="44">
        <f t="shared" ref="AD33" si="74">LN((AB33/1000)+1)*1000</f>
        <v>-8.3185630310434409</v>
      </c>
      <c r="AE33" s="44">
        <f t="shared" ref="AE33" si="75">LN((AC33/1000)+1)*1000</f>
        <v>-15.820129048957378</v>
      </c>
      <c r="AF33" s="44">
        <f>(AD33-SMOW!AN$14*AE33)</f>
        <v>3.4465106806054635E-2</v>
      </c>
      <c r="AG33" s="45">
        <f t="shared" ref="AG33" si="76">AF33*1000</f>
        <v>34.465106806054635</v>
      </c>
      <c r="AH33" s="2">
        <f>AVERAGE(AG31:AG33)</f>
        <v>40.954059470489433</v>
      </c>
      <c r="AI33">
        <f>STDEV(AG31:AG33)</f>
        <v>6.1949847630551762</v>
      </c>
      <c r="AK33">
        <v>30</v>
      </c>
      <c r="AL33">
        <v>0</v>
      </c>
      <c r="AM33">
        <v>0</v>
      </c>
      <c r="AN33">
        <v>0</v>
      </c>
    </row>
    <row r="34" spans="1:40" customFormat="1" x14ac:dyDescent="0.2">
      <c r="A34" s="16">
        <v>5279</v>
      </c>
      <c r="B34" t="s">
        <v>175</v>
      </c>
      <c r="C34" t="s">
        <v>62</v>
      </c>
      <c r="D34" t="s">
        <v>149</v>
      </c>
      <c r="E34" t="s">
        <v>203</v>
      </c>
      <c r="F34">
        <v>-8.1954166369934303</v>
      </c>
      <c r="G34">
        <v>-8.2291843898955701</v>
      </c>
      <c r="H34">
        <v>5.9821919222626703E-3</v>
      </c>
      <c r="I34">
        <v>-15.478013983921</v>
      </c>
      <c r="J34">
        <v>-15.599049355927701</v>
      </c>
      <c r="K34">
        <v>4.2782792085181102E-3</v>
      </c>
      <c r="L34">
        <v>7.11367003424224E-3</v>
      </c>
      <c r="M34">
        <v>5.1163204297951098E-3</v>
      </c>
      <c r="N34">
        <v>-18.306856019987499</v>
      </c>
      <c r="O34">
        <v>5.92120352594521E-3</v>
      </c>
      <c r="P34">
        <v>-35.066170718338697</v>
      </c>
      <c r="Q34">
        <v>4.1931580991059099E-3</v>
      </c>
      <c r="R34">
        <v>-53.281799517362003</v>
      </c>
      <c r="S34">
        <v>0.15980079454368401</v>
      </c>
      <c r="T34">
        <v>751.02526779172501</v>
      </c>
      <c r="U34">
        <v>0.27187314137153801</v>
      </c>
      <c r="V34" s="14">
        <v>45392.712280092594</v>
      </c>
      <c r="W34">
        <v>2.5</v>
      </c>
      <c r="X34">
        <v>2.1803477162925598E-2</v>
      </c>
      <c r="Y34">
        <v>1.85328484723318E-2</v>
      </c>
      <c r="Z34" s="44">
        <f>((((N34/1000)+1)/((SMOW!$Z$4/1000)+1))-1)*1000</f>
        <v>-7.7617354492917068</v>
      </c>
      <c r="AA34" s="44">
        <f>((((P34/1000)+1)/((SMOW!$AA$4/1000)+1))-1)*1000</f>
        <v>-14.729330435337197</v>
      </c>
      <c r="AB34" s="44">
        <f>Z34*SMOW!$AN$6</f>
        <v>-8.0927136915567548</v>
      </c>
      <c r="AC34" s="44">
        <f>AA34*SMOW!$AN$12</f>
        <v>-15.342142956770308</v>
      </c>
      <c r="AD34" s="44">
        <f t="shared" ref="AD34" si="77">LN((AB34/1000)+1)*1000</f>
        <v>-8.1256374476690993</v>
      </c>
      <c r="AE34" s="44">
        <f t="shared" ref="AE34" si="78">LN((AC34/1000)+1)*1000</f>
        <v>-15.46105140676813</v>
      </c>
      <c r="AF34" s="44">
        <f>(AD34-SMOW!AN$14*AE34)</f>
        <v>3.779769510447295E-2</v>
      </c>
      <c r="AG34" s="45">
        <f>AF34*1000</f>
        <v>37.79769510447295</v>
      </c>
      <c r="AH34" s="2">
        <f>AVERAGE(AG31:AG34)</f>
        <v>40.164968378985307</v>
      </c>
      <c r="AI34">
        <f>STDEV(AG31:AG34)</f>
        <v>5.2986680539316149</v>
      </c>
      <c r="AJ34" t="s">
        <v>204</v>
      </c>
      <c r="AK34">
        <v>30</v>
      </c>
      <c r="AL34">
        <v>1</v>
      </c>
      <c r="AM34">
        <v>0</v>
      </c>
      <c r="AN34">
        <v>0</v>
      </c>
    </row>
    <row r="35" spans="1:40" customFormat="1" x14ac:dyDescent="0.2">
      <c r="A35" s="16">
        <v>5280</v>
      </c>
      <c r="B35" t="s">
        <v>164</v>
      </c>
      <c r="C35" t="s">
        <v>62</v>
      </c>
      <c r="D35" t="s">
        <v>149</v>
      </c>
      <c r="E35" t="s">
        <v>205</v>
      </c>
      <c r="F35">
        <v>-8.4824187441369094</v>
      </c>
      <c r="G35">
        <v>-8.5185996857187902</v>
      </c>
      <c r="H35">
        <v>4.9392377933368302E-3</v>
      </c>
      <c r="I35">
        <v>-16.031301358811898</v>
      </c>
      <c r="J35">
        <v>-16.161193113929802</v>
      </c>
      <c r="K35">
        <v>4.1929227496363096E-3</v>
      </c>
      <c r="L35">
        <v>1.45102784361572E-2</v>
      </c>
      <c r="M35">
        <v>4.8724588128933599E-3</v>
      </c>
      <c r="N35">
        <v>-18.590932143063299</v>
      </c>
      <c r="O35">
        <v>4.8888823055897703E-3</v>
      </c>
      <c r="P35">
        <v>-35.608449827317401</v>
      </c>
      <c r="Q35">
        <v>4.1094999016320598E-3</v>
      </c>
      <c r="R35">
        <v>-55.2291967822148</v>
      </c>
      <c r="S35">
        <v>0.14925869156377</v>
      </c>
      <c r="T35">
        <v>689.180678540656</v>
      </c>
      <c r="U35">
        <v>0.26664262066405803</v>
      </c>
      <c r="V35" s="14">
        <v>45393.407708333332</v>
      </c>
      <c r="W35">
        <v>2.5</v>
      </c>
      <c r="X35">
        <v>0.109967868574591</v>
      </c>
      <c r="Y35">
        <v>0.113022535401538</v>
      </c>
      <c r="Z35" s="44">
        <f>((((N35/1000)+1)/((SMOW!$Z$4/1000)+1))-1)*1000</f>
        <v>-8.048863052341094</v>
      </c>
      <c r="AA35" s="44">
        <f>((((P35/1000)+1)/((SMOW!$AA$4/1000)+1))-1)*1000</f>
        <v>-15.283038559750327</v>
      </c>
      <c r="AB35" s="44">
        <f>Z35*SMOW!$AN$6</f>
        <v>-8.3920850756502041</v>
      </c>
      <c r="AC35" s="44">
        <f>AA35*SMOW!$AN$12</f>
        <v>-15.918888059907573</v>
      </c>
      <c r="AD35" s="44">
        <f t="shared" ref="AD35" si="79">LN((AB35/1000)+1)*1000</f>
        <v>-8.4274968800351004</v>
      </c>
      <c r="AE35" s="44">
        <f t="shared" ref="AE35" si="80">LN((AC35/1000)+1)*1000</f>
        <v>-16.046954493690851</v>
      </c>
      <c r="AF35" s="44">
        <f>(AD35-SMOW!AN$14*AE35)</f>
        <v>4.5295092633669043E-2</v>
      </c>
      <c r="AG35" s="45">
        <f>AF35*1000</f>
        <v>45.295092633669043</v>
      </c>
      <c r="AK35">
        <v>30</v>
      </c>
      <c r="AL35">
        <v>1</v>
      </c>
      <c r="AM35">
        <v>0</v>
      </c>
      <c r="AN35">
        <v>0</v>
      </c>
    </row>
    <row r="36" spans="1:40" customFormat="1" x14ac:dyDescent="0.2">
      <c r="A36" s="16">
        <v>5281</v>
      </c>
      <c r="B36" t="s">
        <v>176</v>
      </c>
      <c r="C36" t="s">
        <v>62</v>
      </c>
      <c r="D36" t="s">
        <v>149</v>
      </c>
      <c r="E36" t="s">
        <v>206</v>
      </c>
      <c r="F36">
        <v>-8.4945461427416102</v>
      </c>
      <c r="G36">
        <v>-8.5308309023614406</v>
      </c>
      <c r="H36">
        <v>4.9059743880520102E-3</v>
      </c>
      <c r="I36">
        <v>-16.042747970246001</v>
      </c>
      <c r="J36">
        <v>-16.172825986235502</v>
      </c>
      <c r="K36">
        <v>1.62952502828241E-3</v>
      </c>
      <c r="L36">
        <v>8.4212183708895199E-3</v>
      </c>
      <c r="M36">
        <v>4.98176031491565E-3</v>
      </c>
      <c r="N36">
        <v>-18.602935902941301</v>
      </c>
      <c r="O36">
        <v>4.8559580204418596E-3</v>
      </c>
      <c r="P36">
        <v>-35.619668695722901</v>
      </c>
      <c r="Q36">
        <v>1.5971038207218101E-3</v>
      </c>
      <c r="R36">
        <v>-54.944386273770597</v>
      </c>
      <c r="S36">
        <v>0.162603553327902</v>
      </c>
      <c r="T36">
        <v>768.804877296109</v>
      </c>
      <c r="U36">
        <v>0.168794566244509</v>
      </c>
      <c r="V36" s="14">
        <v>45393.484467592592</v>
      </c>
      <c r="W36">
        <v>2.5</v>
      </c>
      <c r="X36">
        <v>1.0927135850886401E-2</v>
      </c>
      <c r="Y36">
        <v>1.4143310658795E-2</v>
      </c>
      <c r="Z36" s="44">
        <f>((((N36/1000)+1)/((SMOW!$Z$4/1000)+1))-1)*1000</f>
        <v>-8.0609957538297916</v>
      </c>
      <c r="AA36" s="44">
        <f>((((P36/1000)+1)/((SMOW!$AA$4/1000)+1))-1)*1000</f>
        <v>-15.294493875804394</v>
      </c>
      <c r="AB36" s="44">
        <f>Z36*SMOW!$AN$6</f>
        <v>-8.4047351434210817</v>
      </c>
      <c r="AC36" s="44">
        <f>AA36*SMOW!$AN$12</f>
        <v>-15.930819973397329</v>
      </c>
      <c r="AD36" s="44">
        <f t="shared" ref="AD36" si="81">LN((AB36/1000)+1)*1000</f>
        <v>-8.4402540880710575</v>
      </c>
      <c r="AE36" s="44">
        <f t="shared" ref="AE36" si="82">LN((AC36/1000)+1)*1000</f>
        <v>-16.05907949607359</v>
      </c>
      <c r="AF36" s="44">
        <f>(AD36-SMOW!AN$14*AE36)</f>
        <v>3.8939885855798551E-2</v>
      </c>
      <c r="AG36" s="45">
        <f>AF36*1000</f>
        <v>38.939885855798551</v>
      </c>
      <c r="AK36">
        <v>30</v>
      </c>
      <c r="AL36">
        <v>0</v>
      </c>
      <c r="AM36">
        <v>0</v>
      </c>
      <c r="AN36">
        <v>0</v>
      </c>
    </row>
    <row r="37" spans="1:40" customFormat="1" x14ac:dyDescent="0.2">
      <c r="A37" s="16">
        <v>5282</v>
      </c>
      <c r="B37" t="s">
        <v>176</v>
      </c>
      <c r="C37" t="s">
        <v>62</v>
      </c>
      <c r="D37" t="s">
        <v>149</v>
      </c>
      <c r="E37" t="s">
        <v>207</v>
      </c>
      <c r="F37">
        <v>-8.5200994582069303</v>
      </c>
      <c r="G37">
        <v>-8.5566033724801205</v>
      </c>
      <c r="H37">
        <v>4.4134679995101898E-3</v>
      </c>
      <c r="I37">
        <v>-16.078560370946001</v>
      </c>
      <c r="J37">
        <v>-16.209222924631899</v>
      </c>
      <c r="K37">
        <v>1.2807263030276E-3</v>
      </c>
      <c r="L37">
        <v>1.86633172553085E-3</v>
      </c>
      <c r="M37">
        <v>4.7058619906520001E-3</v>
      </c>
      <c r="N37">
        <v>-18.6282287025704</v>
      </c>
      <c r="O37">
        <v>4.3684727303873504E-3</v>
      </c>
      <c r="P37">
        <v>-35.654768568995401</v>
      </c>
      <c r="Q37">
        <v>1.25524483292039E-3</v>
      </c>
      <c r="R37">
        <v>-54.411336093432297</v>
      </c>
      <c r="S37">
        <v>0.13172524960228499</v>
      </c>
      <c r="T37">
        <v>736.28315112701398</v>
      </c>
      <c r="U37">
        <v>0.19695253245736699</v>
      </c>
      <c r="V37" s="14">
        <v>45393.561284722222</v>
      </c>
      <c r="W37">
        <v>2.5</v>
      </c>
      <c r="X37">
        <v>0.30951116738837198</v>
      </c>
      <c r="Y37">
        <v>0.52670515195739798</v>
      </c>
      <c r="Z37" s="44">
        <f>((((N37/1000)+1)/((SMOW!$Z$4/1000)+1))-1)*1000</f>
        <v>-8.0865602428593633</v>
      </c>
      <c r="AA37" s="44">
        <f>((((P37/1000)+1)/((SMOW!$AA$4/1000)+1))-1)*1000</f>
        <v>-15.33033351018287</v>
      </c>
      <c r="AB37" s="44">
        <f>Z37*SMOW!$AN$6</f>
        <v>-8.4313897610306192</v>
      </c>
      <c r="AC37" s="44">
        <f>AA37*SMOW!$AN$12</f>
        <v>-15.968150712670704</v>
      </c>
      <c r="AD37" s="44">
        <f t="shared" ref="AD37" si="83">LN((AB37/1000)+1)*1000</f>
        <v>-8.4671349908001421</v>
      </c>
      <c r="AE37" s="44">
        <f t="shared" ref="AE37" si="84">LN((AC37/1000)+1)*1000</f>
        <v>-16.097015291768848</v>
      </c>
      <c r="AF37" s="44">
        <f>(AD37-SMOW!AN$14*AE37)</f>
        <v>3.2089083253810102E-2</v>
      </c>
      <c r="AG37" s="45">
        <f>AF37*1000</f>
        <v>32.089083253810102</v>
      </c>
      <c r="AH37" s="2">
        <f>AVERAGE(AG35:AG37)</f>
        <v>38.774687247759232</v>
      </c>
      <c r="AI37">
        <f>STDEV(AG35:AG37)</f>
        <v>6.60455440361455</v>
      </c>
      <c r="AK37">
        <v>30</v>
      </c>
      <c r="AL37">
        <v>0</v>
      </c>
      <c r="AM37">
        <v>0</v>
      </c>
      <c r="AN37">
        <v>0</v>
      </c>
    </row>
    <row r="38" spans="1:40" customFormat="1" x14ac:dyDescent="0.2">
      <c r="A38" s="16">
        <v>5283</v>
      </c>
      <c r="B38" t="s">
        <v>175</v>
      </c>
      <c r="C38" t="s">
        <v>62</v>
      </c>
      <c r="D38" t="s">
        <v>149</v>
      </c>
      <c r="E38" t="s">
        <v>208</v>
      </c>
      <c r="F38">
        <v>-8.2168258432673102</v>
      </c>
      <c r="G38">
        <v>-8.2507703343065995</v>
      </c>
      <c r="H38">
        <v>3.9892103946353504E-3</v>
      </c>
      <c r="I38">
        <v>-15.525959312680699</v>
      </c>
      <c r="J38">
        <v>-15.647749342904399</v>
      </c>
      <c r="K38">
        <v>1.9606671170683898E-3</v>
      </c>
      <c r="L38">
        <v>1.1241318746947299E-2</v>
      </c>
      <c r="M38">
        <v>4.1827718142421E-3</v>
      </c>
      <c r="N38">
        <v>-18.328046959583599</v>
      </c>
      <c r="O38">
        <v>3.9485404282254E-3</v>
      </c>
      <c r="P38">
        <v>-35.113162121612</v>
      </c>
      <c r="Q38">
        <v>1.9216574704173401E-3</v>
      </c>
      <c r="R38">
        <v>-53.839901119076004</v>
      </c>
      <c r="S38">
        <v>0.17734207230948201</v>
      </c>
      <c r="T38">
        <v>773.34830676291699</v>
      </c>
      <c r="U38">
        <v>0.13638789883753699</v>
      </c>
      <c r="V38" s="14">
        <v>45393.661539351851</v>
      </c>
      <c r="W38">
        <v>2.5</v>
      </c>
      <c r="X38">
        <v>0.164002520304809</v>
      </c>
      <c r="Y38">
        <v>0.344253360212183</v>
      </c>
      <c r="Z38" s="44">
        <f>((((N38/1000)+1)/((SMOW!$Z$4/1000)+1))-1)*1000</f>
        <v>-7.7831540170568703</v>
      </c>
      <c r="AA38" s="44">
        <f>((((P38/1000)+1)/((SMOW!$AA$4/1000)+1))-1)*1000</f>
        <v>-14.777312224307448</v>
      </c>
      <c r="AB38" s="44">
        <f>Z38*SMOW!$AN$6</f>
        <v>-8.1150455962885122</v>
      </c>
      <c r="AC38" s="44">
        <f>AA38*SMOW!$AN$12</f>
        <v>-15.392121023929226</v>
      </c>
      <c r="AD38" s="44">
        <f t="shared" ref="AD38:AD39" si="85">LN((AB38/1000)+1)*1000</f>
        <v>-8.1481518060524163</v>
      </c>
      <c r="AE38" s="44">
        <f t="shared" ref="AE38:AE39" si="86">LN((AC38/1000)+1)*1000</f>
        <v>-15.511809479947884</v>
      </c>
      <c r="AF38" s="44">
        <f>(AD38-SMOW!AN$14*AE38)</f>
        <v>4.2083599360067225E-2</v>
      </c>
      <c r="AG38" s="45">
        <f t="shared" ref="AG38:AG53" si="87">AF38*1000</f>
        <v>42.083599360067225</v>
      </c>
      <c r="AK38">
        <v>30</v>
      </c>
      <c r="AL38">
        <v>1</v>
      </c>
      <c r="AM38">
        <v>0</v>
      </c>
      <c r="AN38">
        <v>0</v>
      </c>
    </row>
    <row r="39" spans="1:40" customFormat="1" x14ac:dyDescent="0.2">
      <c r="A39" s="16">
        <v>5284</v>
      </c>
      <c r="B39" t="s">
        <v>175</v>
      </c>
      <c r="C39" t="s">
        <v>62</v>
      </c>
      <c r="D39" t="s">
        <v>149</v>
      </c>
      <c r="E39" t="s">
        <v>209</v>
      </c>
      <c r="F39">
        <v>-8.2613478874101904</v>
      </c>
      <c r="G39">
        <v>-8.2956622618234697</v>
      </c>
      <c r="H39">
        <v>4.0324741195802297E-3</v>
      </c>
      <c r="I39">
        <v>-15.6070073026403</v>
      </c>
      <c r="J39">
        <v>-15.7300789013845</v>
      </c>
      <c r="K39">
        <v>1.7542862110709501E-3</v>
      </c>
      <c r="L39">
        <v>9.8193981075227494E-3</v>
      </c>
      <c r="M39">
        <v>4.1010967737901303E-3</v>
      </c>
      <c r="N39">
        <v>-18.372115101860999</v>
      </c>
      <c r="O39">
        <v>3.9913630798568099E-3</v>
      </c>
      <c r="P39">
        <v>-35.1925975719302</v>
      </c>
      <c r="Q39">
        <v>1.71938274142113E-3</v>
      </c>
      <c r="R39">
        <v>-53.920920494598903</v>
      </c>
      <c r="S39">
        <v>0.13114534555098201</v>
      </c>
      <c r="T39">
        <v>882.23765629111006</v>
      </c>
      <c r="U39">
        <v>0.12957764023318499</v>
      </c>
      <c r="V39" s="14">
        <v>45393.764965277776</v>
      </c>
      <c r="W39">
        <v>2.5</v>
      </c>
      <c r="X39">
        <v>1.6650023744404299E-2</v>
      </c>
      <c r="Y39">
        <v>1.9001443333844799E-2</v>
      </c>
      <c r="Z39" s="44">
        <f>((((N39/1000)+1)/((SMOW!$Z$4/1000)+1))-1)*1000</f>
        <v>-7.8276955291205486</v>
      </c>
      <c r="AA39" s="44">
        <f>((((P39/1000)+1)/((SMOW!$AA$4/1000)+1))-1)*1000</f>
        <v>-14.858421847524173</v>
      </c>
      <c r="AB39" s="44">
        <f>Z39*SMOW!$AN$6</f>
        <v>-8.161486460818784</v>
      </c>
      <c r="AC39" s="44">
        <f>AA39*SMOW!$AN$12</f>
        <v>-15.476605206019087</v>
      </c>
      <c r="AD39" s="44">
        <f t="shared" si="85"/>
        <v>-8.1949737197811086</v>
      </c>
      <c r="AE39" s="44">
        <f t="shared" si="86"/>
        <v>-15.59761806291761</v>
      </c>
      <c r="AF39" s="44">
        <f>(AD39-SMOW!AN$14*AE39)</f>
        <v>4.0568617439388888E-2</v>
      </c>
      <c r="AG39" s="45">
        <f t="shared" si="87"/>
        <v>40.568617439388888</v>
      </c>
      <c r="AH39" s="65"/>
      <c r="AI39" s="65"/>
      <c r="AK39">
        <v>30</v>
      </c>
      <c r="AL39">
        <v>0</v>
      </c>
      <c r="AM39">
        <v>0</v>
      </c>
      <c r="AN39">
        <v>0</v>
      </c>
    </row>
    <row r="40" spans="1:40" customFormat="1" x14ac:dyDescent="0.2">
      <c r="A40" s="16">
        <v>5285</v>
      </c>
      <c r="B40" t="s">
        <v>164</v>
      </c>
      <c r="C40" t="s">
        <v>62</v>
      </c>
      <c r="D40" t="s">
        <v>149</v>
      </c>
      <c r="E40" t="s">
        <v>210</v>
      </c>
      <c r="F40">
        <v>-8.2366407820000003</v>
      </c>
      <c r="G40">
        <v>-8.2707497770000007</v>
      </c>
      <c r="H40">
        <v>4.87368E-3</v>
      </c>
      <c r="I40">
        <v>-15.57935024</v>
      </c>
      <c r="J40">
        <v>-15.7019839</v>
      </c>
      <c r="K40">
        <v>3.3791339999999998E-3</v>
      </c>
      <c r="L40">
        <v>1.9897725000000002E-2</v>
      </c>
      <c r="M40">
        <v>4.57048E-3</v>
      </c>
      <c r="N40">
        <v>-18.347659889999999</v>
      </c>
      <c r="O40">
        <v>4.8239930000000004E-3</v>
      </c>
      <c r="P40">
        <v>-35.165490779999999</v>
      </c>
      <c r="Q40">
        <v>3.3119019999999998E-3</v>
      </c>
      <c r="R40">
        <v>-52.183475520000002</v>
      </c>
      <c r="S40">
        <v>0.137019522</v>
      </c>
      <c r="T40">
        <v>872.40031850000003</v>
      </c>
      <c r="U40">
        <v>0.175012467</v>
      </c>
      <c r="V40" s="14">
        <v>45394.393750000003</v>
      </c>
      <c r="W40">
        <v>2.5</v>
      </c>
      <c r="X40">
        <v>0.23786629200000001</v>
      </c>
      <c r="Y40">
        <v>0.33289218399999998</v>
      </c>
      <c r="Z40" s="44">
        <f>((((N40/1000)+1)/((SMOW!$Z$4/1000)+1))-1)*1000</f>
        <v>-7.8029776250331251</v>
      </c>
      <c r="AA40" s="44">
        <f>((((P40/1000)+1)/((SMOW!$AA$4/1000)+1))-1)*1000</f>
        <v>-14.830743755799848</v>
      </c>
      <c r="AB40" s="44">
        <f>Z40*SMOW!$AN$6</f>
        <v>-8.1357145284794594</v>
      </c>
      <c r="AC40" s="44">
        <f>AA40*SMOW!$AN$12</f>
        <v>-15.447775569677544</v>
      </c>
      <c r="AD40" s="44">
        <f t="shared" ref="AD40" si="88">LN((AB40/1000)+1)*1000</f>
        <v>-8.1689900569525573</v>
      </c>
      <c r="AE40" s="44">
        <f t="shared" ref="AE40" si="89">LN((AC40/1000)+1)*1000</f>
        <v>-15.568335656429879</v>
      </c>
      <c r="AF40" s="44">
        <f>(AD40-SMOW!AN$14*AE40)</f>
        <v>5.1091169642418777E-2</v>
      </c>
      <c r="AG40" s="45">
        <f t="shared" si="87"/>
        <v>51.091169642418777</v>
      </c>
      <c r="AH40" s="2">
        <f>AVERAGE(AG38:AG40)</f>
        <v>44.581128813958294</v>
      </c>
      <c r="AI40">
        <f>STDEV(AG38:AG40)</f>
        <v>5.6885205674377595</v>
      </c>
      <c r="AK40">
        <v>30</v>
      </c>
      <c r="AL40">
        <v>0</v>
      </c>
      <c r="AM40">
        <v>0</v>
      </c>
      <c r="AN40">
        <v>0</v>
      </c>
    </row>
    <row r="41" spans="1:40" customFormat="1" x14ac:dyDescent="0.2">
      <c r="A41" s="16">
        <v>5286</v>
      </c>
      <c r="B41" t="s">
        <v>176</v>
      </c>
      <c r="C41" t="s">
        <v>62</v>
      </c>
      <c r="D41" t="s">
        <v>149</v>
      </c>
      <c r="E41" t="s">
        <v>211</v>
      </c>
      <c r="F41">
        <v>-8.6181336097462005</v>
      </c>
      <c r="G41">
        <v>-8.65548503301269</v>
      </c>
      <c r="H41">
        <v>5.3055221638904403E-3</v>
      </c>
      <c r="I41">
        <v>-16.292711732586401</v>
      </c>
      <c r="J41">
        <v>-16.426897543491201</v>
      </c>
      <c r="K41">
        <v>2.0813689362671199E-3</v>
      </c>
      <c r="L41">
        <v>1.7916869950668698E-2</v>
      </c>
      <c r="M41">
        <v>5.35439309379631E-3</v>
      </c>
      <c r="N41">
        <v>-18.725263396759601</v>
      </c>
      <c r="O41">
        <v>5.2514324100669399E-3</v>
      </c>
      <c r="P41">
        <v>-35.864659151804801</v>
      </c>
      <c r="Q41">
        <v>2.0399577930673299E-3</v>
      </c>
      <c r="R41">
        <v>-53.807101426458502</v>
      </c>
      <c r="S41">
        <v>0.12177449682704</v>
      </c>
      <c r="T41">
        <v>858.24133032769896</v>
      </c>
      <c r="U41">
        <v>0.25176747292111201</v>
      </c>
      <c r="V41" s="14">
        <v>45394.544791666667</v>
      </c>
      <c r="W41">
        <v>2.5</v>
      </c>
      <c r="X41">
        <v>1.0414329432321099E-3</v>
      </c>
      <c r="Y41">
        <v>1.74901294202715E-3</v>
      </c>
      <c r="Z41" s="44">
        <f>((((N41/1000)+1)/((SMOW!$Z$4/1000)+1))-1)*1000</f>
        <v>-8.1846372612779383</v>
      </c>
      <c r="AA41" s="44">
        <f>((((P41/1000)+1)/((SMOW!$AA$4/1000)+1))-1)*1000</f>
        <v>-15.544647724053728</v>
      </c>
      <c r="AB41" s="44">
        <f>Z41*SMOW!$AN$6</f>
        <v>-8.5336490089743897</v>
      </c>
      <c r="AC41" s="44">
        <f>AA41*SMOW!$AN$12</f>
        <v>-16.19138145091161</v>
      </c>
      <c r="AD41" s="44">
        <f t="shared" ref="AD41" si="90">LN((AB41/1000)+1)*1000</f>
        <v>-8.5702690757089908</v>
      </c>
      <c r="AE41" s="44">
        <f t="shared" ref="AE41" si="91">LN((AC41/1000)+1)*1000</f>
        <v>-16.323894190589254</v>
      </c>
      <c r="AF41" s="44">
        <f>(AD41-SMOW!AN$14*AE41)</f>
        <v>4.8747056922135101E-2</v>
      </c>
      <c r="AG41" s="45">
        <f t="shared" si="87"/>
        <v>48.747056922135101</v>
      </c>
      <c r="AK41">
        <v>30</v>
      </c>
      <c r="AL41">
        <v>0</v>
      </c>
      <c r="AM41">
        <v>0</v>
      </c>
      <c r="AN41">
        <v>0</v>
      </c>
    </row>
    <row r="42" spans="1:40" customFormat="1" x14ac:dyDescent="0.2">
      <c r="A42" s="16">
        <v>5287</v>
      </c>
      <c r="B42" t="s">
        <v>176</v>
      </c>
      <c r="C42" t="s">
        <v>62</v>
      </c>
      <c r="D42" t="s">
        <v>149</v>
      </c>
      <c r="E42" t="s">
        <v>212</v>
      </c>
      <c r="F42">
        <v>-8.5980831067946095</v>
      </c>
      <c r="G42">
        <v>-8.6352602088798101</v>
      </c>
      <c r="H42">
        <v>4.2051405693991099E-3</v>
      </c>
      <c r="I42">
        <v>-16.2522390959357</v>
      </c>
      <c r="J42">
        <v>-16.385755371851701</v>
      </c>
      <c r="K42">
        <v>1.3811300752164699E-3</v>
      </c>
      <c r="L42">
        <v>1.64186274579094E-2</v>
      </c>
      <c r="M42">
        <v>4.3592948579162403E-3</v>
      </c>
      <c r="N42">
        <v>-18.7054173085169</v>
      </c>
      <c r="O42">
        <v>4.1622691966726102E-3</v>
      </c>
      <c r="P42">
        <v>-35.8249917631438</v>
      </c>
      <c r="Q42">
        <v>1.35365096071382E-3</v>
      </c>
      <c r="R42">
        <v>-53.554159762137303</v>
      </c>
      <c r="S42">
        <v>0.123769435277247</v>
      </c>
      <c r="T42">
        <v>751.41598992144702</v>
      </c>
      <c r="U42">
        <v>0.141303398965403</v>
      </c>
      <c r="V42" s="14">
        <v>45394.632557870369</v>
      </c>
      <c r="W42">
        <v>2.5</v>
      </c>
      <c r="X42">
        <v>7.3293909152953002E-2</v>
      </c>
      <c r="Y42">
        <v>0.15743680389325801</v>
      </c>
      <c r="Z42" s="44">
        <f>((((N42/1000)+1)/((SMOW!$Z$4/1000)+1))-1)*1000</f>
        <v>-8.164577990948052</v>
      </c>
      <c r="AA42" s="44">
        <f>((((P42/1000)+1)/((SMOW!$AA$4/1000)+1))-1)*1000</f>
        <v>-15.504144309829936</v>
      </c>
      <c r="AB42" s="44">
        <f>Z42*SMOW!$AN$6</f>
        <v>-8.5127343652453096</v>
      </c>
      <c r="AC42" s="44">
        <f>AA42*SMOW!$AN$12</f>
        <v>-16.149192895634997</v>
      </c>
      <c r="AD42" s="44">
        <f t="shared" ref="AD42" si="92">LN((AB42/1000)+1)*1000</f>
        <v>-8.5491746400606576</v>
      </c>
      <c r="AE42" s="44">
        <f t="shared" ref="AE42" si="93">LN((AC42/1000)+1)*1000</f>
        <v>-16.281012221552309</v>
      </c>
      <c r="AF42" s="44">
        <f>(AD42-SMOW!AN$14*AE42)</f>
        <v>4.719981291896147E-2</v>
      </c>
      <c r="AG42" s="45">
        <f t="shared" si="87"/>
        <v>47.19981291896147</v>
      </c>
      <c r="AH42" s="2">
        <f>AVERAGE(AG41:AG42)</f>
        <v>47.973434920548286</v>
      </c>
      <c r="AI42">
        <f>STDEV(AG41:AG42)</f>
        <v>1.0940667267942947</v>
      </c>
      <c r="AK42">
        <v>30</v>
      </c>
      <c r="AL42">
        <v>0</v>
      </c>
      <c r="AM42">
        <v>0</v>
      </c>
      <c r="AN42">
        <v>0</v>
      </c>
    </row>
    <row r="43" spans="1:40" customFormat="1" x14ac:dyDescent="0.2">
      <c r="A43" s="16">
        <v>5288</v>
      </c>
      <c r="B43" t="s">
        <v>168</v>
      </c>
      <c r="C43" t="s">
        <v>62</v>
      </c>
      <c r="D43" t="s">
        <v>149</v>
      </c>
      <c r="E43" t="s">
        <v>213</v>
      </c>
      <c r="F43">
        <v>-8.6510958859937599</v>
      </c>
      <c r="G43">
        <v>-8.6887343775035095</v>
      </c>
      <c r="H43">
        <v>5.1741950782944702E-3</v>
      </c>
      <c r="I43">
        <v>-16.332661912220399</v>
      </c>
      <c r="J43">
        <v>-16.4675101779649</v>
      </c>
      <c r="K43">
        <v>1.4119513374512701E-3</v>
      </c>
      <c r="L43">
        <v>6.1109964619737098E-3</v>
      </c>
      <c r="M43">
        <v>5.3803529524960999E-3</v>
      </c>
      <c r="N43">
        <v>-18.7578896228781</v>
      </c>
      <c r="O43">
        <v>5.1214442030017796E-3</v>
      </c>
      <c r="P43">
        <v>-35.9038144783107</v>
      </c>
      <c r="Q43">
        <v>1.3838589997566E-3</v>
      </c>
      <c r="R43">
        <v>-53.756135872665297</v>
      </c>
      <c r="S43">
        <v>0.140640421337237</v>
      </c>
      <c r="T43">
        <v>833.26402916104303</v>
      </c>
      <c r="U43">
        <v>0.12806214811679101</v>
      </c>
      <c r="V43" s="14">
        <v>45394.708912037036</v>
      </c>
      <c r="W43">
        <v>2.5</v>
      </c>
      <c r="X43">
        <v>6.9635494983942198E-2</v>
      </c>
      <c r="Y43">
        <v>7.6672702773014703E-2</v>
      </c>
      <c r="Z43" s="44">
        <f>((((N43/1000)+1)/((SMOW!$Z$4/1000)+1))-1)*1000</f>
        <v>-8.2176139507670332</v>
      </c>
      <c r="AA43" s="44">
        <f>((((P43/1000)+1)/((SMOW!$AA$4/1000)+1))-1)*1000</f>
        <v>-15.584628283956125</v>
      </c>
      <c r="AB43" s="44">
        <f>Z43*SMOW!$AN$6</f>
        <v>-8.5680319003102401</v>
      </c>
      <c r="AC43" s="44">
        <f>AA43*SMOW!$AN$12</f>
        <v>-16.233025398557913</v>
      </c>
      <c r="AD43" s="44">
        <f t="shared" ref="AD43" si="94">LN((AB43/1000)+1)*1000</f>
        <v>-8.6049485053179193</v>
      </c>
      <c r="AE43" s="44">
        <f t="shared" ref="AE43" si="95">LN((AC43/1000)+1)*1000</f>
        <v>-16.366224404277069</v>
      </c>
      <c r="AF43" s="44">
        <f>(AD43-SMOW!AN$14*AE43)</f>
        <v>3.641798014037434E-2</v>
      </c>
      <c r="AG43" s="45">
        <f t="shared" si="87"/>
        <v>36.41798014037434</v>
      </c>
      <c r="AK43">
        <v>30</v>
      </c>
      <c r="AL43">
        <v>0</v>
      </c>
      <c r="AM43">
        <v>0</v>
      </c>
      <c r="AN43">
        <v>0</v>
      </c>
    </row>
    <row r="44" spans="1:40" customFormat="1" x14ac:dyDescent="0.2">
      <c r="A44" s="16">
        <v>5289</v>
      </c>
      <c r="B44" t="s">
        <v>168</v>
      </c>
      <c r="C44" t="s">
        <v>62</v>
      </c>
      <c r="D44" t="s">
        <v>149</v>
      </c>
      <c r="E44" t="s">
        <v>214</v>
      </c>
      <c r="F44">
        <v>-8.3266417898833094</v>
      </c>
      <c r="G44">
        <v>-8.3615024129457201</v>
      </c>
      <c r="H44">
        <v>4.9942052290842696E-3</v>
      </c>
      <c r="I44">
        <v>-15.699206231062901</v>
      </c>
      <c r="J44">
        <v>-15.8237444687389</v>
      </c>
      <c r="K44">
        <v>5.2337169409791204E-3</v>
      </c>
      <c r="L44">
        <v>-6.5653334515636697E-3</v>
      </c>
      <c r="M44">
        <v>5.0477564453961102E-3</v>
      </c>
      <c r="N44">
        <v>-18.4367433335477</v>
      </c>
      <c r="O44">
        <v>4.9432893487913196E-3</v>
      </c>
      <c r="P44">
        <v>-35.282962100424299</v>
      </c>
      <c r="Q44">
        <v>5.1295863383104502E-3</v>
      </c>
      <c r="R44">
        <v>-53.6091358144756</v>
      </c>
      <c r="S44">
        <v>0.17384497567528001</v>
      </c>
      <c r="T44">
        <v>188.164020258806</v>
      </c>
      <c r="U44">
        <v>0.150361346029559</v>
      </c>
      <c r="V44" s="14">
        <v>45397.442326388889</v>
      </c>
      <c r="W44">
        <v>2.5</v>
      </c>
      <c r="X44">
        <v>5.3206248381365501E-3</v>
      </c>
      <c r="Y44">
        <v>6.0268944486205796E-3</v>
      </c>
      <c r="Z44" s="44">
        <f>((((N44/1000)+1)/((SMOW!$Z$4/1000)+1))-1)*1000</f>
        <v>-7.8930179823158975</v>
      </c>
      <c r="AA44" s="44">
        <f>((((P44/1000)+1)/((SMOW!$AA$4/1000)+1))-1)*1000</f>
        <v>-14.950690888978158</v>
      </c>
      <c r="AB44" s="44">
        <f>Z44*SMOW!$AN$6</f>
        <v>-8.2295944135818893</v>
      </c>
      <c r="AC44" s="44">
        <f>AA44*SMOW!$AN$12</f>
        <v>-15.572713092978772</v>
      </c>
      <c r="AD44" s="44">
        <f t="shared" ref="AD44" si="96">LN((AB44/1000)+1)*1000</f>
        <v>-8.2636444664520869</v>
      </c>
      <c r="AE44" s="44">
        <f t="shared" ref="AE44" si="97">LN((AC44/1000)+1)*1000</f>
        <v>-15.695241520863222</v>
      </c>
      <c r="AF44" s="44">
        <f>(AD44-SMOW!AN$14*AE44)</f>
        <v>2.3443056563694498E-2</v>
      </c>
      <c r="AG44" s="45">
        <f t="shared" si="87"/>
        <v>23.443056563694498</v>
      </c>
      <c r="AH44" s="2">
        <f>AVERAGE(AG43:AG44)</f>
        <v>29.930518352034419</v>
      </c>
      <c r="AI44">
        <f>STDEV(AG43:AG44)</f>
        <v>9.1746564464475338</v>
      </c>
      <c r="AK44">
        <v>30</v>
      </c>
      <c r="AL44">
        <v>1</v>
      </c>
      <c r="AM44">
        <v>0</v>
      </c>
      <c r="AN44">
        <v>0</v>
      </c>
    </row>
    <row r="45" spans="1:40" customFormat="1" x14ac:dyDescent="0.2">
      <c r="A45" s="16">
        <v>5290</v>
      </c>
      <c r="B45" t="s">
        <v>168</v>
      </c>
      <c r="C45" t="s">
        <v>62</v>
      </c>
      <c r="D45" t="s">
        <v>149</v>
      </c>
      <c r="E45" t="s">
        <v>215</v>
      </c>
      <c r="F45">
        <v>-8.5851365561824196</v>
      </c>
      <c r="G45">
        <v>-8.6222016834438104</v>
      </c>
      <c r="H45">
        <v>5.2827235378584804E-3</v>
      </c>
      <c r="I45">
        <v>-16.2149673357127</v>
      </c>
      <c r="J45">
        <v>-16.347868582912501</v>
      </c>
      <c r="K45">
        <v>1.52769746534624E-3</v>
      </c>
      <c r="L45">
        <v>9.4729283340080402E-3</v>
      </c>
      <c r="M45">
        <v>5.0564561730914804E-3</v>
      </c>
      <c r="N45">
        <v>-18.692602747879199</v>
      </c>
      <c r="O45">
        <v>5.2288662158357698E-3</v>
      </c>
      <c r="P45">
        <v>-35.7884615659245</v>
      </c>
      <c r="Q45">
        <v>1.4973022300759E-3</v>
      </c>
      <c r="R45">
        <v>-53.411797966121497</v>
      </c>
      <c r="S45">
        <v>0.15407189993579501</v>
      </c>
      <c r="T45">
        <v>152.19268654776999</v>
      </c>
      <c r="U45">
        <v>8.1568480548852407E-2</v>
      </c>
      <c r="V45" s="14">
        <v>45397.526608796295</v>
      </c>
      <c r="W45">
        <v>2.5</v>
      </c>
      <c r="X45">
        <v>6.6524539040012003E-3</v>
      </c>
      <c r="Y45">
        <v>4.7699786636468903E-3</v>
      </c>
      <c r="Z45" s="44">
        <f>((((N45/1000)+1)/((SMOW!$Z$4/1000)+1))-1)*1000</f>
        <v>-8.1516257792655367</v>
      </c>
      <c r="AA45" s="44">
        <f>((((P45/1000)+1)/((SMOW!$AA$4/1000)+1))-1)*1000</f>
        <v>-15.466844206153073</v>
      </c>
      <c r="AB45" s="44">
        <f>Z45*SMOW!$AN$6</f>
        <v>-8.4992298414820571</v>
      </c>
      <c r="AC45" s="44">
        <f>AA45*SMOW!$AN$12</f>
        <v>-16.110340924364134</v>
      </c>
      <c r="AD45" s="44">
        <f t="shared" ref="AD45" si="98">LN((AB45/1000)+1)*1000</f>
        <v>-8.5355542616017832</v>
      </c>
      <c r="AE45" s="44">
        <f t="shared" ref="AE45" si="99">LN((AC45/1000)+1)*1000</f>
        <v>-16.24152330322832</v>
      </c>
      <c r="AF45" s="44">
        <f>(AD45-SMOW!AN$14*AE45)</f>
        <v>3.9970042502769587E-2</v>
      </c>
      <c r="AG45" s="45">
        <f t="shared" si="87"/>
        <v>39.970042502769587</v>
      </c>
      <c r="AK45">
        <v>30</v>
      </c>
      <c r="AL45">
        <v>0</v>
      </c>
      <c r="AM45">
        <v>0</v>
      </c>
      <c r="AN45">
        <v>0</v>
      </c>
    </row>
    <row r="46" spans="1:40" customFormat="1" x14ac:dyDescent="0.2">
      <c r="A46" s="16">
        <v>5291</v>
      </c>
      <c r="B46" t="s">
        <v>197</v>
      </c>
      <c r="C46" t="s">
        <v>62</v>
      </c>
      <c r="D46" t="s">
        <v>149</v>
      </c>
      <c r="E46" t="s">
        <v>216</v>
      </c>
      <c r="F46">
        <v>-8.51596334169197</v>
      </c>
      <c r="G46">
        <v>-8.5524317852413905</v>
      </c>
      <c r="H46">
        <v>4.7097656040813304E-3</v>
      </c>
      <c r="I46">
        <v>-16.068175923338199</v>
      </c>
      <c r="J46">
        <v>-16.1986688456936</v>
      </c>
      <c r="K46">
        <v>1.41961929190617E-3</v>
      </c>
      <c r="L46">
        <v>4.6536528481673202E-4</v>
      </c>
      <c r="M46">
        <v>4.8156142316221999E-3</v>
      </c>
      <c r="N46">
        <v>-18.624134753728502</v>
      </c>
      <c r="O46">
        <v>4.6617495833729096E-3</v>
      </c>
      <c r="P46">
        <v>-35.644590731488897</v>
      </c>
      <c r="Q46">
        <v>1.3913743917534399E-3</v>
      </c>
      <c r="R46">
        <v>-53.719627329245498</v>
      </c>
      <c r="S46">
        <v>0.155526860275533</v>
      </c>
      <c r="T46">
        <v>143.370944437508</v>
      </c>
      <c r="U46">
        <v>9.3649276071777393E-2</v>
      </c>
      <c r="V46" s="14">
        <v>45397.603460648148</v>
      </c>
      <c r="W46">
        <v>2.5</v>
      </c>
      <c r="X46">
        <v>1.40677486883621E-2</v>
      </c>
      <c r="Y46">
        <v>1.1524630814635299E-2</v>
      </c>
      <c r="Z46" s="44">
        <f>((((N46/1000)+1)/((SMOW!$Z$4/1000)+1))-1)*1000</f>
        <v>-8.0824223177663477</v>
      </c>
      <c r="AA46" s="44">
        <f>((((P46/1000)+1)/((SMOW!$AA$4/1000)+1))-1)*1000</f>
        <v>-15.319941165681584</v>
      </c>
      <c r="AB46" s="44">
        <f>Z46*SMOW!$AN$6</f>
        <v>-8.427075385299359</v>
      </c>
      <c r="AC46" s="44">
        <f>AA46*SMOW!$AN$12</f>
        <v>-15.957325995573434</v>
      </c>
      <c r="AD46" s="44">
        <f t="shared" ref="AD46" si="100">LN((AB46/1000)+1)*1000</f>
        <v>-8.4627839390416959</v>
      </c>
      <c r="AE46" s="44">
        <f t="shared" ref="AE46" si="101">LN((AC46/1000)+1)*1000</f>
        <v>-16.086014979565999</v>
      </c>
      <c r="AF46" s="44">
        <f>(AD46-SMOW!AN$14*AE46)</f>
        <v>3.0631970169151757E-2</v>
      </c>
      <c r="AG46" s="45">
        <f t="shared" si="87"/>
        <v>30.631970169151757</v>
      </c>
      <c r="AH46" s="2">
        <f>AVERAGE(AG45:AG46)</f>
        <v>35.301006335960672</v>
      </c>
      <c r="AI46">
        <f>STDEV(AG45:AG46)</f>
        <v>6.603014270311637</v>
      </c>
      <c r="AK46">
        <v>30</v>
      </c>
      <c r="AL46">
        <v>0</v>
      </c>
      <c r="AM46">
        <v>0</v>
      </c>
      <c r="AN46">
        <v>0</v>
      </c>
    </row>
    <row r="47" spans="1:40" customFormat="1" x14ac:dyDescent="0.2">
      <c r="A47" s="16">
        <v>5292</v>
      </c>
      <c r="B47" t="s">
        <v>175</v>
      </c>
      <c r="C47" t="s">
        <v>62</v>
      </c>
      <c r="D47" t="s">
        <v>149</v>
      </c>
      <c r="E47" t="s">
        <v>217</v>
      </c>
      <c r="F47">
        <v>-1.88994116609893</v>
      </c>
      <c r="G47">
        <v>-1.89172990950161</v>
      </c>
      <c r="H47">
        <v>5.3065366930895204E-3</v>
      </c>
      <c r="I47">
        <v>-3.4713684104490099</v>
      </c>
      <c r="J47">
        <v>-3.4774076221908299</v>
      </c>
      <c r="K47">
        <v>1.2810785848375501E-3</v>
      </c>
      <c r="L47">
        <v>-5.5658684984845601E-2</v>
      </c>
      <c r="M47">
        <v>5.3507755946513597E-3</v>
      </c>
      <c r="N47">
        <v>-12.065664818468701</v>
      </c>
      <c r="O47">
        <v>5.2524365961501398E-3</v>
      </c>
      <c r="P47">
        <v>-23.2984106737714</v>
      </c>
      <c r="Q47">
        <v>1.2555901056916E-3</v>
      </c>
      <c r="R47">
        <v>-35.831778892889098</v>
      </c>
      <c r="S47">
        <v>0.15815696998828099</v>
      </c>
      <c r="T47">
        <v>162.247303071624</v>
      </c>
      <c r="U47">
        <v>5.4888355579479901E-2</v>
      </c>
      <c r="V47" s="14">
        <v>45397.683171296296</v>
      </c>
      <c r="W47">
        <v>2.5</v>
      </c>
      <c r="X47" s="66">
        <v>2.2176163141944601E-5</v>
      </c>
      <c r="Y47" s="66">
        <v>7.1694886782430902E-5</v>
      </c>
      <c r="Z47" s="44">
        <f>((((N47/1000)+1)/((SMOW!$Z$4/1000)+1))-1)*1000</f>
        <v>-1.453502816213148</v>
      </c>
      <c r="AA47" s="44">
        <f>((((P47/1000)+1)/((SMOW!$AA$4/1000)+1))-1)*1000</f>
        <v>-2.7135543618436175</v>
      </c>
      <c r="AB47" s="44">
        <f>Z47*SMOW!$AN$6</f>
        <v>-1.5154835176143311</v>
      </c>
      <c r="AC47" s="44">
        <f>AA47*SMOW!$AN$12</f>
        <v>-2.8264515568537676</v>
      </c>
      <c r="AD47" s="44">
        <f t="shared" ref="AD47" si="102">LN((AB47/1000)+1)*1000</f>
        <v>-1.516633024279463</v>
      </c>
      <c r="AE47" s="44">
        <f t="shared" ref="AE47" si="103">LN((AC47/1000)+1)*1000</f>
        <v>-2.8304535137257472</v>
      </c>
      <c r="AF47" s="44">
        <f>(AD47-SMOW!AN$14*AE47)</f>
        <v>-2.2153569032268505E-2</v>
      </c>
      <c r="AG47" s="45">
        <f t="shared" si="87"/>
        <v>-22.153569032268507</v>
      </c>
      <c r="AH47" s="2"/>
      <c r="AK47">
        <v>30</v>
      </c>
      <c r="AL47">
        <v>1</v>
      </c>
      <c r="AM47">
        <v>0</v>
      </c>
      <c r="AN47">
        <v>0</v>
      </c>
    </row>
    <row r="48" spans="1:40" customFormat="1" x14ac:dyDescent="0.2">
      <c r="A48" s="16">
        <v>5293</v>
      </c>
      <c r="B48" t="s">
        <v>175</v>
      </c>
      <c r="C48" t="s">
        <v>62</v>
      </c>
      <c r="D48" t="s">
        <v>149</v>
      </c>
      <c r="E48" t="s">
        <v>218</v>
      </c>
      <c r="F48">
        <v>-1.97564155477272</v>
      </c>
      <c r="G48">
        <v>-1.97759620908075</v>
      </c>
      <c r="H48">
        <v>5.0552571646409698E-3</v>
      </c>
      <c r="I48">
        <v>-3.63969446077992</v>
      </c>
      <c r="J48">
        <v>-3.6463343054606399</v>
      </c>
      <c r="K48">
        <v>1.4387794429952801E-3</v>
      </c>
      <c r="L48">
        <v>-5.23316957975292E-2</v>
      </c>
      <c r="M48">
        <v>5.1417088286026102E-3</v>
      </c>
      <c r="N48">
        <v>-12.150491492401001</v>
      </c>
      <c r="O48">
        <v>5.0037188603796303E-3</v>
      </c>
      <c r="P48">
        <v>-23.463387690659498</v>
      </c>
      <c r="Q48">
        <v>1.4101533303888601E-3</v>
      </c>
      <c r="R48">
        <v>-35.9235956782342</v>
      </c>
      <c r="S48">
        <v>0.16664709884577</v>
      </c>
      <c r="T48">
        <v>186.10785071029801</v>
      </c>
      <c r="U48">
        <v>6.4583737474799702E-2</v>
      </c>
      <c r="V48" s="14">
        <v>45397.769641203704</v>
      </c>
      <c r="W48">
        <v>2.5</v>
      </c>
      <c r="X48">
        <v>2.06227685640917E-2</v>
      </c>
      <c r="Y48">
        <v>1.7735270088956898E-2</v>
      </c>
      <c r="Z48" s="44">
        <f>((((N48/1000)+1)/((SMOW!$Z$4/1000)+1))-1)*1000</f>
        <v>-1.5392406786464141</v>
      </c>
      <c r="AA48" s="44">
        <f>((((P48/1000)+1)/((SMOW!$AA$4/1000)+1))-1)*1000</f>
        <v>-2.8820084163699855</v>
      </c>
      <c r="AB48" s="44">
        <f>Z48*SMOW!$AN$6</f>
        <v>-1.6048774395962788</v>
      </c>
      <c r="AC48" s="44">
        <f>AA48*SMOW!$AN$12</f>
        <v>-3.0019141277789716</v>
      </c>
      <c r="AD48" s="44">
        <f t="shared" ref="AD48" si="104">LN((AB48/1000)+1)*1000</f>
        <v>-1.6061666349125976</v>
      </c>
      <c r="AE48" s="44">
        <f t="shared" ref="AE48" si="105">LN((AC48/1000)+1)*1000</f>
        <v>-3.0064289095829801</v>
      </c>
      <c r="AF48" s="44">
        <f>(AD48-SMOW!AN$14*AE48)</f>
        <v>-1.8772170652783915E-2</v>
      </c>
      <c r="AG48" s="45">
        <f t="shared" si="87"/>
        <v>-18.772170652783913</v>
      </c>
      <c r="AH48" s="2">
        <f t="shared" ref="AH48" si="106">AVERAGE(AG47:AG48)</f>
        <v>-20.46286984252621</v>
      </c>
      <c r="AI48">
        <f t="shared" ref="AI48" si="107">STDEV(AG47:AG48)</f>
        <v>2.3910097240267589</v>
      </c>
      <c r="AK48">
        <v>30</v>
      </c>
      <c r="AL48">
        <v>0</v>
      </c>
      <c r="AM48">
        <v>0</v>
      </c>
      <c r="AN48">
        <v>0</v>
      </c>
    </row>
    <row r="49" spans="1:40" customFormat="1" x14ac:dyDescent="0.2">
      <c r="A49" s="16">
        <v>5294</v>
      </c>
      <c r="B49" t="s">
        <v>197</v>
      </c>
      <c r="C49" t="s">
        <v>62</v>
      </c>
      <c r="D49" t="s">
        <v>149</v>
      </c>
      <c r="E49" t="s">
        <v>219</v>
      </c>
      <c r="F49">
        <v>-1.43020961648439</v>
      </c>
      <c r="G49">
        <v>-1.43123396068336</v>
      </c>
      <c r="H49">
        <v>5.6224955084752601E-3</v>
      </c>
      <c r="I49">
        <v>-2.56188616121936</v>
      </c>
      <c r="J49">
        <v>-2.5651735519681802</v>
      </c>
      <c r="K49">
        <v>2.71829489631779E-3</v>
      </c>
      <c r="L49">
        <v>-7.6822325244158399E-2</v>
      </c>
      <c r="M49">
        <v>6.0357489679030403E-3</v>
      </c>
      <c r="N49">
        <v>-11.6106202281346</v>
      </c>
      <c r="O49">
        <v>5.5651742140704098E-3</v>
      </c>
      <c r="P49">
        <v>-22.407023582494698</v>
      </c>
      <c r="Q49">
        <v>2.6642114048004398E-3</v>
      </c>
      <c r="R49">
        <v>-35.011830807262903</v>
      </c>
      <c r="S49">
        <v>0.14084267992817001</v>
      </c>
      <c r="T49">
        <v>301.45741150415699</v>
      </c>
      <c r="U49">
        <v>0.14863153191947101</v>
      </c>
      <c r="V49" s="14">
        <v>45398.418171296296</v>
      </c>
      <c r="W49">
        <v>2.5</v>
      </c>
      <c r="X49">
        <v>4.1881094352563798E-2</v>
      </c>
      <c r="Y49">
        <v>4.4184396562216302E-2</v>
      </c>
      <c r="Z49" s="44">
        <f>((((N49/1000)+1)/((SMOW!$Z$4/1000)+1))-1)*1000</f>
        <v>-0.99357024219548506</v>
      </c>
      <c r="AA49" s="44">
        <f>((((P49/1000)+1)/((SMOW!$AA$4/1000)+1))-1)*1000</f>
        <v>-1.8033804933231812</v>
      </c>
      <c r="AB49" s="44">
        <f>Z49*SMOW!$AN$6</f>
        <v>-1.035938361345788</v>
      </c>
      <c r="AC49" s="44">
        <f>AA49*SMOW!$AN$12</f>
        <v>-1.8784099830931529</v>
      </c>
      <c r="AD49" s="44">
        <f t="shared" ref="AD49" si="108">LN((AB49/1000)+1)*1000</f>
        <v>-1.0364753163568932</v>
      </c>
      <c r="AE49" s="44">
        <f t="shared" ref="AE49" si="109">LN((AC49/1000)+1)*1000</f>
        <v>-1.880176407518271</v>
      </c>
      <c r="AF49" s="44">
        <f>(AD49-SMOW!AN$14*AE49)</f>
        <v>-4.3742173187246047E-2</v>
      </c>
      <c r="AG49" s="45">
        <f t="shared" si="87"/>
        <v>-43.742173187246046</v>
      </c>
      <c r="AK49">
        <v>30</v>
      </c>
      <c r="AL49">
        <v>0</v>
      </c>
      <c r="AM49">
        <v>0</v>
      </c>
      <c r="AN49">
        <v>0</v>
      </c>
    </row>
    <row r="50" spans="1:40" customFormat="1" x14ac:dyDescent="0.2">
      <c r="A50" s="16">
        <v>5295</v>
      </c>
      <c r="B50" t="s">
        <v>168</v>
      </c>
      <c r="C50" t="s">
        <v>62</v>
      </c>
      <c r="D50" t="s">
        <v>149</v>
      </c>
      <c r="E50" t="s">
        <v>220</v>
      </c>
      <c r="F50">
        <v>-1.5782031135461401</v>
      </c>
      <c r="G50">
        <v>-1.5794503200591501</v>
      </c>
      <c r="H50">
        <v>5.2156389286290798E-3</v>
      </c>
      <c r="I50">
        <v>-2.8584085077802799</v>
      </c>
      <c r="J50">
        <v>-2.8625015957041899</v>
      </c>
      <c r="K50">
        <v>1.3683839034105E-3</v>
      </c>
      <c r="L50">
        <v>-6.8049477527339003E-2</v>
      </c>
      <c r="M50">
        <v>5.0442702505020601E-3</v>
      </c>
      <c r="N50">
        <v>-11.757104932738899</v>
      </c>
      <c r="O50">
        <v>5.1624655336341297E-3</v>
      </c>
      <c r="P50">
        <v>-22.6976462881312</v>
      </c>
      <c r="Q50">
        <v>1.3411583881325401E-3</v>
      </c>
      <c r="R50">
        <v>-35.388850194171397</v>
      </c>
      <c r="S50">
        <v>0.13744175870955799</v>
      </c>
      <c r="T50">
        <v>152.09242883994</v>
      </c>
      <c r="U50">
        <v>9.0252346848611803E-2</v>
      </c>
      <c r="V50" s="14">
        <v>45398.494953703703</v>
      </c>
      <c r="W50">
        <v>2.5</v>
      </c>
      <c r="X50">
        <v>4.1881094352563798E-2</v>
      </c>
      <c r="Y50">
        <v>4.4184396562216302E-2</v>
      </c>
      <c r="Z50" s="44">
        <f>((((N50/1000)+1)/((SMOW!$Z$4/1000)+1))-1)*1000</f>
        <v>-1.1416284515972652</v>
      </c>
      <c r="AA50" s="44">
        <f>((((P50/1000)+1)/((SMOW!$AA$4/1000)+1))-1)*1000</f>
        <v>-2.1001283314483477</v>
      </c>
      <c r="AB50" s="44">
        <f>Z50*SMOW!$AN$6</f>
        <v>-1.1903101131532401</v>
      </c>
      <c r="AC50" s="44">
        <f>AA50*SMOW!$AN$12</f>
        <v>-2.1875039894103936</v>
      </c>
      <c r="AD50" s="44">
        <f t="shared" ref="AD50" si="110">LN((AB50/1000)+1)*1000</f>
        <v>-1.1910190948972981</v>
      </c>
      <c r="AE50" s="44">
        <f t="shared" ref="AE50" si="111">LN((AC50/1000)+1)*1000</f>
        <v>-2.1899000711922398</v>
      </c>
      <c r="AF50" s="44">
        <f>(AD50-SMOW!AN$14*AE50)</f>
        <v>-3.4751857307795397E-2</v>
      </c>
      <c r="AG50" s="45">
        <f t="shared" si="87"/>
        <v>-34.751857307795397</v>
      </c>
      <c r="AH50" s="2">
        <f>AVERAGE(AG49:AG50)</f>
        <v>-39.247015247520721</v>
      </c>
      <c r="AI50">
        <f t="shared" ref="AI50" si="112">STDEV(AG49:AG50)</f>
        <v>6.3571133233686554</v>
      </c>
      <c r="AK50">
        <v>30</v>
      </c>
      <c r="AL50">
        <v>0</v>
      </c>
      <c r="AM50">
        <v>0</v>
      </c>
      <c r="AN50">
        <v>0</v>
      </c>
    </row>
    <row r="51" spans="1:40" customFormat="1" x14ac:dyDescent="0.2">
      <c r="A51" s="16">
        <v>5296</v>
      </c>
      <c r="B51" t="s">
        <v>168</v>
      </c>
      <c r="C51" t="s">
        <v>62</v>
      </c>
      <c r="D51" t="s">
        <v>149</v>
      </c>
      <c r="E51" t="s">
        <v>221</v>
      </c>
      <c r="F51">
        <v>-1.91136007654398</v>
      </c>
      <c r="G51">
        <v>-1.91318948827555</v>
      </c>
      <c r="H51">
        <v>4.6984776186424796E-3</v>
      </c>
      <c r="I51">
        <v>-3.4808951633134502</v>
      </c>
      <c r="J51">
        <v>-3.4869676026560001</v>
      </c>
      <c r="K51">
        <v>1.1954019891045301E-3</v>
      </c>
      <c r="L51">
        <v>-7.2070594073177396E-2</v>
      </c>
      <c r="M51">
        <v>4.7736100524672703E-3</v>
      </c>
      <c r="N51">
        <v>-12.0868653633019</v>
      </c>
      <c r="O51">
        <v>4.6505766788497698E-3</v>
      </c>
      <c r="P51">
        <v>-23.307747881322602</v>
      </c>
      <c r="Q51">
        <v>1.17161814084564E-3</v>
      </c>
      <c r="R51">
        <v>-36.080932473008197</v>
      </c>
      <c r="S51">
        <v>0.148933699046015</v>
      </c>
      <c r="T51">
        <v>150.01093145203399</v>
      </c>
      <c r="U51">
        <v>7.1659775585306104E-2</v>
      </c>
      <c r="V51" s="14">
        <v>45398.571770833332</v>
      </c>
      <c r="W51">
        <v>2.5</v>
      </c>
      <c r="X51">
        <v>8.6344232217108498E-3</v>
      </c>
      <c r="Y51">
        <v>6.3288933296552904E-3</v>
      </c>
      <c r="Z51" s="44">
        <f>((((N51/1000)+1)/((SMOW!$Z$4/1000)+1))-1)*1000</f>
        <v>-1.4749310923928283</v>
      </c>
      <c r="AA51" s="44">
        <f>((((P51/1000)+1)/((SMOW!$AA$4/1000)+1))-1)*1000</f>
        <v>-2.7230883593641897</v>
      </c>
      <c r="AB51" s="44">
        <f>Z51*SMOW!$AN$6</f>
        <v>-1.5378255447497164</v>
      </c>
      <c r="AC51" s="44">
        <f>AA51*SMOW!$AN$12</f>
        <v>-2.8363822155182778</v>
      </c>
      <c r="AD51" s="44">
        <f t="shared" ref="AD51" si="113">LN((AB51/1000)+1)*1000</f>
        <v>-1.5390092121243173</v>
      </c>
      <c r="AE51" s="44">
        <f t="shared" ref="AE51" si="114">LN((AC51/1000)+1)*1000</f>
        <v>-2.8404123700643362</v>
      </c>
      <c r="AF51" s="44">
        <f>(AD51-SMOW!AN$14*AE51)</f>
        <v>-3.9271480730347808E-2</v>
      </c>
      <c r="AG51" s="45">
        <f t="shared" si="87"/>
        <v>-39.271480730347804</v>
      </c>
      <c r="AK51">
        <v>30</v>
      </c>
      <c r="AL51">
        <v>0</v>
      </c>
      <c r="AM51">
        <v>0</v>
      </c>
      <c r="AN51">
        <v>0</v>
      </c>
    </row>
    <row r="52" spans="1:40" customFormat="1" x14ac:dyDescent="0.2">
      <c r="A52" s="16">
        <v>5297</v>
      </c>
      <c r="B52" t="s">
        <v>224</v>
      </c>
      <c r="C52" t="s">
        <v>62</v>
      </c>
      <c r="D52" t="s">
        <v>149</v>
      </c>
      <c r="E52" t="s">
        <v>222</v>
      </c>
      <c r="F52">
        <v>-1.8631906568257099</v>
      </c>
      <c r="G52">
        <v>-1.8649289543350001</v>
      </c>
      <c r="H52">
        <v>4.5137349750368301E-3</v>
      </c>
      <c r="I52">
        <v>-3.4019662761331801</v>
      </c>
      <c r="J52">
        <v>-3.40776615238009</v>
      </c>
      <c r="K52">
        <v>1.26305183650348E-3</v>
      </c>
      <c r="L52">
        <v>-6.5628425878312704E-2</v>
      </c>
      <c r="M52">
        <v>4.5711428209374997E-3</v>
      </c>
      <c r="N52">
        <v>-12.0391870304124</v>
      </c>
      <c r="O52">
        <v>4.4677174849419203E-3</v>
      </c>
      <c r="P52">
        <v>-23.230389371883899</v>
      </c>
      <c r="Q52">
        <v>1.2379220195061101E-3</v>
      </c>
      <c r="R52">
        <v>-36.054706437374001</v>
      </c>
      <c r="S52">
        <v>0.14404788598031801</v>
      </c>
      <c r="T52">
        <v>198.567208924776</v>
      </c>
      <c r="U52">
        <v>7.9137641399942907E-2</v>
      </c>
      <c r="V52" s="14">
        <v>45398.650208333333</v>
      </c>
      <c r="W52">
        <v>2.5</v>
      </c>
      <c r="X52">
        <v>8.1769998144118797E-2</v>
      </c>
      <c r="Y52">
        <v>8.90906453021484E-2</v>
      </c>
      <c r="Z52" s="44">
        <f>((((N52/1000)+1)/((SMOW!$Z$4/1000)+1))-1)*1000</f>
        <v>-1.4267406098850133</v>
      </c>
      <c r="AA52" s="44">
        <f>((((P52/1000)+1)/((SMOW!$AA$4/1000)+1))-1)*1000</f>
        <v>-2.6440994504066673</v>
      </c>
      <c r="AB52" s="44">
        <f>Z52*SMOW!$AN$6</f>
        <v>-1.487580109287302</v>
      </c>
      <c r="AC52" s="44">
        <f>AA52*SMOW!$AN$12</f>
        <v>-2.7541069798213278</v>
      </c>
      <c r="AD52" s="44">
        <f t="shared" ref="AD52" si="115">LN((AB52/1000)+1)*1000</f>
        <v>-1.4886876550897354</v>
      </c>
      <c r="AE52" s="44">
        <f t="shared" ref="AE52" si="116">LN((AC52/1000)+1)*1000</f>
        <v>-2.7579065102618485</v>
      </c>
      <c r="AF52" s="44">
        <f>(AD52-SMOW!AN$14*AE52)</f>
        <v>-3.2513017671479405E-2</v>
      </c>
      <c r="AG52" s="45">
        <f t="shared" si="87"/>
        <v>-32.513017671479403</v>
      </c>
      <c r="AH52" s="2">
        <f>AVERAGE(AG51:AG52)</f>
        <v>-35.892249200913604</v>
      </c>
      <c r="AI52">
        <f t="shared" ref="AI52" si="117">STDEV(AG51:AG52)</f>
        <v>4.7789550593246224</v>
      </c>
      <c r="AK52">
        <v>30</v>
      </c>
      <c r="AL52">
        <v>0</v>
      </c>
      <c r="AM52">
        <v>0</v>
      </c>
      <c r="AN52">
        <v>0</v>
      </c>
    </row>
    <row r="53" spans="1:40" customFormat="1" x14ac:dyDescent="0.2">
      <c r="A53" s="16">
        <v>5298</v>
      </c>
      <c r="B53" t="s">
        <v>224</v>
      </c>
      <c r="C53" t="s">
        <v>62</v>
      </c>
      <c r="D53" t="s">
        <v>149</v>
      </c>
      <c r="E53" t="s">
        <v>223</v>
      </c>
      <c r="F53">
        <v>-8.5266714177626906</v>
      </c>
      <c r="G53">
        <v>-8.56323195581761</v>
      </c>
      <c r="H53">
        <v>5.0374264396634899E-3</v>
      </c>
      <c r="I53">
        <v>-16.101487429835501</v>
      </c>
      <c r="J53">
        <v>-16.2325249098947</v>
      </c>
      <c r="K53">
        <v>1.20013551202346E-3</v>
      </c>
      <c r="L53">
        <v>7.5411966068188903E-3</v>
      </c>
      <c r="M53">
        <v>5.2618731335436304E-3</v>
      </c>
      <c r="N53">
        <v>-18.634733661053801</v>
      </c>
      <c r="O53">
        <v>4.9860699194935899E-3</v>
      </c>
      <c r="P53">
        <v>-35.677239468622403</v>
      </c>
      <c r="Q53">
        <v>1.1762574850761301E-3</v>
      </c>
      <c r="R53">
        <v>-53.790443316050599</v>
      </c>
      <c r="S53">
        <v>0.16269128342160499</v>
      </c>
      <c r="T53">
        <v>122.813764035486</v>
      </c>
      <c r="U53">
        <v>6.7172201373960794E-2</v>
      </c>
      <c r="V53" s="14">
        <v>45398.747569444444</v>
      </c>
      <c r="W53">
        <v>2.5</v>
      </c>
      <c r="X53">
        <v>8.3494189224077503E-2</v>
      </c>
      <c r="Y53">
        <v>8.8899928878890894E-2</v>
      </c>
      <c r="Z53" s="44">
        <f>((((N53/1000)+1)/((SMOW!$Z$4/1000)+1))-1)*1000</f>
        <v>-8.0931350761014329</v>
      </c>
      <c r="AA53" s="44">
        <f>((((P53/1000)+1)/((SMOW!$AA$4/1000)+1))-1)*1000</f>
        <v>-15.353278004042847</v>
      </c>
      <c r="AB53" s="44">
        <f>Z53*SMOW!$AN$6</f>
        <v>-8.438244960276382</v>
      </c>
      <c r="AC53" s="44">
        <f>AA53*SMOW!$AN$12</f>
        <v>-15.992049810217322</v>
      </c>
      <c r="AD53" s="44">
        <f t="shared" ref="AD53" si="118">LN((AB53/1000)+1)*1000</f>
        <v>-8.4740485042693052</v>
      </c>
      <c r="AE53" s="44">
        <f t="shared" ref="AE53" si="119">LN((AC53/1000)+1)*1000</f>
        <v>-16.121302501361008</v>
      </c>
      <c r="AF53" s="44">
        <f>(AD53-SMOW!AN$14*AE53)</f>
        <v>3.7999216449307482E-2</v>
      </c>
      <c r="AG53" s="45">
        <f t="shared" si="87"/>
        <v>37.999216449307482</v>
      </c>
      <c r="AJ53" t="s">
        <v>227</v>
      </c>
      <c r="AK53">
        <v>30</v>
      </c>
      <c r="AL53">
        <v>0</v>
      </c>
      <c r="AM53">
        <v>0</v>
      </c>
      <c r="AN53">
        <v>1</v>
      </c>
    </row>
    <row r="54" spans="1:40" customFormat="1" x14ac:dyDescent="0.2">
      <c r="A54" s="16">
        <v>5301</v>
      </c>
      <c r="B54" t="s">
        <v>175</v>
      </c>
      <c r="C54" t="s">
        <v>62</v>
      </c>
      <c r="D54" t="s">
        <v>138</v>
      </c>
      <c r="E54" t="s">
        <v>225</v>
      </c>
      <c r="F54">
        <v>-0.98074541156848205</v>
      </c>
      <c r="G54">
        <v>-0.98122697388487401</v>
      </c>
      <c r="H54">
        <v>4.0270565954763603E-3</v>
      </c>
      <c r="I54">
        <v>-1.82256772407967</v>
      </c>
      <c r="J54">
        <v>-1.8242307722015301</v>
      </c>
      <c r="K54">
        <v>2.7754856725094299E-3</v>
      </c>
      <c r="L54">
        <v>-1.80331261624667E-2</v>
      </c>
      <c r="M54">
        <v>3.7345941903402101E-3</v>
      </c>
      <c r="N54">
        <v>-11.165738307006301</v>
      </c>
      <c r="O54">
        <v>3.9860007873667499E-3</v>
      </c>
      <c r="P54">
        <v>-21.682414705556901</v>
      </c>
      <c r="Q54">
        <v>2.7202643070752801E-3</v>
      </c>
      <c r="R54">
        <v>-34.545033528805902</v>
      </c>
      <c r="S54">
        <v>0.18206538817292001</v>
      </c>
      <c r="T54">
        <v>145.45660368473199</v>
      </c>
      <c r="U54">
        <v>8.2415779189061997E-2</v>
      </c>
      <c r="V54" s="14">
        <v>45399.679560185185</v>
      </c>
      <c r="W54">
        <v>2.5</v>
      </c>
      <c r="X54">
        <v>1.12229074186902E-2</v>
      </c>
      <c r="Y54">
        <v>1.22037078053857E-2</v>
      </c>
      <c r="Z54" s="44">
        <f>((((N54/1000)+1)/((SMOW!$Z$4/1000)+1))-1)*1000</f>
        <v>-0.54390950242422242</v>
      </c>
      <c r="AA54" s="44">
        <f>((((P54/1000)+1)/((SMOW!$AA$4/1000)+1))-1)*1000</f>
        <v>-1.0634998386211958</v>
      </c>
      <c r="AB54" s="44">
        <f>Z54*SMOW!$AN$6</f>
        <v>-0.56710305394884364</v>
      </c>
      <c r="AC54" s="44">
        <f>AA54*SMOW!$AN$12</f>
        <v>-1.1077466576134294</v>
      </c>
      <c r="AD54" s="44">
        <f t="shared" ref="AD54" si="120">LN((AB54/1000)+1)*1000</f>
        <v>-0.56726391770612927</v>
      </c>
      <c r="AE54" s="44">
        <f t="shared" ref="AE54" si="121">LN((AC54/1000)+1)*1000</f>
        <v>-1.1083606624252793</v>
      </c>
      <c r="AF54" s="44">
        <f>(AD54-SMOW!AN$14*AE54)</f>
        <v>1.7950512054418222E-2</v>
      </c>
      <c r="AG54" s="45">
        <f t="shared" ref="AG54" si="122">AF54*1000</f>
        <v>17.950512054418223</v>
      </c>
      <c r="AJ54" t="s">
        <v>242</v>
      </c>
      <c r="AK54">
        <v>30</v>
      </c>
      <c r="AL54">
        <v>3</v>
      </c>
      <c r="AM54">
        <v>0</v>
      </c>
      <c r="AN54">
        <v>0</v>
      </c>
    </row>
    <row r="55" spans="1:40" customFormat="1" x14ac:dyDescent="0.2">
      <c r="A55" s="16">
        <v>5302</v>
      </c>
      <c r="B55" t="s">
        <v>175</v>
      </c>
      <c r="C55" t="s">
        <v>62</v>
      </c>
      <c r="D55" t="s">
        <v>138</v>
      </c>
      <c r="E55" t="s">
        <v>226</v>
      </c>
      <c r="F55">
        <v>-1.01691806694553</v>
      </c>
      <c r="G55">
        <v>-1.0174359381409599</v>
      </c>
      <c r="H55">
        <v>4.8478454039568896E-3</v>
      </c>
      <c r="I55">
        <v>-1.8821985110719801</v>
      </c>
      <c r="J55">
        <v>-1.88397210690577</v>
      </c>
      <c r="K55">
        <v>1.3257699262224699E-3</v>
      </c>
      <c r="L55">
        <v>-2.2698665694715198E-2</v>
      </c>
      <c r="M55">
        <v>4.9192554063086404E-3</v>
      </c>
      <c r="N55">
        <v>-11.201542182466101</v>
      </c>
      <c r="O55">
        <v>4.79842166084893E-3</v>
      </c>
      <c r="P55">
        <v>-21.740859071912102</v>
      </c>
      <c r="Q55">
        <v>1.29939226327696E-3</v>
      </c>
      <c r="R55">
        <v>-34.221576572975998</v>
      </c>
      <c r="S55">
        <v>0.149873980307037</v>
      </c>
      <c r="T55">
        <v>165.98728020813201</v>
      </c>
      <c r="U55">
        <v>6.4709707967472399E-2</v>
      </c>
      <c r="V55" s="14">
        <v>45399.763321759259</v>
      </c>
      <c r="W55">
        <v>2.5</v>
      </c>
      <c r="X55">
        <v>4.7679874337483996E-3</v>
      </c>
      <c r="Y55">
        <v>3.5476841639731698E-3</v>
      </c>
      <c r="Z55" s="44">
        <f>((((N55/1000)+1)/((SMOW!$Z$4/1000)+1))-1)*1000</f>
        <v>-0.58009797482849734</v>
      </c>
      <c r="AA55" s="44">
        <f>((((P55/1000)+1)/((SMOW!$AA$4/1000)+1))-1)*1000</f>
        <v>-1.123175972075896</v>
      </c>
      <c r="AB55" s="44">
        <f>Z55*SMOW!$AN$6</f>
        <v>-0.60483468600663615</v>
      </c>
      <c r="AC55" s="44">
        <f>AA55*SMOW!$AN$12</f>
        <v>-1.1699056114497008</v>
      </c>
      <c r="AD55" s="44">
        <f t="shared" ref="AD55" si="123">LN((AB55/1000)+1)*1000</f>
        <v>-0.60501767229330405</v>
      </c>
      <c r="AE55" s="44">
        <f t="shared" ref="AE55" si="124">LN((AC55/1000)+1)*1000</f>
        <v>-1.1705904852301074</v>
      </c>
      <c r="AF55" s="44">
        <f>(AD55-SMOW!AN$14*AE55)</f>
        <v>1.3054103908192727E-2</v>
      </c>
      <c r="AG55" s="45">
        <f t="shared" ref="AG55" si="125">AF55*1000</f>
        <v>13.054103908192726</v>
      </c>
      <c r="AH55" s="65"/>
      <c r="AI55" s="65"/>
      <c r="AK55">
        <v>30</v>
      </c>
      <c r="AL55">
        <v>0</v>
      </c>
      <c r="AM55">
        <v>0</v>
      </c>
      <c r="AN55">
        <v>0</v>
      </c>
    </row>
    <row r="56" spans="1:40" customFormat="1" x14ac:dyDescent="0.2">
      <c r="A56" s="16">
        <v>5303</v>
      </c>
      <c r="B56" t="s">
        <v>175</v>
      </c>
      <c r="C56" t="s">
        <v>62</v>
      </c>
      <c r="D56" t="s">
        <v>138</v>
      </c>
      <c r="E56" t="s">
        <v>228</v>
      </c>
      <c r="F56">
        <v>-1.1772924348376701</v>
      </c>
      <c r="G56">
        <v>-1.17798646842683</v>
      </c>
      <c r="H56">
        <v>4.9578997861437603E-3</v>
      </c>
      <c r="I56">
        <v>-2.1964548450017101</v>
      </c>
      <c r="J56">
        <v>-2.1988707123492999</v>
      </c>
      <c r="K56">
        <v>2.4995891511990398E-3</v>
      </c>
      <c r="L56">
        <v>-1.6982732306396998E-2</v>
      </c>
      <c r="M56">
        <v>4.5734677370208501E-3</v>
      </c>
      <c r="N56">
        <v>-11.3602815350269</v>
      </c>
      <c r="O56">
        <v>4.9073540395372798E-3</v>
      </c>
      <c r="P56">
        <v>-22.048862927571999</v>
      </c>
      <c r="Q56">
        <v>2.4498570530203699E-3</v>
      </c>
      <c r="R56">
        <v>-33.133265454210303</v>
      </c>
      <c r="S56">
        <v>0.128863611826946</v>
      </c>
      <c r="T56">
        <v>297.243902848311</v>
      </c>
      <c r="U56">
        <v>0.13917985307217701</v>
      </c>
      <c r="V56" s="14">
        <v>45400.561527777776</v>
      </c>
      <c r="W56">
        <v>2.5</v>
      </c>
      <c r="X56">
        <v>1.8168095370965599E-3</v>
      </c>
      <c r="Y56">
        <v>2.25714296147741E-3</v>
      </c>
      <c r="Z56" s="44">
        <f>((((N56/1000)+1)/((SMOW!$Z$4/1000)+1))-1)*1000</f>
        <v>-0.74054246877930385</v>
      </c>
      <c r="AA56" s="44">
        <f>((((P56/1000)+1)/((SMOW!$AA$4/1000)+1))-1)*1000</f>
        <v>-1.4376712834490712</v>
      </c>
      <c r="AB56" s="44">
        <f>Z56*SMOW!$AN$6</f>
        <v>-0.77212090200992378</v>
      </c>
      <c r="AC56" s="44">
        <f>AA56*SMOW!$AN$12</f>
        <v>-1.4974854731076002</v>
      </c>
      <c r="AD56" s="44">
        <f t="shared" ref="AD56" si="126">LN((AB56/1000)+1)*1000</f>
        <v>-0.77241914088114039</v>
      </c>
      <c r="AE56" s="44">
        <f t="shared" ref="AE56" si="127">LN((AC56/1000)+1)*1000</f>
        <v>-1.498607825089119</v>
      </c>
      <c r="AF56" s="44">
        <f>(AD56-SMOW!AN$14*AE56)</f>
        <v>1.8845790765914527E-2</v>
      </c>
      <c r="AG56" s="45">
        <f t="shared" ref="AG56" si="128">AF56*1000</f>
        <v>18.845790765914529</v>
      </c>
      <c r="AH56" s="2">
        <f>AVERAGE(AG54:AG56)</f>
        <v>16.616802242841825</v>
      </c>
      <c r="AI56">
        <f>STDEV(AG54:AG56)</f>
        <v>3.1176907416545103</v>
      </c>
      <c r="AK56">
        <v>30</v>
      </c>
      <c r="AL56">
        <v>0</v>
      </c>
      <c r="AM56">
        <v>0</v>
      </c>
      <c r="AN56">
        <v>0</v>
      </c>
    </row>
    <row r="57" spans="1:40" customFormat="1" x14ac:dyDescent="0.2">
      <c r="A57" s="16">
        <v>5304</v>
      </c>
      <c r="B57" t="s">
        <v>175</v>
      </c>
      <c r="C57" t="s">
        <v>62</v>
      </c>
      <c r="D57" t="s">
        <v>138</v>
      </c>
      <c r="E57" t="s">
        <v>229</v>
      </c>
      <c r="F57">
        <v>-0.15867185596085101</v>
      </c>
      <c r="G57">
        <v>-0.15868470156061201</v>
      </c>
      <c r="H57">
        <v>3.6219223961051401E-3</v>
      </c>
      <c r="I57">
        <v>-0.248331187220724</v>
      </c>
      <c r="J57">
        <v>-0.24836207286999401</v>
      </c>
      <c r="K57">
        <v>1.54141543036743E-3</v>
      </c>
      <c r="L57">
        <v>-2.7549527085254901E-2</v>
      </c>
      <c r="M57">
        <v>3.8552791478689702E-3</v>
      </c>
      <c r="N57">
        <v>-10.3520457843817</v>
      </c>
      <c r="O57">
        <v>3.5849969277496401E-3</v>
      </c>
      <c r="P57">
        <v>-20.139499350407402</v>
      </c>
      <c r="Q57">
        <v>1.51074726096945E-3</v>
      </c>
      <c r="R57">
        <v>-30.142531642985801</v>
      </c>
      <c r="S57">
        <v>0.127069567640333</v>
      </c>
      <c r="T57">
        <v>148.59687698685701</v>
      </c>
      <c r="U57">
        <v>7.79378470431384E-2</v>
      </c>
      <c r="V57" s="14">
        <v>45400.660266203704</v>
      </c>
      <c r="W57">
        <v>2.5</v>
      </c>
      <c r="X57">
        <v>5.99231776566998E-2</v>
      </c>
      <c r="Y57">
        <v>5.5229897554977099E-2</v>
      </c>
      <c r="Z57" s="44">
        <f>((((N57/1000)+1)/((SMOW!$Z$4/1000)+1))-1)*1000</f>
        <v>0.27852351697488231</v>
      </c>
      <c r="AA57" s="44">
        <f>((((P57/1000)+1)/((SMOW!$AA$4/1000)+1))-1)*1000</f>
        <v>0.51193383249525937</v>
      </c>
      <c r="AB57" s="44">
        <f>Z57*SMOW!$AN$6</f>
        <v>0.29040040000962147</v>
      </c>
      <c r="AC57" s="44">
        <f>AA57*SMOW!$AN$12</f>
        <v>0.53323279540980506</v>
      </c>
      <c r="AD57" s="44">
        <f t="shared" ref="AD57" si="129">LN((AB57/1000)+1)*1000</f>
        <v>0.29035824197516236</v>
      </c>
      <c r="AE57" s="44">
        <f t="shared" ref="AE57" si="130">LN((AC57/1000)+1)*1000</f>
        <v>0.53309067732178839</v>
      </c>
      <c r="AF57" s="44">
        <f>(AD57-SMOW!AN$14*AE57)</f>
        <v>8.8863643492581024E-3</v>
      </c>
      <c r="AG57" s="45">
        <f t="shared" ref="AG57" si="131">AF57*1000</f>
        <v>8.8863643492581019</v>
      </c>
      <c r="AH57" s="2"/>
      <c r="AK57">
        <v>30</v>
      </c>
      <c r="AL57">
        <v>0</v>
      </c>
      <c r="AM57">
        <v>0</v>
      </c>
      <c r="AN57">
        <v>0</v>
      </c>
    </row>
    <row r="58" spans="1:40" customFormat="1" x14ac:dyDescent="0.2">
      <c r="A58" s="16">
        <v>5305</v>
      </c>
      <c r="B58" t="s">
        <v>175</v>
      </c>
      <c r="C58" t="s">
        <v>62</v>
      </c>
      <c r="D58" t="s">
        <v>138</v>
      </c>
      <c r="E58" t="s">
        <v>230</v>
      </c>
      <c r="F58">
        <v>-0.27190890227430697</v>
      </c>
      <c r="G58">
        <v>-0.27194627864042997</v>
      </c>
      <c r="H58">
        <v>4.5416658464659601E-3</v>
      </c>
      <c r="I58">
        <v>-0.45582087928959503</v>
      </c>
      <c r="J58">
        <v>-0.455924847220119</v>
      </c>
      <c r="K58">
        <v>1.60076892464566E-3</v>
      </c>
      <c r="L58">
        <v>-3.1217959308207099E-2</v>
      </c>
      <c r="M58">
        <v>4.3525615784244503E-3</v>
      </c>
      <c r="N58">
        <v>-10.4641283799607</v>
      </c>
      <c r="O58">
        <v>4.4953636013725902E-3</v>
      </c>
      <c r="P58">
        <v>-20.342860804949101</v>
      </c>
      <c r="Q58">
        <v>1.5689198516578701E-3</v>
      </c>
      <c r="R58">
        <v>-30.329784105852902</v>
      </c>
      <c r="S58">
        <v>0.15631188689595499</v>
      </c>
      <c r="T58">
        <v>158.15135460230101</v>
      </c>
      <c r="U58">
        <v>8.5229795828634602E-2</v>
      </c>
      <c r="V58" s="14">
        <v>45400.736956018518</v>
      </c>
      <c r="W58">
        <v>2.5</v>
      </c>
      <c r="X58">
        <v>5.5686568823052297E-3</v>
      </c>
      <c r="Y58">
        <v>7.2563188064574003E-3</v>
      </c>
      <c r="Z58" s="44">
        <f>((((N58/1000)+1)/((SMOW!$Z$4/1000)+1))-1)*1000</f>
        <v>0.16523695609205191</v>
      </c>
      <c r="AA58" s="44">
        <f>((((P58/1000)+1)/((SMOW!$AA$4/1000)+1))-1)*1000</f>
        <v>0.30428635408830118</v>
      </c>
      <c r="AB58" s="44">
        <f>Z58*SMOW!$AN$6</f>
        <v>0.17228303974716605</v>
      </c>
      <c r="AC58" s="44">
        <f>AA58*SMOW!$AN$12</f>
        <v>0.31694616158635136</v>
      </c>
      <c r="AD58" s="44">
        <f t="shared" ref="AD58" si="132">LN((AB58/1000)+1)*1000</f>
        <v>0.17226820072868043</v>
      </c>
      <c r="AE58" s="44">
        <f t="shared" ref="AE58" si="133">LN((AC58/1000)+1)*1000</f>
        <v>0.31689594476212962</v>
      </c>
      <c r="AF58" s="44">
        <f>(AD58-SMOW!AN$14*AE58)</f>
        <v>4.9471418942759748E-3</v>
      </c>
      <c r="AG58" s="45">
        <f t="shared" ref="AG58" si="134">AF58*1000</f>
        <v>4.9471418942759744</v>
      </c>
      <c r="AH58" s="2"/>
      <c r="AK58">
        <v>30</v>
      </c>
      <c r="AL58">
        <v>0</v>
      </c>
      <c r="AM58">
        <v>0</v>
      </c>
      <c r="AN58">
        <v>0</v>
      </c>
    </row>
    <row r="59" spans="1:40" customFormat="1" x14ac:dyDescent="0.2">
      <c r="A59" s="16">
        <v>5306</v>
      </c>
      <c r="B59" t="s">
        <v>175</v>
      </c>
      <c r="C59" t="s">
        <v>62</v>
      </c>
      <c r="D59" t="s">
        <v>138</v>
      </c>
      <c r="E59" t="s">
        <v>231</v>
      </c>
      <c r="F59">
        <v>-0.30484971666327498</v>
      </c>
      <c r="G59">
        <v>-0.30489653145125101</v>
      </c>
      <c r="H59">
        <v>4.1661626104572301E-3</v>
      </c>
      <c r="I59">
        <v>-0.52109391497187396</v>
      </c>
      <c r="J59">
        <v>-0.52122977340825305</v>
      </c>
      <c r="K59">
        <v>1.4636555740451401E-3</v>
      </c>
      <c r="L59">
        <v>-2.9687211091692801E-2</v>
      </c>
      <c r="M59">
        <v>4.2796327382735302E-3</v>
      </c>
      <c r="N59">
        <v>-10.4967333630241</v>
      </c>
      <c r="O59">
        <v>4.1236886176946501E-3</v>
      </c>
      <c r="P59">
        <v>-20.406835161199499</v>
      </c>
      <c r="Q59">
        <v>1.43453452322383E-3</v>
      </c>
      <c r="R59">
        <v>-30.822986006279901</v>
      </c>
      <c r="S59">
        <v>0.123011903585107</v>
      </c>
      <c r="T59">
        <v>184.254992063255</v>
      </c>
      <c r="U59">
        <v>8.7717970685807903E-2</v>
      </c>
      <c r="V59" s="14">
        <v>45400.831736111111</v>
      </c>
      <c r="W59">
        <v>2.5</v>
      </c>
      <c r="X59">
        <v>1.2127824579067701E-2</v>
      </c>
      <c r="Y59">
        <v>9.4474018118945405E-3</v>
      </c>
      <c r="Z59" s="44">
        <f>((((N59/1000)+1)/((SMOW!$Z$4/1000)+1))-1)*1000</f>
        <v>0.13228173784596287</v>
      </c>
      <c r="AA59" s="44">
        <f>((((P59/1000)+1)/((SMOW!$AA$4/1000)+1))-1)*1000</f>
        <v>0.23896368127385159</v>
      </c>
      <c r="AB59" s="44">
        <f>Z59*SMOW!$AN$6</f>
        <v>0.13792253523748155</v>
      </c>
      <c r="AC59" s="44">
        <f>AA59*SMOW!$AN$12</f>
        <v>0.24890574460763645</v>
      </c>
      <c r="AD59" s="44">
        <f t="shared" ref="AD59" si="135">LN((AB59/1000)+1)*1000</f>
        <v>0.13791302479918496</v>
      </c>
      <c r="AE59" s="44">
        <f t="shared" ref="AE59" si="136">LN((AC59/1000)+1)*1000</f>
        <v>0.24887477271199634</v>
      </c>
      <c r="AF59" s="44">
        <f>(AD59-SMOW!AN$14*AE59)</f>
        <v>6.5071448072508975E-3</v>
      </c>
      <c r="AG59" s="45">
        <f t="shared" ref="AG59" si="137">AF59*1000</f>
        <v>6.5071448072508975</v>
      </c>
      <c r="AH59" s="2">
        <f>AVERAGE(AG57:AG59)</f>
        <v>6.7802170169283249</v>
      </c>
      <c r="AI59">
        <f>STDEV(AG57:AG59)</f>
        <v>1.9837577249332716</v>
      </c>
      <c r="AK59">
        <v>30</v>
      </c>
      <c r="AL59">
        <v>0</v>
      </c>
      <c r="AM59">
        <v>0</v>
      </c>
      <c r="AN59">
        <v>0</v>
      </c>
    </row>
    <row r="60" spans="1:40" customFormat="1" x14ac:dyDescent="0.2">
      <c r="A60" s="16">
        <v>5307</v>
      </c>
      <c r="B60" t="s">
        <v>233</v>
      </c>
      <c r="C60" t="s">
        <v>62</v>
      </c>
      <c r="D60" t="s">
        <v>138</v>
      </c>
      <c r="E60" t="s">
        <v>232</v>
      </c>
      <c r="F60">
        <v>-0.94083934306441197</v>
      </c>
      <c r="G60">
        <v>-0.94128272259167001</v>
      </c>
      <c r="H60">
        <v>5.1212314866333703E-3</v>
      </c>
      <c r="I60">
        <v>-1.73626480005235</v>
      </c>
      <c r="J60">
        <v>-1.73777397428423</v>
      </c>
      <c r="K60">
        <v>2.4712650820246898E-3</v>
      </c>
      <c r="L60">
        <v>-2.3738064169594199E-2</v>
      </c>
      <c r="M60">
        <v>5.1131403832352703E-3</v>
      </c>
      <c r="N60">
        <v>-11.1262390805349</v>
      </c>
      <c r="O60">
        <v>5.0690205747129799E-3</v>
      </c>
      <c r="P60">
        <v>-21.597828873911901</v>
      </c>
      <c r="Q60">
        <v>2.4220965226149599E-3</v>
      </c>
      <c r="R60">
        <v>-32.908223744490897</v>
      </c>
      <c r="S60">
        <v>0.16404422114582601</v>
      </c>
      <c r="T60">
        <v>198.54368675265599</v>
      </c>
      <c r="U60">
        <v>9.5697902782789002E-2</v>
      </c>
      <c r="V60" s="14">
        <v>45401.426041666666</v>
      </c>
      <c r="W60">
        <v>2.5</v>
      </c>
      <c r="X60">
        <v>4.3043396313314997E-2</v>
      </c>
      <c r="Y60">
        <v>4.5441092398420597E-2</v>
      </c>
      <c r="Z60" s="44">
        <f>((((N60/1000)+1)/((SMOW!$Z$4/1000)+1))-1)*1000</f>
        <v>-0.50398598440293263</v>
      </c>
      <c r="AA60" s="44">
        <f>((((P60/1000)+1)/((SMOW!$AA$4/1000)+1))-1)*1000</f>
        <v>-0.97713128520182657</v>
      </c>
      <c r="AB60" s="44">
        <f>Z60*SMOW!$AN$6</f>
        <v>-0.52547710534278957</v>
      </c>
      <c r="AC60" s="44">
        <f>AA60*SMOW!$AN$12</f>
        <v>-1.0177847479837552</v>
      </c>
      <c r="AD60" s="44">
        <f t="shared" ref="AD60" si="138">LN((AB60/1000)+1)*1000</f>
        <v>-0.52561521682197232</v>
      </c>
      <c r="AE60" s="44">
        <f t="shared" ref="AE60" si="139">LN((AC60/1000)+1)*1000</f>
        <v>-1.0183030425851034</v>
      </c>
      <c r="AF60" s="44">
        <f>(AD60-SMOW!AN$14*AE60)</f>
        <v>1.20487896629623E-2</v>
      </c>
      <c r="AG60" s="45">
        <f t="shared" ref="AG60" si="140">AF60*1000</f>
        <v>12.048789662962299</v>
      </c>
      <c r="AJ60" t="s">
        <v>241</v>
      </c>
      <c r="AK60">
        <v>30</v>
      </c>
      <c r="AL60">
        <v>0</v>
      </c>
      <c r="AM60">
        <v>0</v>
      </c>
      <c r="AN60">
        <v>0</v>
      </c>
    </row>
    <row r="61" spans="1:40" customFormat="1" x14ac:dyDescent="0.2">
      <c r="A61" s="16">
        <v>5308</v>
      </c>
      <c r="B61" t="s">
        <v>176</v>
      </c>
      <c r="C61" t="s">
        <v>62</v>
      </c>
      <c r="D61" t="s">
        <v>138</v>
      </c>
      <c r="E61" t="s">
        <v>234</v>
      </c>
      <c r="F61">
        <v>-0.91515551453430199</v>
      </c>
      <c r="G61">
        <v>-0.915575001472131</v>
      </c>
      <c r="H61">
        <v>4.9385891896319301E-3</v>
      </c>
      <c r="I61">
        <v>-1.70499515036417</v>
      </c>
      <c r="J61">
        <v>-1.70645035842021</v>
      </c>
      <c r="K61">
        <v>1.59156519672776E-3</v>
      </c>
      <c r="L61">
        <v>-1.45692122262605E-2</v>
      </c>
      <c r="M61">
        <v>5.0706889028831704E-3</v>
      </c>
      <c r="N61">
        <v>-11.100817098420499</v>
      </c>
      <c r="O61">
        <v>4.8882403143938498E-3</v>
      </c>
      <c r="P61">
        <v>-21.567181368581899</v>
      </c>
      <c r="Q61">
        <v>1.5598992421134901E-3</v>
      </c>
      <c r="R61">
        <v>-32.907520264953</v>
      </c>
      <c r="S61">
        <v>0.13476541784238</v>
      </c>
      <c r="T61">
        <v>149.329619538944</v>
      </c>
      <c r="U61">
        <v>7.1479038954315094E-2</v>
      </c>
      <c r="V61" s="14">
        <v>45401.502766203703</v>
      </c>
      <c r="W61">
        <v>2.5</v>
      </c>
      <c r="X61">
        <v>1.1833185881290899E-2</v>
      </c>
      <c r="Y61">
        <v>1.5112479532093799E-2</v>
      </c>
      <c r="Z61" s="44">
        <f>((((N61/1000)+1)/((SMOW!$Z$4/1000)+1))-1)*1000</f>
        <v>-0.47829092523976602</v>
      </c>
      <c r="AA61" s="44">
        <f>((((P61/1000)+1)/((SMOW!$AA$4/1000)+1))-1)*1000</f>
        <v>-0.94583785638768791</v>
      </c>
      <c r="AB61" s="44">
        <f>Z61*SMOW!$AN$6</f>
        <v>-0.49868634978900489</v>
      </c>
      <c r="AC61" s="44">
        <f>AA61*SMOW!$AN$12</f>
        <v>-0.98518935876482627</v>
      </c>
      <c r="AD61" s="44">
        <f t="shared" ref="AD61" si="141">LN((AB61/1000)+1)*1000</f>
        <v>-0.49881073518131819</v>
      </c>
      <c r="AE61" s="44">
        <f t="shared" ref="AE61" si="142">LN((AC61/1000)+1)*1000</f>
        <v>-0.98567497677776994</v>
      </c>
      <c r="AF61" s="44">
        <f>(AD61-SMOW!AN$14*AE61)</f>
        <v>2.1625652557344333E-2</v>
      </c>
      <c r="AG61" s="45">
        <f t="shared" ref="AG61" si="143">AF61*1000</f>
        <v>21.625652557344331</v>
      </c>
      <c r="AK61">
        <v>30</v>
      </c>
      <c r="AL61">
        <v>0</v>
      </c>
      <c r="AM61">
        <v>0</v>
      </c>
      <c r="AN61">
        <v>0</v>
      </c>
    </row>
    <row r="62" spans="1:40" customFormat="1" x14ac:dyDescent="0.2">
      <c r="A62" s="16">
        <v>5309</v>
      </c>
      <c r="B62" t="s">
        <v>175</v>
      </c>
      <c r="C62" t="s">
        <v>62</v>
      </c>
      <c r="D62" t="s">
        <v>138</v>
      </c>
      <c r="E62" t="s">
        <v>235</v>
      </c>
      <c r="F62">
        <v>-0.90430029336124595</v>
      </c>
      <c r="G62">
        <v>-0.90470991847192594</v>
      </c>
      <c r="H62">
        <v>5.0537137738770497E-3</v>
      </c>
      <c r="I62">
        <v>-1.6933216355110201</v>
      </c>
      <c r="J62">
        <v>-1.69475697393938</v>
      </c>
      <c r="K62">
        <v>1.5800389983285899E-3</v>
      </c>
      <c r="L62">
        <v>-9.8782362319327598E-3</v>
      </c>
      <c r="M62">
        <v>5.0119669141012197E-3</v>
      </c>
      <c r="N62">
        <v>-11.090072546136</v>
      </c>
      <c r="O62">
        <v>5.0021912044713899E-3</v>
      </c>
      <c r="P62">
        <v>-21.5557401112526</v>
      </c>
      <c r="Q62">
        <v>1.54860237021355E-3</v>
      </c>
      <c r="R62">
        <v>-32.767806529296898</v>
      </c>
      <c r="S62">
        <v>0.144835411255478</v>
      </c>
      <c r="T62">
        <v>142.66952043411399</v>
      </c>
      <c r="U62">
        <v>6.3155743581823895E-2</v>
      </c>
      <c r="V62" s="14">
        <v>45401.57949074074</v>
      </c>
      <c r="W62">
        <v>2.5</v>
      </c>
      <c r="X62">
        <v>1.7299989811342099E-2</v>
      </c>
      <c r="Y62">
        <v>1.18454085181152E-2</v>
      </c>
      <c r="Z62" s="44">
        <f>((((N62/1000)+1)/((SMOW!$Z$4/1000)+1))-1)*1000</f>
        <v>-0.46743095746115682</v>
      </c>
      <c r="AA62" s="44">
        <f>((((P62/1000)+1)/((SMOW!$AA$4/1000)+1))-1)*1000</f>
        <v>-0.93415546436514951</v>
      </c>
      <c r="AB62" s="44">
        <f>Z62*SMOW!$AN$6</f>
        <v>-0.48736328801938017</v>
      </c>
      <c r="AC62" s="44">
        <f>AA62*SMOW!$AN$12</f>
        <v>-0.97302092183052957</v>
      </c>
      <c r="AD62" s="44">
        <f t="shared" ref="AD62" si="144">LN((AB62/1000)+1)*1000</f>
        <v>-0.48748208810737259</v>
      </c>
      <c r="AE62" s="44">
        <f t="shared" ref="AE62" si="145">LN((AC62/1000)+1)*1000</f>
        <v>-0.9734946139874997</v>
      </c>
      <c r="AF62" s="44">
        <f>(AD62-SMOW!AN$14*AE62)</f>
        <v>2.652306807802729E-2</v>
      </c>
      <c r="AG62" s="45">
        <f t="shared" ref="AG62" si="146">AF62*1000</f>
        <v>26.52306807802729</v>
      </c>
      <c r="AH62" s="2">
        <f>AVERAGE(AG60:AG62)</f>
        <v>20.065836766111307</v>
      </c>
      <c r="AI62">
        <f>STDEV(AG60:AG62)</f>
        <v>7.3621296433938808</v>
      </c>
      <c r="AK62">
        <v>30</v>
      </c>
      <c r="AL62">
        <v>0</v>
      </c>
      <c r="AM62">
        <v>0</v>
      </c>
      <c r="AN62">
        <v>0</v>
      </c>
    </row>
    <row r="63" spans="1:40" customFormat="1" x14ac:dyDescent="0.2">
      <c r="A63" s="16">
        <v>5310</v>
      </c>
      <c r="B63" t="s">
        <v>175</v>
      </c>
      <c r="C63" t="s">
        <v>62</v>
      </c>
      <c r="D63" t="s">
        <v>138</v>
      </c>
      <c r="E63" t="s">
        <v>236</v>
      </c>
      <c r="F63">
        <v>0.29433041414170802</v>
      </c>
      <c r="G63">
        <v>0.29428644187387698</v>
      </c>
      <c r="H63">
        <v>5.8439531276536496E-3</v>
      </c>
      <c r="I63">
        <v>0.61529498064807298</v>
      </c>
      <c r="J63">
        <v>0.61510571207327203</v>
      </c>
      <c r="K63">
        <v>1.63760765540156E-3</v>
      </c>
      <c r="L63">
        <v>-3.0489374100810901E-2</v>
      </c>
      <c r="M63">
        <v>5.97672498978677E-3</v>
      </c>
      <c r="N63">
        <v>-9.9036618686115805</v>
      </c>
      <c r="O63">
        <v>5.78437407468622E-3</v>
      </c>
      <c r="P63">
        <v>-19.293055982899102</v>
      </c>
      <c r="Q63">
        <v>1.6050256350118499E-3</v>
      </c>
      <c r="R63">
        <v>-29.599052604586699</v>
      </c>
      <c r="S63">
        <v>0.131013592364845</v>
      </c>
      <c r="T63">
        <v>152.821323773335</v>
      </c>
      <c r="U63">
        <v>9.0978993358048599E-2</v>
      </c>
      <c r="V63" s="14">
        <v>45401.660196759258</v>
      </c>
      <c r="W63">
        <v>2.5</v>
      </c>
      <c r="X63">
        <v>2.8704226107905999E-2</v>
      </c>
      <c r="Y63">
        <v>2.3108580397443401E-2</v>
      </c>
      <c r="Z63" s="44">
        <f>((((N63/1000)+1)/((SMOW!$Z$4/1000)+1))-1)*1000</f>
        <v>0.73172386900388631</v>
      </c>
      <c r="AA63" s="44">
        <f>((((P63/1000)+1)/((SMOW!$AA$4/1000)+1))-1)*1000</f>
        <v>1.3762167482205268</v>
      </c>
      <c r="AB63" s="44">
        <f>Z63*SMOW!$AN$6</f>
        <v>0.76292625686785143</v>
      </c>
      <c r="AC63" s="44">
        <f>AA63*SMOW!$AN$12</f>
        <v>1.4334741272451823</v>
      </c>
      <c r="AD63" s="44">
        <f t="shared" ref="AD63" si="147">LN((AB63/1000)+1)*1000</f>
        <v>0.76263537656850255</v>
      </c>
      <c r="AE63" s="44">
        <f t="shared" ref="AE63" si="148">LN((AC63/1000)+1)*1000</f>
        <v>1.432447684011311</v>
      </c>
      <c r="AF63" s="44">
        <f>(AD63-SMOW!AN$14*AE63)</f>
        <v>6.3029994105303633E-3</v>
      </c>
      <c r="AG63" s="45">
        <f t="shared" ref="AG63" si="149">AF63*1000</f>
        <v>6.3029994105303633</v>
      </c>
      <c r="AK63">
        <v>30</v>
      </c>
      <c r="AL63">
        <v>0</v>
      </c>
      <c r="AM63">
        <v>0</v>
      </c>
      <c r="AN63">
        <v>0</v>
      </c>
    </row>
    <row r="64" spans="1:40" customFormat="1" x14ac:dyDescent="0.2">
      <c r="A64" s="16">
        <v>5311</v>
      </c>
      <c r="B64" t="s">
        <v>175</v>
      </c>
      <c r="C64" t="s">
        <v>62</v>
      </c>
      <c r="D64" t="s">
        <v>138</v>
      </c>
      <c r="E64" t="s">
        <v>237</v>
      </c>
      <c r="F64">
        <v>0.32722482416911902</v>
      </c>
      <c r="G64">
        <v>0.32717081291102401</v>
      </c>
      <c r="H64">
        <v>5.1212681220636396E-3</v>
      </c>
      <c r="I64">
        <v>0.69473389192530799</v>
      </c>
      <c r="J64">
        <v>0.69449263804620598</v>
      </c>
      <c r="K64">
        <v>1.43424753119951E-3</v>
      </c>
      <c r="L64">
        <v>-3.9521299977373199E-2</v>
      </c>
      <c r="M64">
        <v>5.1239688933288003E-3</v>
      </c>
      <c r="N64">
        <v>-9.8711028168176291</v>
      </c>
      <c r="O64">
        <v>5.0690568366446396E-3</v>
      </c>
      <c r="P64">
        <v>-19.215197596858498</v>
      </c>
      <c r="Q64">
        <v>1.4057115860049501E-3</v>
      </c>
      <c r="R64">
        <v>-29.566290194447799</v>
      </c>
      <c r="S64">
        <v>0.145983177683945</v>
      </c>
      <c r="T64">
        <v>154.51190351623899</v>
      </c>
      <c r="U64">
        <v>8.0366675287900799E-2</v>
      </c>
      <c r="V64" s="14">
        <v>45401.737673611111</v>
      </c>
      <c r="W64">
        <v>2.5</v>
      </c>
      <c r="X64">
        <v>2.3265329062032701E-3</v>
      </c>
      <c r="Y64">
        <v>2.9487420367417701E-2</v>
      </c>
      <c r="Z64" s="44">
        <f>((((N64/1000)+1)/((SMOW!$Z$4/1000)+1))-1)*1000</f>
        <v>0.7646326625974087</v>
      </c>
      <c r="AA64" s="44">
        <f>((((P64/1000)+1)/((SMOW!$AA$4/1000)+1))-1)*1000</f>
        <v>1.4557160691248683</v>
      </c>
      <c r="AB64" s="44">
        <f>Z64*SMOW!$AN$6</f>
        <v>0.79723835707106261</v>
      </c>
      <c r="AC64" s="44">
        <f>AA64*SMOW!$AN$12</f>
        <v>1.5162810105339437</v>
      </c>
      <c r="AD64" s="44">
        <f t="shared" ref="AD64" si="150">LN((AB64/1000)+1)*1000</f>
        <v>0.79692073137651609</v>
      </c>
      <c r="AE64" s="44">
        <f t="shared" ref="AE64" si="151">LN((AC64/1000)+1)*1000</f>
        <v>1.5151326171940189</v>
      </c>
      <c r="AF64" s="44">
        <f>(AD64-SMOW!AN$14*AE64)</f>
        <v>-3.0692905019259475E-3</v>
      </c>
      <c r="AG64" s="45">
        <f t="shared" ref="AG64" si="152">AF64*1000</f>
        <v>-3.0692905019259475</v>
      </c>
      <c r="AH64" s="2"/>
      <c r="AK64">
        <v>30</v>
      </c>
      <c r="AL64">
        <v>0</v>
      </c>
      <c r="AM64">
        <v>0</v>
      </c>
      <c r="AN64">
        <v>0</v>
      </c>
    </row>
    <row r="65" spans="1:40" customFormat="1" x14ac:dyDescent="0.2">
      <c r="A65" s="16">
        <v>5312</v>
      </c>
      <c r="B65" t="s">
        <v>175</v>
      </c>
      <c r="C65" t="s">
        <v>62</v>
      </c>
      <c r="D65" t="s">
        <v>138</v>
      </c>
      <c r="E65" t="s">
        <v>238</v>
      </c>
      <c r="F65">
        <v>0.36716313370447901</v>
      </c>
      <c r="G65">
        <v>0.36709533665555799</v>
      </c>
      <c r="H65">
        <v>4.5823683593004096E-3</v>
      </c>
      <c r="I65">
        <v>0.74188947739171096</v>
      </c>
      <c r="J65">
        <v>0.74161435506153095</v>
      </c>
      <c r="K65">
        <v>1.73138179990707E-3</v>
      </c>
      <c r="L65">
        <v>-2.4477042816930899E-2</v>
      </c>
      <c r="M65">
        <v>4.9420921604474604E-3</v>
      </c>
      <c r="N65">
        <v>-9.8315716780119793</v>
      </c>
      <c r="O65">
        <v>4.5356511524318197E-3</v>
      </c>
      <c r="P65">
        <v>-19.168980224059801</v>
      </c>
      <c r="Q65">
        <v>1.6969340389155999E-3</v>
      </c>
      <c r="R65">
        <v>-29.026709811510099</v>
      </c>
      <c r="S65">
        <v>0.14746419464136101</v>
      </c>
      <c r="T65">
        <v>174.869917084863</v>
      </c>
      <c r="U65">
        <v>6.8072171214900695E-2</v>
      </c>
      <c r="V65" s="14">
        <v>45401.848912037036</v>
      </c>
      <c r="W65">
        <v>2.5</v>
      </c>
      <c r="X65">
        <v>6.15754721857052E-2</v>
      </c>
      <c r="Y65">
        <v>6.5190492089473098E-2</v>
      </c>
      <c r="Z65" s="44">
        <f>((((N65/1000)+1)/((SMOW!$Z$4/1000)+1))-1)*1000</f>
        <v>0.80458843574793271</v>
      </c>
      <c r="AA65" s="44">
        <f>((((P65/1000)+1)/((SMOW!$AA$4/1000)+1))-1)*1000</f>
        <v>1.5029075142385384</v>
      </c>
      <c r="AB65" s="44">
        <f>Z65*SMOW!$AN$6</f>
        <v>0.83889793623920972</v>
      </c>
      <c r="AC65" s="44">
        <f>AA65*SMOW!$AN$12</f>
        <v>1.5654358516483444</v>
      </c>
      <c r="AD65" s="44">
        <f t="shared" ref="AD65" si="153">LN((AB65/1000)+1)*1000</f>
        <v>0.83854625803321536</v>
      </c>
      <c r="AE65" s="44">
        <f t="shared" ref="AE65" si="154">LN((AC65/1000)+1)*1000</f>
        <v>1.5642118341929223</v>
      </c>
      <c r="AF65" s="44">
        <f>(AD65-SMOW!AN$14*AE65)</f>
        <v>1.2642409579352365E-2</v>
      </c>
      <c r="AG65" s="45">
        <f t="shared" ref="AG65" si="155">AF65*1000</f>
        <v>12.642409579352364</v>
      </c>
      <c r="AH65" s="2">
        <f>AVERAGE(AG63:AG65)</f>
        <v>5.2920394959855939</v>
      </c>
      <c r="AI65">
        <f>STDEV(AG63:AG65)</f>
        <v>7.9044866893823356</v>
      </c>
      <c r="AK65">
        <v>30</v>
      </c>
      <c r="AL65">
        <v>0</v>
      </c>
      <c r="AM65">
        <v>0</v>
      </c>
      <c r="AN65">
        <v>0</v>
      </c>
    </row>
    <row r="66" spans="1:40" customFormat="1" x14ac:dyDescent="0.2">
      <c r="A66" s="16">
        <v>5313</v>
      </c>
      <c r="B66" t="s">
        <v>197</v>
      </c>
      <c r="C66" t="s">
        <v>62</v>
      </c>
      <c r="D66" t="s">
        <v>138</v>
      </c>
      <c r="E66" t="s">
        <v>239</v>
      </c>
      <c r="F66">
        <v>0.34201615263688101</v>
      </c>
      <c r="G66">
        <v>0.34195710099513899</v>
      </c>
      <c r="H66">
        <v>5.4435734740076102E-3</v>
      </c>
      <c r="I66">
        <v>0.70322600118603595</v>
      </c>
      <c r="J66">
        <v>0.70297859273295105</v>
      </c>
      <c r="K66">
        <v>3.6604105567523198E-3</v>
      </c>
      <c r="L66">
        <v>-2.9215595967858901E-2</v>
      </c>
      <c r="M66">
        <v>5.0918860752459001E-3</v>
      </c>
      <c r="N66">
        <v>-9.8564622858191608</v>
      </c>
      <c r="O66">
        <v>5.3880762882425699E-3</v>
      </c>
      <c r="P66">
        <v>-19.206874447529099</v>
      </c>
      <c r="Q66">
        <v>3.5875826293761499E-3</v>
      </c>
      <c r="R66">
        <v>-31.222411748035299</v>
      </c>
      <c r="S66">
        <v>0.16791502195201899</v>
      </c>
      <c r="T66">
        <v>144.81244288576801</v>
      </c>
      <c r="U66">
        <v>0.11899873900175301</v>
      </c>
      <c r="V66" s="14">
        <v>45404.421435185184</v>
      </c>
      <c r="W66">
        <v>2.5</v>
      </c>
      <c r="X66">
        <v>1.9155012189544698E-2</v>
      </c>
      <c r="Y66">
        <v>2.1729220287479499E-2</v>
      </c>
      <c r="Z66" s="44">
        <f>((((N66/1000)+1)/((SMOW!$Z$4/1000)+1))-1)*1000</f>
        <v>0.77943045879180772</v>
      </c>
      <c r="AA66" s="44">
        <f>((((P66/1000)+1)/((SMOW!$AA$4/1000)+1))-1)*1000</f>
        <v>1.4642146362429109</v>
      </c>
      <c r="AB66" s="44">
        <f>Z66*SMOW!$AN$6</f>
        <v>0.81266716531242156</v>
      </c>
      <c r="AC66" s="44">
        <f>AA66*SMOW!$AN$12</f>
        <v>1.5251331598033977</v>
      </c>
      <c r="AD66" s="44">
        <f t="shared" ref="AD66" si="156">LN((AB66/1000)+1)*1000</f>
        <v>0.81233713014530085</v>
      </c>
      <c r="AE66" s="44">
        <f t="shared" ref="AE66" si="157">LN((AC66/1000)+1)*1000</f>
        <v>1.5239713253772968</v>
      </c>
      <c r="AF66" s="44">
        <f>(AD66-SMOW!AN$14*AE66)</f>
        <v>7.6802703460880917E-3</v>
      </c>
      <c r="AG66" s="45">
        <f t="shared" ref="AG66" si="158">AF66*1000</f>
        <v>7.6802703460880917</v>
      </c>
      <c r="AK66">
        <v>30</v>
      </c>
      <c r="AL66">
        <v>1</v>
      </c>
      <c r="AM66">
        <v>0</v>
      </c>
      <c r="AN66">
        <v>0</v>
      </c>
    </row>
    <row r="67" spans="1:40" customFormat="1" x14ac:dyDescent="0.2">
      <c r="A67" s="16">
        <v>5314</v>
      </c>
      <c r="B67" t="s">
        <v>175</v>
      </c>
      <c r="C67" t="s">
        <v>62</v>
      </c>
      <c r="D67" t="s">
        <v>138</v>
      </c>
      <c r="E67" t="s">
        <v>240</v>
      </c>
      <c r="F67">
        <v>0.376181697317723</v>
      </c>
      <c r="G67">
        <v>0.37611070994954898</v>
      </c>
      <c r="H67">
        <v>3.5731265836431701E-3</v>
      </c>
      <c r="I67">
        <v>0.76487937176597498</v>
      </c>
      <c r="J67">
        <v>0.76458695945133903</v>
      </c>
      <c r="K67">
        <v>1.4540368974353601E-3</v>
      </c>
      <c r="L67">
        <v>-2.75912046407581E-2</v>
      </c>
      <c r="M67">
        <v>3.4285277636057201E-3</v>
      </c>
      <c r="N67">
        <v>-9.82264505857888</v>
      </c>
      <c r="O67">
        <v>3.5366985881862601E-3</v>
      </c>
      <c r="P67">
        <v>-19.146447739129702</v>
      </c>
      <c r="Q67">
        <v>1.4251072208494901E-3</v>
      </c>
      <c r="R67">
        <v>-30.251269474696102</v>
      </c>
      <c r="S67">
        <v>0.13445325070467901</v>
      </c>
      <c r="T67">
        <v>171.64754453884399</v>
      </c>
      <c r="U67">
        <v>7.6703577951180796E-2</v>
      </c>
      <c r="V67" s="14">
        <v>45404.501331018517</v>
      </c>
      <c r="W67">
        <v>2.5</v>
      </c>
      <c r="X67">
        <v>7.7233195113637396E-2</v>
      </c>
      <c r="Y67">
        <v>7.3832480533198699E-2</v>
      </c>
      <c r="Z67" s="44">
        <f>((((N67/1000)+1)/((SMOW!$Z$4/1000)+1))-1)*1000</f>
        <v>0.81361094286114266</v>
      </c>
      <c r="AA67" s="44">
        <f>((((P67/1000)+1)/((SMOW!$AA$4/1000)+1))-1)*1000</f>
        <v>1.5259148913666642</v>
      </c>
      <c r="AB67" s="44">
        <f>Z67*SMOW!$AN$6</f>
        <v>0.84830518379670095</v>
      </c>
      <c r="AC67" s="44">
        <f>AA67*SMOW!$AN$12</f>
        <v>1.5894004487160558</v>
      </c>
      <c r="AD67" s="44">
        <f t="shared" ref="AD67" si="159">LN((AB67/1000)+1)*1000</f>
        <v>0.84794557631110257</v>
      </c>
      <c r="AE67" s="44">
        <f t="shared" ref="AE67" si="160">LN((AC67/1000)+1)*1000</f>
        <v>1.5881386886072959</v>
      </c>
      <c r="AF67" s="44">
        <f>(AD67-SMOW!AN$14*AE67)</f>
        <v>9.4083487264502441E-3</v>
      </c>
      <c r="AG67" s="45">
        <f t="shared" ref="AG67" si="161">AF67*1000</f>
        <v>9.4083487264502441</v>
      </c>
      <c r="AK67">
        <v>30</v>
      </c>
      <c r="AL67">
        <v>0</v>
      </c>
      <c r="AM67">
        <v>0</v>
      </c>
      <c r="AN67">
        <v>0</v>
      </c>
    </row>
    <row r="68" spans="1:40" customFormat="1" x14ac:dyDescent="0.2">
      <c r="A68" s="16">
        <v>5315</v>
      </c>
      <c r="B68" t="s">
        <v>197</v>
      </c>
      <c r="C68" t="s">
        <v>62</v>
      </c>
      <c r="D68" t="s">
        <v>138</v>
      </c>
      <c r="E68" t="s">
        <v>243</v>
      </c>
      <c r="F68">
        <v>0.39879439878141598</v>
      </c>
      <c r="G68">
        <v>0.39871448903729101</v>
      </c>
      <c r="H68">
        <v>4.60056603445415E-3</v>
      </c>
      <c r="I68">
        <v>0.81252863294064603</v>
      </c>
      <c r="J68">
        <v>0.81219864044097501</v>
      </c>
      <c r="K68">
        <v>1.8936563165223501E-3</v>
      </c>
      <c r="L68">
        <v>-3.0126393115544301E-2</v>
      </c>
      <c r="M68">
        <v>4.7615209563642196E-3</v>
      </c>
      <c r="N68">
        <v>-9.8002628934163898</v>
      </c>
      <c r="O68">
        <v>4.5536633024371503E-3</v>
      </c>
      <c r="P68">
        <v>-19.099746512848501</v>
      </c>
      <c r="Q68">
        <v>1.8559799240651001E-3</v>
      </c>
      <c r="R68">
        <v>-29.9613486516592</v>
      </c>
      <c r="S68">
        <v>0.14153098676696299</v>
      </c>
      <c r="T68">
        <v>183.60536010585699</v>
      </c>
      <c r="U68">
        <v>8.4804355752973098E-2</v>
      </c>
      <c r="V68" s="14">
        <v>45404.579085648147</v>
      </c>
      <c r="W68">
        <v>2.5</v>
      </c>
      <c r="X68">
        <v>2.9828197181662099E-2</v>
      </c>
      <c r="Y68">
        <v>3.6119133583885299E-2</v>
      </c>
      <c r="Z68" s="44">
        <f>((((N68/1000)+1)/((SMOW!$Z$4/1000)+1))-1)*1000</f>
        <v>0.83623353206219164</v>
      </c>
      <c r="AA68" s="44">
        <f>((((P68/1000)+1)/((SMOW!$AA$4/1000)+1))-1)*1000</f>
        <v>1.5736003876061222</v>
      </c>
      <c r="AB68" s="44">
        <f>Z68*SMOW!$AN$6</f>
        <v>0.8718924522061775</v>
      </c>
      <c r="AC68" s="44">
        <f>AA68*SMOW!$AN$12</f>
        <v>1.6390698959106897</v>
      </c>
      <c r="AD68" s="44">
        <f t="shared" ref="AD68" si="162">LN((AB68/1000)+1)*1000</f>
        <v>0.87151257477423616</v>
      </c>
      <c r="AE68" s="44">
        <f t="shared" ref="AE68" si="163">LN((AC68/1000)+1)*1000</f>
        <v>1.6377280868613946</v>
      </c>
      <c r="AF68" s="44">
        <f>(AD68-SMOW!AN$14*AE68)</f>
        <v>6.7921449114197729E-3</v>
      </c>
      <c r="AG68" s="45">
        <f t="shared" ref="AG68" si="164">AF68*1000</f>
        <v>6.7921449114197729</v>
      </c>
      <c r="AH68" s="2">
        <f>AVERAGE(AG66:AG68)</f>
        <v>7.960254661319369</v>
      </c>
      <c r="AI68">
        <f>STDEV(AG66:AG68)</f>
        <v>1.3303849116051538</v>
      </c>
      <c r="AK68">
        <v>30</v>
      </c>
      <c r="AL68">
        <v>0</v>
      </c>
      <c r="AM68">
        <v>0</v>
      </c>
      <c r="AN68">
        <v>0</v>
      </c>
    </row>
    <row r="69" spans="1:40" customFormat="1" x14ac:dyDescent="0.2">
      <c r="A69" s="16">
        <v>5316</v>
      </c>
      <c r="B69" t="s">
        <v>175</v>
      </c>
      <c r="C69" t="s">
        <v>62</v>
      </c>
      <c r="D69" t="s">
        <v>138</v>
      </c>
      <c r="E69" t="s">
        <v>244</v>
      </c>
      <c r="F69">
        <v>0.36850838857788698</v>
      </c>
      <c r="G69">
        <v>0.36844016164395998</v>
      </c>
      <c r="H69">
        <v>4.2040666972974101E-3</v>
      </c>
      <c r="I69">
        <v>0.75659546347904305</v>
      </c>
      <c r="J69">
        <v>0.75630934574648701</v>
      </c>
      <c r="K69">
        <v>1.4976389297130599E-3</v>
      </c>
      <c r="L69">
        <v>-3.0891172910185099E-2</v>
      </c>
      <c r="M69">
        <v>4.2848753969219897E-3</v>
      </c>
      <c r="N69">
        <v>-9.8302401380006703</v>
      </c>
      <c r="O69">
        <v>4.1612062726902798E-3</v>
      </c>
      <c r="P69">
        <v>-19.154566829874501</v>
      </c>
      <c r="Q69">
        <v>1.46784174234645E-3</v>
      </c>
      <c r="R69">
        <v>-29.884474660677899</v>
      </c>
      <c r="S69">
        <v>0.147696020724251</v>
      </c>
      <c r="T69">
        <v>224.61276728906799</v>
      </c>
      <c r="U69">
        <v>6.2751489166652297E-2</v>
      </c>
      <c r="V69" s="14">
        <v>45404.65829861111</v>
      </c>
      <c r="W69">
        <v>2.5</v>
      </c>
      <c r="X69">
        <v>6.8384628150108207E-2</v>
      </c>
      <c r="Y69">
        <v>6.1868086503159898E-2</v>
      </c>
      <c r="Z69" s="44">
        <f>((((N69/1000)+1)/((SMOW!$Z$4/1000)+1))-1)*1000</f>
        <v>0.80593427885378155</v>
      </c>
      <c r="AA69" s="44">
        <f>((((P69/1000)+1)/((SMOW!$AA$4/1000)+1))-1)*1000</f>
        <v>1.5176246835497675</v>
      </c>
      <c r="AB69" s="44">
        <f>Z69*SMOW!$AN$6</f>
        <v>0.84030116918892128</v>
      </c>
      <c r="AC69" s="44">
        <f>AA69*SMOW!$AN$12</f>
        <v>1.5807653275184876</v>
      </c>
      <c r="AD69" s="44">
        <f t="shared" ref="AD69" si="165">LN((AB69/1000)+1)*1000</f>
        <v>0.83994831381742119</v>
      </c>
      <c r="AE69" s="44">
        <f t="shared" ref="AE69" si="166">LN((AC69/1000)+1)*1000</f>
        <v>1.5795172331311464</v>
      </c>
      <c r="AF69" s="44">
        <f>(AD69-SMOW!AN$14*AE69)</f>
        <v>5.9632147241758249E-3</v>
      </c>
      <c r="AG69" s="45">
        <f t="shared" ref="AG69" si="167">AF69*1000</f>
        <v>5.9632147241758249</v>
      </c>
      <c r="AK69">
        <v>30</v>
      </c>
      <c r="AL69">
        <v>0</v>
      </c>
      <c r="AM69">
        <v>0</v>
      </c>
      <c r="AN69">
        <v>0</v>
      </c>
    </row>
    <row r="70" spans="1:40" customFormat="1" x14ac:dyDescent="0.2">
      <c r="A70" s="16">
        <v>5317</v>
      </c>
      <c r="B70" t="s">
        <v>175</v>
      </c>
      <c r="C70" t="s">
        <v>62</v>
      </c>
      <c r="D70" t="s">
        <v>138</v>
      </c>
      <c r="E70" t="s">
        <v>245</v>
      </c>
      <c r="F70">
        <v>0.44896984125075401</v>
      </c>
      <c r="G70">
        <v>0.44886862569956198</v>
      </c>
      <c r="H70">
        <v>4.9159359269682398E-3</v>
      </c>
      <c r="I70">
        <v>0.92814566875691396</v>
      </c>
      <c r="J70">
        <v>0.92771514111650299</v>
      </c>
      <c r="K70">
        <v>1.8765461798121801E-3</v>
      </c>
      <c r="L70">
        <v>-4.0964968809950902E-2</v>
      </c>
      <c r="M70">
        <v>5.1440134050629296E-3</v>
      </c>
      <c r="N70">
        <v>-9.7450311546697304</v>
      </c>
      <c r="O70">
        <v>7.3139015924321002E-3</v>
      </c>
      <c r="P70">
        <v>-18.9898769180461</v>
      </c>
      <c r="Q70">
        <v>3.8853751078360998E-3</v>
      </c>
      <c r="R70">
        <v>-29.8193907438359</v>
      </c>
      <c r="S70">
        <v>0.16489041106042801</v>
      </c>
      <c r="T70">
        <v>181.42303491716601</v>
      </c>
      <c r="U70">
        <v>9.3426230446843506E-2</v>
      </c>
      <c r="V70" s="14">
        <v>45404.735706018517</v>
      </c>
      <c r="W70">
        <v>2.5</v>
      </c>
      <c r="X70">
        <v>2.3130248814766802E-3</v>
      </c>
      <c r="Y70">
        <v>9.6082709426316502E-3</v>
      </c>
      <c r="Z70" s="44">
        <f>((((N70/1000)+1)/((SMOW!$Z$4/1000)+1))-1)*1000</f>
        <v>0.89205855736484985</v>
      </c>
      <c r="AA70" s="44">
        <f>((((P70/1000)+1)/((SMOW!$AA$4/1000)+1))-1)*1000</f>
        <v>1.6857855820213707</v>
      </c>
      <c r="AB70" s="44">
        <f>Z70*SMOW!$AN$6</f>
        <v>0.93009798491852358</v>
      </c>
      <c r="AC70" s="44">
        <f>AA70*SMOW!$AN$12</f>
        <v>1.7559225456565715</v>
      </c>
      <c r="AD70" s="44">
        <f t="shared" ref="AD70" si="168">LN((AB70/1000)+1)*1000</f>
        <v>0.92966571180452728</v>
      </c>
      <c r="AE70" s="44">
        <f t="shared" ref="AE70" si="169">LN((AC70/1000)+1)*1000</f>
        <v>1.7543827159476002</v>
      </c>
      <c r="AF70" s="44">
        <f>(AD70-SMOW!AN$14*AE70)</f>
        <v>3.351637784194339E-3</v>
      </c>
      <c r="AG70" s="45">
        <f t="shared" ref="AG70" si="170">AF70*1000</f>
        <v>3.351637784194339</v>
      </c>
      <c r="AK70">
        <v>30</v>
      </c>
      <c r="AL70">
        <v>0</v>
      </c>
      <c r="AM70">
        <v>0</v>
      </c>
      <c r="AN70">
        <v>0</v>
      </c>
    </row>
    <row r="71" spans="1:40" customFormat="1" x14ac:dyDescent="0.2">
      <c r="A71" s="16">
        <v>5318</v>
      </c>
      <c r="B71" t="s">
        <v>175</v>
      </c>
      <c r="C71" t="s">
        <v>62</v>
      </c>
      <c r="D71" t="s">
        <v>138</v>
      </c>
      <c r="E71" t="s">
        <v>246</v>
      </c>
      <c r="F71">
        <v>0.396365040786956</v>
      </c>
      <c r="G71">
        <v>0.396285741068438</v>
      </c>
      <c r="H71">
        <v>6.2776501560348596E-3</v>
      </c>
      <c r="I71">
        <v>0.79401481830296805</v>
      </c>
      <c r="J71">
        <v>0.79369971127814698</v>
      </c>
      <c r="K71">
        <v>1.50374219696698E-3</v>
      </c>
      <c r="L71">
        <v>-2.27877064864241E-2</v>
      </c>
      <c r="M71">
        <v>6.2072796520799096E-3</v>
      </c>
      <c r="N71">
        <v>-9.8026674841265002</v>
      </c>
      <c r="O71">
        <v>6.2136495655107796E-3</v>
      </c>
      <c r="P71">
        <v>-19.117891974612402</v>
      </c>
      <c r="Q71">
        <v>1.4738235783259199E-3</v>
      </c>
      <c r="R71">
        <v>-30.2895293454241</v>
      </c>
      <c r="S71">
        <v>0.135350014875213</v>
      </c>
      <c r="T71">
        <v>153.22006937383799</v>
      </c>
      <c r="U71">
        <v>7.72761220203977E-2</v>
      </c>
      <c r="V71" s="14">
        <v>45404.815138888887</v>
      </c>
      <c r="W71">
        <v>2.5</v>
      </c>
      <c r="X71">
        <v>1.24067763854825E-2</v>
      </c>
      <c r="Y71">
        <v>1.7338604841193699E-2</v>
      </c>
      <c r="Z71" s="44">
        <f>((((N71/1000)+1)/((SMOW!$Z$4/1000)+1))-1)*1000</f>
        <v>0.83380311179515054</v>
      </c>
      <c r="AA71" s="44">
        <f>((((P71/1000)+1)/((SMOW!$AA$4/1000)+1))-1)*1000</f>
        <v>1.5550724940665006</v>
      </c>
      <c r="AB71" s="44">
        <f>Z71*SMOW!$AN$6</f>
        <v>0.86935839323189035</v>
      </c>
      <c r="AC71" s="44">
        <f>AA71*SMOW!$AN$12</f>
        <v>1.6197711509595458</v>
      </c>
      <c r="AD71" s="44">
        <f t="shared" ref="AD71" si="171">LN((AB71/1000)+1)*1000</f>
        <v>0.86898072009707061</v>
      </c>
      <c r="AE71" s="44">
        <f t="shared" ref="AE71" si="172">LN((AC71/1000)+1)*1000</f>
        <v>1.618460736525654</v>
      </c>
      <c r="AF71" s="44">
        <f>(AD71-SMOW!AN$14*AE71)</f>
        <v>1.4433451211525283E-2</v>
      </c>
      <c r="AG71" s="45">
        <f t="shared" ref="AG71" si="173">AF71*1000</f>
        <v>14.433451211525284</v>
      </c>
      <c r="AH71" s="2">
        <f>AVERAGE(AG69:AG71)</f>
        <v>7.9161012399651485</v>
      </c>
      <c r="AI71">
        <f>STDEV(AG69:AG71)</f>
        <v>5.7932695015169946</v>
      </c>
      <c r="AK71">
        <v>30</v>
      </c>
      <c r="AL71">
        <v>0</v>
      </c>
      <c r="AM71">
        <v>0</v>
      </c>
      <c r="AN71">
        <v>0</v>
      </c>
    </row>
    <row r="72" spans="1:40" customFormat="1" x14ac:dyDescent="0.2">
      <c r="A72" s="16">
        <v>5319</v>
      </c>
      <c r="B72" t="s">
        <v>175</v>
      </c>
      <c r="C72" t="s">
        <v>62</v>
      </c>
      <c r="D72" t="s">
        <v>138</v>
      </c>
      <c r="E72" t="s">
        <v>247</v>
      </c>
      <c r="F72">
        <v>-0.73628250654892702</v>
      </c>
      <c r="G72">
        <v>-0.73655420240086</v>
      </c>
      <c r="H72">
        <v>5.0940496298961403E-3</v>
      </c>
      <c r="I72">
        <v>-1.33821724160419</v>
      </c>
      <c r="J72">
        <v>-1.33911349171952</v>
      </c>
      <c r="K72">
        <v>1.39009339036819E-3</v>
      </c>
      <c r="L72">
        <v>-2.95022787729552E-2</v>
      </c>
      <c r="M72">
        <v>4.8898189593984797E-3</v>
      </c>
      <c r="N72">
        <v>-10.923767699246699</v>
      </c>
      <c r="O72">
        <v>5.0421158367775897E-3</v>
      </c>
      <c r="P72">
        <v>-21.207700913068901</v>
      </c>
      <c r="Q72">
        <v>1.3624359407693599E-3</v>
      </c>
      <c r="R72">
        <v>-33.131181660602699</v>
      </c>
      <c r="S72">
        <v>0.13460854203454001</v>
      </c>
      <c r="T72">
        <v>170.726591631454</v>
      </c>
      <c r="U72">
        <v>7.21152670578208E-2</v>
      </c>
      <c r="V72" s="14">
        <v>45404.894328703704</v>
      </c>
      <c r="W72">
        <v>2.5</v>
      </c>
      <c r="X72">
        <v>3.6215342872718298E-2</v>
      </c>
      <c r="Y72">
        <v>3.13754055802513E-2</v>
      </c>
      <c r="Z72" s="44">
        <f>((((N72/1000)+1)/((SMOW!$Z$4/1000)+1))-1)*1000</f>
        <v>-0.29933970239259811</v>
      </c>
      <c r="AA72" s="44">
        <f>((((P72/1000)+1)/((SMOW!$AA$4/1000)+1))-1)*1000</f>
        <v>-0.57878102994979308</v>
      </c>
      <c r="AB72" s="44">
        <f>Z72*SMOW!$AN$6</f>
        <v>-0.31210423542587562</v>
      </c>
      <c r="AC72" s="44">
        <f>AA72*SMOW!$AN$12</f>
        <v>-0.60286116474466878</v>
      </c>
      <c r="AD72" s="44">
        <f t="shared" ref="AD72" si="174">LN((AB72/1000)+1)*1000</f>
        <v>-0.31215295008900934</v>
      </c>
      <c r="AE72" s="44">
        <f t="shared" ref="AE72" si="175">LN((AC72/1000)+1)*1000</f>
        <v>-0.6030429586045728</v>
      </c>
      <c r="AF72" s="44">
        <f>(AD72-SMOW!AN$14*AE72)</f>
        <v>6.2537320542050967E-3</v>
      </c>
      <c r="AG72" s="45">
        <f t="shared" ref="AG72" si="176">AF72*1000</f>
        <v>6.2537320542050967</v>
      </c>
      <c r="AK72">
        <v>30</v>
      </c>
      <c r="AL72">
        <v>0</v>
      </c>
      <c r="AM72">
        <v>0</v>
      </c>
      <c r="AN72">
        <v>0</v>
      </c>
    </row>
    <row r="73" spans="1:40" customFormat="1" x14ac:dyDescent="0.2">
      <c r="A73" s="16">
        <v>5320</v>
      </c>
      <c r="B73" t="s">
        <v>175</v>
      </c>
      <c r="C73" t="s">
        <v>62</v>
      </c>
      <c r="D73" t="s">
        <v>138</v>
      </c>
      <c r="E73" t="s">
        <v>248</v>
      </c>
      <c r="F73">
        <v>-0.89483967133119902</v>
      </c>
      <c r="G73">
        <v>-0.89524079764442899</v>
      </c>
      <c r="H73">
        <v>5.1508512346998001E-3</v>
      </c>
      <c r="I73">
        <v>-1.6398939482547299</v>
      </c>
      <c r="J73">
        <v>-1.6412401963073699</v>
      </c>
      <c r="K73">
        <v>2.7701613478124999E-3</v>
      </c>
      <c r="L73">
        <v>-2.8665973994136999E-2</v>
      </c>
      <c r="M73">
        <v>4.8430909880553003E-3</v>
      </c>
      <c r="N73">
        <v>-11.080708375067999</v>
      </c>
      <c r="O73">
        <v>5.0983383496990596E-3</v>
      </c>
      <c r="P73">
        <v>-21.503375427084901</v>
      </c>
      <c r="Q73">
        <v>2.7150459157237001E-3</v>
      </c>
      <c r="R73">
        <v>-33.771564875034201</v>
      </c>
      <c r="S73">
        <v>0.176673292735993</v>
      </c>
      <c r="T73">
        <v>220.86336549638699</v>
      </c>
      <c r="U73">
        <v>0.113791122307572</v>
      </c>
      <c r="V73" s="14">
        <v>45405.390960648147</v>
      </c>
      <c r="W73">
        <v>2.5</v>
      </c>
      <c r="X73">
        <v>1.1576868925559599E-3</v>
      </c>
      <c r="Y73">
        <v>6.1952747771158495E-4</v>
      </c>
      <c r="Z73" s="44">
        <f>((((N73/1000)+1)/((SMOW!$Z$4/1000)+1))-1)*1000</f>
        <v>-0.4579661986345851</v>
      </c>
      <c r="AA73" s="44">
        <f>((((P73/1000)+1)/((SMOW!$AA$4/1000)+1))-1)*1000</f>
        <v>-0.88068714781752711</v>
      </c>
      <c r="AB73" s="44">
        <f>Z73*SMOW!$AN$6</f>
        <v>-0.47749493011881949</v>
      </c>
      <c r="AC73" s="44">
        <f>AA73*SMOW!$AN$12</f>
        <v>-0.91732806058794103</v>
      </c>
      <c r="AD73" s="44">
        <f t="shared" ref="AD73" si="177">LN((AB73/1000)+1)*1000</f>
        <v>-0.47760896712582257</v>
      </c>
      <c r="AE73" s="44">
        <f t="shared" ref="AE73" si="178">LN((AC73/1000)+1)*1000</f>
        <v>-0.91774906345820073</v>
      </c>
      <c r="AF73" s="44">
        <f>(AD73-SMOW!AN$14*AE73)</f>
        <v>6.9625383801074636E-3</v>
      </c>
      <c r="AG73" s="45">
        <f t="shared" ref="AG73" si="179">AF73*1000</f>
        <v>6.9625383801074641</v>
      </c>
      <c r="AK73">
        <v>30</v>
      </c>
      <c r="AL73">
        <v>0</v>
      </c>
      <c r="AM73">
        <v>0</v>
      </c>
      <c r="AN73">
        <v>0</v>
      </c>
    </row>
    <row r="74" spans="1:40" customFormat="1" x14ac:dyDescent="0.2">
      <c r="A74" s="16">
        <v>5321</v>
      </c>
      <c r="B74" t="s">
        <v>175</v>
      </c>
      <c r="C74" t="s">
        <v>62</v>
      </c>
      <c r="D74" t="s">
        <v>138</v>
      </c>
      <c r="E74" t="s">
        <v>249</v>
      </c>
      <c r="F74">
        <v>-0.80640473769051102</v>
      </c>
      <c r="G74">
        <v>-0.806730435114001</v>
      </c>
      <c r="H74">
        <v>4.40051166509863E-3</v>
      </c>
      <c r="I74">
        <v>-1.4785769174196499</v>
      </c>
      <c r="J74">
        <v>-1.4796711353156</v>
      </c>
      <c r="K74">
        <v>1.5061404643361401E-3</v>
      </c>
      <c r="L74">
        <v>-2.5464075667361901E-2</v>
      </c>
      <c r="M74">
        <v>4.4856706345694202E-3</v>
      </c>
      <c r="N74">
        <v>-10.993175034831699</v>
      </c>
      <c r="O74">
        <v>4.3556484856962802E-3</v>
      </c>
      <c r="P74">
        <v>-21.345267977476901</v>
      </c>
      <c r="Q74">
        <v>1.4761741295075501E-3</v>
      </c>
      <c r="R74">
        <v>-33.617802709750897</v>
      </c>
      <c r="S74">
        <v>0.16163972449754599</v>
      </c>
      <c r="T74">
        <v>170.61335064654401</v>
      </c>
      <c r="U74">
        <v>7.3269724849728504E-2</v>
      </c>
      <c r="V74" s="14">
        <v>45405.467685185184</v>
      </c>
      <c r="W74">
        <v>2.5</v>
      </c>
      <c r="X74">
        <v>7.8117921682173E-3</v>
      </c>
      <c r="Y74">
        <v>5.60554744774282E-3</v>
      </c>
      <c r="Z74" s="44">
        <f>((((N74/1000)+1)/((SMOW!$Z$4/1000)+1))-1)*1000</f>
        <v>-0.36949259551422031</v>
      </c>
      <c r="AA74" s="44">
        <f>((((P74/1000)+1)/((SMOW!$AA$4/1000)+1))-1)*1000</f>
        <v>-0.71924744282314546</v>
      </c>
      <c r="AB74" s="44">
        <f>Z74*SMOW!$AN$6</f>
        <v>-0.38524860917794385</v>
      </c>
      <c r="AC74" s="44">
        <f>AA74*SMOW!$AN$12</f>
        <v>-0.74917167060157386</v>
      </c>
      <c r="AD74" s="44">
        <f t="shared" ref="AD74" si="180">LN((AB74/1000)+1)*1000</f>
        <v>-0.38532283648801813</v>
      </c>
      <c r="AE74" s="44">
        <f t="shared" ref="AE74" si="181">LN((AC74/1000)+1)*1000</f>
        <v>-0.74945243993601784</v>
      </c>
      <c r="AF74" s="44">
        <f>(AD74-SMOW!AN$14*AE74)</f>
        <v>1.0388051798199294E-2</v>
      </c>
      <c r="AG74" s="45">
        <f t="shared" ref="AG74" si="182">AF74*1000</f>
        <v>10.388051798199294</v>
      </c>
      <c r="AH74" s="2">
        <f>AVERAGE(AG72:AG74)</f>
        <v>7.8681074108372853</v>
      </c>
      <c r="AI74">
        <f>STDEV(AG72:AG74)</f>
        <v>2.2109254597244532</v>
      </c>
      <c r="AK74">
        <v>30</v>
      </c>
      <c r="AL74">
        <v>0</v>
      </c>
      <c r="AM74">
        <v>0</v>
      </c>
      <c r="AN74">
        <v>0</v>
      </c>
    </row>
    <row r="75" spans="1:40" customFormat="1" x14ac:dyDescent="0.2">
      <c r="A75" s="16">
        <v>5322</v>
      </c>
      <c r="B75" t="s">
        <v>233</v>
      </c>
      <c r="C75" t="s">
        <v>61</v>
      </c>
      <c r="D75" t="s">
        <v>66</v>
      </c>
      <c r="E75" t="s">
        <v>250</v>
      </c>
      <c r="F75">
        <v>-1.23119228471985</v>
      </c>
      <c r="G75">
        <v>-1.2319513099061501</v>
      </c>
      <c r="H75">
        <v>4.9825085829795796E-3</v>
      </c>
      <c r="I75">
        <v>-2.28731805951689</v>
      </c>
      <c r="J75">
        <v>-2.2899380000827301</v>
      </c>
      <c r="K75">
        <v>1.2941519021055501E-3</v>
      </c>
      <c r="L75">
        <v>-2.28640458624687E-2</v>
      </c>
      <c r="M75">
        <v>5.0805069930989002E-3</v>
      </c>
      <c r="N75">
        <v>-11.413631876393</v>
      </c>
      <c r="O75">
        <v>4.9317119498955399E-3</v>
      </c>
      <c r="P75">
        <v>-22.137918317668198</v>
      </c>
      <c r="Q75">
        <v>1.2684033148159699E-3</v>
      </c>
      <c r="R75">
        <v>-35.017991168841696</v>
      </c>
      <c r="S75">
        <v>0.156319186198567</v>
      </c>
      <c r="T75">
        <v>190.19931693599199</v>
      </c>
      <c r="U75">
        <v>6.1221384919449201E-2</v>
      </c>
      <c r="V75" s="14">
        <v>45405.55505787037</v>
      </c>
      <c r="W75">
        <v>2.5</v>
      </c>
      <c r="X75">
        <v>3.6306896893990499E-3</v>
      </c>
      <c r="Y75">
        <v>6.0165445845812102E-3</v>
      </c>
      <c r="Z75" s="44">
        <f>((((N75/1000)+1)/((SMOW!$Z$4/1000)+1))-1)*1000</f>
        <v>-0.79446588716614031</v>
      </c>
      <c r="AA75" s="44">
        <f>((((P75/1000)+1)/((SMOW!$AA$4/1000)+1))-1)*1000</f>
        <v>-1.5286035952468691</v>
      </c>
      <c r="AB75" s="44">
        <f>Z75*SMOW!$AN$6</f>
        <v>-0.82834373891613611</v>
      </c>
      <c r="AC75" s="44">
        <f>AA75*SMOW!$AN$12</f>
        <v>-1.5922010158891271</v>
      </c>
      <c r="AD75" s="44">
        <f t="shared" ref="AD75" si="183">LN((AB75/1000)+1)*1000</f>
        <v>-0.82868700516578386</v>
      </c>
      <c r="AE75" s="44">
        <f t="shared" ref="AE75" si="184">LN((AC75/1000)+1)*1000</f>
        <v>-1.5934699150004141</v>
      </c>
      <c r="AF75" s="44">
        <f>(AD75-SMOW!AN$14*AE75)</f>
        <v>1.2665109954434817E-2</v>
      </c>
      <c r="AG75" s="45">
        <f t="shared" ref="AG75" si="185">AF75*1000</f>
        <v>12.665109954434817</v>
      </c>
      <c r="AH75" s="2"/>
      <c r="AJ75" t="s">
        <v>252</v>
      </c>
      <c r="AK75">
        <v>30</v>
      </c>
      <c r="AL75">
        <v>0</v>
      </c>
      <c r="AM75">
        <v>0</v>
      </c>
      <c r="AN75">
        <v>0</v>
      </c>
    </row>
    <row r="76" spans="1:40" customFormat="1" x14ac:dyDescent="0.2">
      <c r="A76" s="16">
        <v>5323</v>
      </c>
      <c r="B76" t="s">
        <v>233</v>
      </c>
      <c r="C76" t="s">
        <v>61</v>
      </c>
      <c r="D76" t="s">
        <v>66</v>
      </c>
      <c r="E76" t="s">
        <v>251</v>
      </c>
      <c r="F76">
        <v>-1.2220848824605499</v>
      </c>
      <c r="G76">
        <v>-1.2228327434875099</v>
      </c>
      <c r="H76">
        <v>5.2252385903535604E-3</v>
      </c>
      <c r="I76">
        <v>-2.2719494714304802</v>
      </c>
      <c r="J76">
        <v>-2.274534300185</v>
      </c>
      <c r="K76">
        <v>1.38791711773078E-3</v>
      </c>
      <c r="L76">
        <v>-2.1878632989835001E-2</v>
      </c>
      <c r="M76">
        <v>5.1731449783236402E-3</v>
      </c>
      <c r="N76">
        <v>-11.4046173240231</v>
      </c>
      <c r="O76">
        <v>5.1719673268882703E-3</v>
      </c>
      <c r="P76">
        <v>-22.122855504685401</v>
      </c>
      <c r="Q76">
        <v>1.36030296748954E-3</v>
      </c>
      <c r="R76">
        <v>-34.862512521983398</v>
      </c>
      <c r="S76">
        <v>0.14848415276728799</v>
      </c>
      <c r="T76">
        <v>191.02206160561599</v>
      </c>
      <c r="U76">
        <v>7.5712510136871497E-2</v>
      </c>
      <c r="V76" s="14">
        <v>45405.637384259258</v>
      </c>
      <c r="W76">
        <v>2.5</v>
      </c>
      <c r="X76">
        <v>3.4029333370284502E-3</v>
      </c>
      <c r="Y76">
        <v>7.1764131070895396E-2</v>
      </c>
      <c r="Z76" s="44">
        <f>((((N76/1000)+1)/((SMOW!$Z$4/1000)+1))-1)*1000</f>
        <v>-0.78535450256078665</v>
      </c>
      <c r="AA76" s="44">
        <f>((((P76/1000)+1)/((SMOW!$AA$4/1000)+1))-1)*1000</f>
        <v>-1.5132233200583212</v>
      </c>
      <c r="AB76" s="44">
        <f>Z76*SMOW!$AN$6</f>
        <v>-0.81884382392592425</v>
      </c>
      <c r="AC76" s="44">
        <f>AA76*SMOW!$AN$12</f>
        <v>-1.5761808456788735</v>
      </c>
      <c r="AD76" s="44">
        <f t="shared" ref="AD76" si="186">LN((AB76/1000)+1)*1000</f>
        <v>-0.81917925965541594</v>
      </c>
      <c r="AE76" s="44">
        <f t="shared" ref="AE76" si="187">LN((AC76/1000)+1)*1000</f>
        <v>-1.57742432551254</v>
      </c>
      <c r="AF76" s="44">
        <f>(AD76-SMOW!AN$14*AE76)</f>
        <v>1.3700784215205153E-2</v>
      </c>
      <c r="AG76" s="45">
        <f t="shared" ref="AG76" si="188">AF76*1000</f>
        <v>13.700784215205154</v>
      </c>
      <c r="AH76" s="2"/>
      <c r="AK76">
        <v>30</v>
      </c>
      <c r="AL76">
        <v>0</v>
      </c>
      <c r="AM76">
        <v>0</v>
      </c>
      <c r="AN76">
        <v>0</v>
      </c>
    </row>
    <row r="77" spans="1:40" customFormat="1" x14ac:dyDescent="0.2">
      <c r="A77" s="16">
        <v>5324</v>
      </c>
      <c r="B77" t="s">
        <v>175</v>
      </c>
      <c r="C77" t="s">
        <v>61</v>
      </c>
      <c r="D77" t="s">
        <v>66</v>
      </c>
      <c r="E77" t="s">
        <v>253</v>
      </c>
      <c r="F77">
        <v>-1.36289407684224</v>
      </c>
      <c r="G77">
        <v>-1.3638241433932099</v>
      </c>
      <c r="H77">
        <v>4.9634275126533602E-3</v>
      </c>
      <c r="I77">
        <v>-2.53331048788547</v>
      </c>
      <c r="J77">
        <v>-2.53652478841378</v>
      </c>
      <c r="K77">
        <v>1.42657394859956E-3</v>
      </c>
      <c r="L77">
        <v>-2.45390551107314E-2</v>
      </c>
      <c r="M77">
        <v>5.0839975761247901E-3</v>
      </c>
      <c r="N77">
        <v>-11.5439909698527</v>
      </c>
      <c r="O77">
        <v>4.9128254109210602E-3</v>
      </c>
      <c r="P77">
        <v>-22.379016453871799</v>
      </c>
      <c r="Q77">
        <v>1.3981906778393601E-3</v>
      </c>
      <c r="R77">
        <v>-35.322109749570103</v>
      </c>
      <c r="S77">
        <v>0.14098642759892399</v>
      </c>
      <c r="T77">
        <v>145.96165963262001</v>
      </c>
      <c r="U77">
        <v>6.6834567949644305E-2</v>
      </c>
      <c r="V77" s="14">
        <v>45405.715787037036</v>
      </c>
      <c r="W77">
        <v>2.5</v>
      </c>
      <c r="X77">
        <v>1.9642227221162399E-3</v>
      </c>
      <c r="Y77">
        <v>7.1992936065587399E-4</v>
      </c>
      <c r="Z77" s="44">
        <f>((((N77/1000)+1)/((SMOW!$Z$4/1000)+1))-1)*1000</f>
        <v>-0.92622526784036374</v>
      </c>
      <c r="AA77" s="44">
        <f>((((P77/1000)+1)/((SMOW!$AA$4/1000)+1))-1)*1000</f>
        <v>-1.7747830895080696</v>
      </c>
      <c r="AB77" s="44">
        <f>Z77*SMOW!$AN$6</f>
        <v>-0.96572164247127856</v>
      </c>
      <c r="AC77" s="44">
        <f>AA77*SMOW!$AN$12</f>
        <v>-1.8486227867606344</v>
      </c>
      <c r="AD77" s="44">
        <f t="shared" ref="AD77" si="189">LN((AB77/1000)+1)*1000</f>
        <v>-0.96618825205086589</v>
      </c>
      <c r="AE77" s="44">
        <f t="shared" ref="AE77" si="190">LN((AC77/1000)+1)*1000</f>
        <v>-1.8503335986201972</v>
      </c>
      <c r="AF77" s="44">
        <f>(AD77-SMOW!AN$14*AE77)</f>
        <v>1.0787888020598269E-2</v>
      </c>
      <c r="AG77" s="45">
        <f t="shared" ref="AG77" si="191">AF77*1000</f>
        <v>10.787888020598269</v>
      </c>
      <c r="AH77" s="2">
        <f>AVERAGE(AG75:AG77)</f>
        <v>12.384594063412747</v>
      </c>
      <c r="AI77">
        <f t="shared" ref="AI77" si="192">STDEV(AG75:AG77)</f>
        <v>1.4765696509056887</v>
      </c>
      <c r="AK77">
        <v>30</v>
      </c>
      <c r="AL77">
        <v>0</v>
      </c>
      <c r="AM77">
        <v>0</v>
      </c>
      <c r="AN77">
        <v>0</v>
      </c>
    </row>
    <row r="78" spans="1:40" customFormat="1" x14ac:dyDescent="0.2">
      <c r="A78" s="16">
        <v>5325</v>
      </c>
      <c r="B78" t="s">
        <v>175</v>
      </c>
      <c r="C78" t="s">
        <v>62</v>
      </c>
      <c r="D78" t="s">
        <v>149</v>
      </c>
      <c r="E78" t="s">
        <v>254</v>
      </c>
      <c r="F78">
        <v>-1.4045038743887699</v>
      </c>
      <c r="G78">
        <v>-1.4054916680451199</v>
      </c>
      <c r="H78">
        <v>5.3206581396453402E-3</v>
      </c>
      <c r="I78">
        <v>-2.52898105843795</v>
      </c>
      <c r="J78">
        <v>-2.5321845239822101</v>
      </c>
      <c r="K78">
        <v>3.1227914907503199E-3</v>
      </c>
      <c r="L78">
        <v>-6.84982393825109E-2</v>
      </c>
      <c r="M78">
        <v>4.95597501024388E-3</v>
      </c>
      <c r="N78">
        <v>-11.5851765558634</v>
      </c>
      <c r="O78">
        <v>5.2664140746766404E-3</v>
      </c>
      <c r="P78">
        <v>-22.3747731632245</v>
      </c>
      <c r="Q78">
        <v>3.0606600909053499E-3</v>
      </c>
      <c r="R78">
        <v>-33.872719907763198</v>
      </c>
      <c r="S78">
        <v>0.13938262817000699</v>
      </c>
      <c r="T78">
        <v>146.229784036935</v>
      </c>
      <c r="U78">
        <v>8.6875494849367393E-2</v>
      </c>
      <c r="V78" s="14">
        <v>45406.473506944443</v>
      </c>
      <c r="W78">
        <v>2.5</v>
      </c>
      <c r="X78">
        <v>5.46778755440823E-4</v>
      </c>
      <c r="Y78">
        <v>1.2997651274609801E-4</v>
      </c>
      <c r="Z78" s="44">
        <f>((((N78/1000)+1)/((SMOW!$Z$4/1000)+1))-1)*1000</f>
        <v>-0.96785325988490989</v>
      </c>
      <c r="AA78" s="44">
        <f>((((P78/1000)+1)/((SMOW!$AA$4/1000)+1))-1)*1000</f>
        <v>-1.7704503677292704</v>
      </c>
      <c r="AB78" s="44">
        <f>Z78*SMOW!$AN$6</f>
        <v>-1.0091247477911922</v>
      </c>
      <c r="AC78" s="44">
        <f>AA78*SMOW!$AN$12</f>
        <v>-1.8441098024661975</v>
      </c>
      <c r="AD78" s="44">
        <f t="shared" ref="AD78" si="193">LN((AB78/1000)+1)*1000</f>
        <v>-1.0096342569706034</v>
      </c>
      <c r="AE78" s="44">
        <f t="shared" ref="AE78" si="194">LN((AC78/1000)+1)*1000</f>
        <v>-1.8458122662900771</v>
      </c>
      <c r="AF78" s="44">
        <f>(AD78-SMOW!AN$14*AE78)</f>
        <v>-3.5045380369442602E-2</v>
      </c>
      <c r="AG78" s="45">
        <f t="shared" ref="AG78" si="195">AF78*1000</f>
        <v>-35.045380369442604</v>
      </c>
      <c r="AH78" s="2">
        <f>AVERAGE(AG49, AG50, AG78)</f>
        <v>-37.846470288161349</v>
      </c>
      <c r="AI78">
        <f>STDEV(AG49, AG50, AG78)</f>
        <v>5.1079372992076575</v>
      </c>
      <c r="AJ78" t="s">
        <v>255</v>
      </c>
      <c r="AK78">
        <v>30</v>
      </c>
      <c r="AL78">
        <v>1</v>
      </c>
      <c r="AM78">
        <v>0</v>
      </c>
      <c r="AN78">
        <v>0</v>
      </c>
    </row>
    <row r="79" spans="1:40" customFormat="1" x14ac:dyDescent="0.2">
      <c r="A79" s="16">
        <v>5326</v>
      </c>
      <c r="B79" t="s">
        <v>175</v>
      </c>
      <c r="C79" t="s">
        <v>62</v>
      </c>
      <c r="D79" t="s">
        <v>149</v>
      </c>
      <c r="E79" t="s">
        <v>256</v>
      </c>
      <c r="F79">
        <v>-1.8972356282396501</v>
      </c>
      <c r="G79">
        <v>-1.89903784872549</v>
      </c>
      <c r="H79">
        <v>3.1509449743902999E-3</v>
      </c>
      <c r="I79">
        <v>-3.4698996235786801</v>
      </c>
      <c r="J79">
        <v>-3.4759337469168101</v>
      </c>
      <c r="K79">
        <v>1.75899745283352E-3</v>
      </c>
      <c r="L79">
        <v>-6.3744830353413898E-2</v>
      </c>
      <c r="M79">
        <v>3.4855501207999399E-3</v>
      </c>
      <c r="N79">
        <v>-12.072884913629199</v>
      </c>
      <c r="O79">
        <v>3.1188211168857501E-3</v>
      </c>
      <c r="P79">
        <v>-23.296971110044801</v>
      </c>
      <c r="Q79">
        <v>1.7240002478055201E-3</v>
      </c>
      <c r="R79">
        <v>-35.444748663914403</v>
      </c>
      <c r="S79">
        <v>0.105008496509556</v>
      </c>
      <c r="T79">
        <v>146.45653411257899</v>
      </c>
      <c r="U79">
        <v>8.7281238873631803E-2</v>
      </c>
      <c r="V79" s="14">
        <v>45406.550266203703</v>
      </c>
      <c r="W79">
        <v>2.5</v>
      </c>
      <c r="X79">
        <v>0.113283582020916</v>
      </c>
      <c r="Y79">
        <v>0.28285656441004697</v>
      </c>
      <c r="Z79" s="44">
        <f>((((N79/1000)+1)/((SMOW!$Z$4/1000)+1))-1)*1000</f>
        <v>-1.4608004679650399</v>
      </c>
      <c r="AA79" s="44">
        <f>((((P79/1000)+1)/((SMOW!$AA$4/1000)+1))-1)*1000</f>
        <v>-2.7120844580287295</v>
      </c>
      <c r="AB79" s="44">
        <f>Z79*SMOW!$AN$6</f>
        <v>-1.5230923580127935</v>
      </c>
      <c r="AC79" s="44">
        <f>AA79*SMOW!$AN$12</f>
        <v>-2.8249204978175326</v>
      </c>
      <c r="AD79" s="44">
        <f t="shared" ref="AD79" si="196">LN((AB79/1000)+1)*1000</f>
        <v>-1.524253442287181</v>
      </c>
      <c r="AE79" s="44">
        <f t="shared" ref="AE79" si="197">LN((AC79/1000)+1)*1000</f>
        <v>-2.8289181161380172</v>
      </c>
      <c r="AF79" s="44">
        <f>(AD79-SMOW!AN$14*AE79)</f>
        <v>-3.0584676966307844E-2</v>
      </c>
      <c r="AG79" s="45">
        <f t="shared" ref="AG79" si="198">AF79*1000</f>
        <v>-30.584676966307846</v>
      </c>
      <c r="AH79" s="2">
        <f>AVERAGE(AG51, AG52, AG79)</f>
        <v>-34.123058456045015</v>
      </c>
      <c r="AI79">
        <f>STDEV(AG51, AG52, AG79)</f>
        <v>4.5617226356616962</v>
      </c>
      <c r="AJ79" t="s">
        <v>258</v>
      </c>
      <c r="AK79">
        <v>30</v>
      </c>
      <c r="AL79">
        <v>0</v>
      </c>
      <c r="AM79">
        <v>0</v>
      </c>
      <c r="AN79">
        <v>0</v>
      </c>
    </row>
    <row r="80" spans="1:40" customFormat="1" x14ac:dyDescent="0.2">
      <c r="A80" s="16">
        <v>5327</v>
      </c>
      <c r="B80" t="s">
        <v>233</v>
      </c>
      <c r="C80" t="s">
        <v>62</v>
      </c>
      <c r="D80" t="s">
        <v>149</v>
      </c>
      <c r="E80" t="s">
        <v>257</v>
      </c>
      <c r="F80">
        <v>-1.91119126254476</v>
      </c>
      <c r="G80">
        <v>-1.9130203464311499</v>
      </c>
      <c r="H80">
        <v>4.6735518437931401E-3</v>
      </c>
      <c r="I80">
        <v>-3.4830241622940199</v>
      </c>
      <c r="J80">
        <v>-3.48910405366613</v>
      </c>
      <c r="K80">
        <v>1.4467154894573799E-3</v>
      </c>
      <c r="L80">
        <v>-7.0773406095434602E-2</v>
      </c>
      <c r="M80">
        <v>4.49558872105482E-3</v>
      </c>
      <c r="N80">
        <v>-12.086698270359999</v>
      </c>
      <c r="O80">
        <v>4.6259050220651002E-3</v>
      </c>
      <c r="P80">
        <v>-23.309834521507401</v>
      </c>
      <c r="Q80">
        <v>1.41793148040428E-3</v>
      </c>
      <c r="R80">
        <v>-35.1647116967196</v>
      </c>
      <c r="S80">
        <v>0.14266936610056599</v>
      </c>
      <c r="T80">
        <v>181.17185625759799</v>
      </c>
      <c r="U80">
        <v>0.13561955646057799</v>
      </c>
      <c r="V80" s="14">
        <v>45406.627268518518</v>
      </c>
      <c r="W80">
        <v>2.5</v>
      </c>
      <c r="X80">
        <v>4.8480718435669999E-2</v>
      </c>
      <c r="Y80">
        <v>4.4659714447846902E-2</v>
      </c>
      <c r="Z80" s="44">
        <f>((((N80/1000)+1)/((SMOW!$Z$4/1000)+1))-1)*1000</f>
        <v>-1.4747622045772069</v>
      </c>
      <c r="AA80" s="44">
        <f>((((P80/1000)+1)/((SMOW!$AA$4/1000)+1))-1)*1000</f>
        <v>-2.725218977350119</v>
      </c>
      <c r="AB80" s="44">
        <f>Z80*SMOW!$AN$6</f>
        <v>-1.5376494551693969</v>
      </c>
      <c r="AC80" s="44">
        <f>AA80*SMOW!$AN$12</f>
        <v>-2.8386014776816122</v>
      </c>
      <c r="AD80" s="44">
        <f t="shared" ref="AD80" si="199">LN((AB80/1000)+1)*1000</f>
        <v>-1.5388328513474867</v>
      </c>
      <c r="AE80" s="44">
        <f t="shared" ref="AE80" si="200">LN((AC80/1000)+1)*1000</f>
        <v>-2.8426379472848153</v>
      </c>
      <c r="AF80" s="44">
        <f>(AD80-SMOW!AN$14*AE80)</f>
        <v>-3.7920015181104105E-2</v>
      </c>
      <c r="AG80" s="45">
        <f t="shared" ref="AG80" si="201">AF80*1000</f>
        <v>-37.920015181104105</v>
      </c>
      <c r="AH80" s="2">
        <f>AVERAGE(AG47, AG48, AG80)</f>
        <v>-26.281918288718842</v>
      </c>
      <c r="AI80">
        <f>STDEV(AG47, AG48, AG80)</f>
        <v>10.219708323020077</v>
      </c>
      <c r="AJ80" t="s">
        <v>259</v>
      </c>
      <c r="AK80">
        <v>30</v>
      </c>
      <c r="AL80">
        <v>0</v>
      </c>
      <c r="AM80">
        <v>0</v>
      </c>
      <c r="AN80">
        <v>0</v>
      </c>
    </row>
    <row r="81" spans="1:40" customFormat="1" x14ac:dyDescent="0.2">
      <c r="A81" s="16">
        <v>5328</v>
      </c>
      <c r="B81" t="s">
        <v>176</v>
      </c>
      <c r="C81" t="s">
        <v>62</v>
      </c>
      <c r="D81" t="s">
        <v>137</v>
      </c>
      <c r="E81" t="s">
        <v>260</v>
      </c>
      <c r="F81">
        <v>-2.83562420727106</v>
      </c>
      <c r="G81">
        <v>-2.8396525018326102</v>
      </c>
      <c r="H81">
        <v>3.8840273496746E-3</v>
      </c>
      <c r="I81">
        <v>-5.3362807663388203</v>
      </c>
      <c r="J81">
        <v>-5.3505696122092798</v>
      </c>
      <c r="K81">
        <v>1.4989982586442699E-3</v>
      </c>
      <c r="L81">
        <v>-1.4551746586114999E-2</v>
      </c>
      <c r="M81">
        <v>4.0981747659444498E-3</v>
      </c>
      <c r="N81">
        <v>-13.0017066289924</v>
      </c>
      <c r="O81">
        <v>3.84442972352182E-3</v>
      </c>
      <c r="P81">
        <v>-25.1262185301762</v>
      </c>
      <c r="Q81">
        <v>1.46917402591857E-3</v>
      </c>
      <c r="R81">
        <v>-38.023174099260203</v>
      </c>
      <c r="S81">
        <v>0.14816413562717501</v>
      </c>
      <c r="T81">
        <v>137.280632865824</v>
      </c>
      <c r="U81">
        <v>6.4295318629176895E-2</v>
      </c>
      <c r="V81" s="14">
        <v>45406.709814814814</v>
      </c>
      <c r="W81">
        <v>2.5</v>
      </c>
      <c r="X81">
        <v>5.2449177444540999E-3</v>
      </c>
      <c r="Y81">
        <v>7.2902615848436597E-3</v>
      </c>
      <c r="Z81" s="44">
        <f>((((N81/1000)+1)/((SMOW!$Z$4/1000)+1))-1)*1000</f>
        <v>-2.3995993712481178</v>
      </c>
      <c r="AA81" s="44">
        <f>((((P81/1000)+1)/((SMOW!$AA$4/1000)+1))-1)*1000</f>
        <v>-4.5798848975406869</v>
      </c>
      <c r="AB81" s="44">
        <f>Z81*SMOW!$AN$6</f>
        <v>-2.5019238046463852</v>
      </c>
      <c r="AC81" s="44">
        <f>AA81*SMOW!$AN$12</f>
        <v>-4.7704306134003831</v>
      </c>
      <c r="AD81" s="44">
        <f t="shared" ref="AD81" si="202">LN((AB81/1000)+1)*1000</f>
        <v>-2.5050588461902841</v>
      </c>
      <c r="AE81" s="44">
        <f t="shared" ref="AE81" si="203">LN((AC81/1000)+1)*1000</f>
        <v>-4.7818454343950876</v>
      </c>
      <c r="AF81" s="44">
        <f>(AD81-SMOW!AN$14*AE81)</f>
        <v>1.9755543170322465E-2</v>
      </c>
      <c r="AG81" s="45">
        <f t="shared" ref="AG81" si="204">AF81*1000</f>
        <v>19.755543170322465</v>
      </c>
      <c r="AJ81" t="s">
        <v>261</v>
      </c>
      <c r="AK81">
        <v>30</v>
      </c>
      <c r="AL81">
        <v>0</v>
      </c>
      <c r="AM81">
        <v>0</v>
      </c>
      <c r="AN81">
        <v>0</v>
      </c>
    </row>
    <row r="82" spans="1:40" customFormat="1" x14ac:dyDescent="0.2">
      <c r="A82" s="16">
        <v>5329</v>
      </c>
      <c r="B82" t="s">
        <v>233</v>
      </c>
      <c r="C82" t="s">
        <v>62</v>
      </c>
      <c r="D82" t="s">
        <v>137</v>
      </c>
      <c r="E82" t="s">
        <v>262</v>
      </c>
      <c r="F82">
        <v>-2.5616781455161899</v>
      </c>
      <c r="G82">
        <v>-2.5649652074346401</v>
      </c>
      <c r="H82">
        <v>4.2273135594723997E-3</v>
      </c>
      <c r="I82">
        <v>-4.82767715867611</v>
      </c>
      <c r="J82">
        <v>-4.8393680666650303</v>
      </c>
      <c r="K82">
        <v>1.2931265082803899E-3</v>
      </c>
      <c r="L82">
        <v>-9.7788682354989793E-3</v>
      </c>
      <c r="M82">
        <v>4.3022403944360001E-3</v>
      </c>
      <c r="N82">
        <v>-12.730553445032299</v>
      </c>
      <c r="O82">
        <v>4.1842161332982901E-3</v>
      </c>
      <c r="P82">
        <v>-24.627734155323001</v>
      </c>
      <c r="Q82">
        <v>1.2673983223367E-3</v>
      </c>
      <c r="R82">
        <v>-37.193494851484701</v>
      </c>
      <c r="S82">
        <v>0.11828244005055</v>
      </c>
      <c r="T82">
        <v>174.074079757703</v>
      </c>
      <c r="U82">
        <v>8.4551123382139701E-2</v>
      </c>
      <c r="V82" s="14">
        <v>45406.789965277778</v>
      </c>
      <c r="W82">
        <v>2.5</v>
      </c>
      <c r="X82">
        <v>2.7726615669232402E-2</v>
      </c>
      <c r="Y82">
        <v>2.4532399951103099E-2</v>
      </c>
      <c r="Z82" s="44">
        <f>((((N82/1000)+1)/((SMOW!$Z$4/1000)+1))-1)*1000</f>
        <v>-2.1255335225357497</v>
      </c>
      <c r="AA82" s="44">
        <f>((((P82/1000)+1)/((SMOW!$AA$4/1000)+1))-1)*1000</f>
        <v>-4.0708945202992952</v>
      </c>
      <c r="AB82" s="44">
        <f>Z82*SMOW!$AN$6</f>
        <v>-2.2161711581212962</v>
      </c>
      <c r="AC82" s="44">
        <f>AA82*SMOW!$AN$12</f>
        <v>-4.2402637354462245</v>
      </c>
      <c r="AD82" s="44">
        <f t="shared" ref="AD82" si="205">LN((AB82/1000)+1)*1000</f>
        <v>-2.2186304996420549</v>
      </c>
      <c r="AE82" s="44">
        <f t="shared" ref="AE82" si="206">LN((AC82/1000)+1)*1000</f>
        <v>-4.2492791478959555</v>
      </c>
      <c r="AF82" s="44">
        <f>(AD82-SMOW!AN$14*AE82)</f>
        <v>2.4988890447009471E-2</v>
      </c>
      <c r="AG82" s="45">
        <f t="shared" ref="AG82" si="207">AF82*1000</f>
        <v>24.988890447009471</v>
      </c>
      <c r="AH82" s="2">
        <f>AVERAGE(AG81:AG82)</f>
        <v>22.372216808665968</v>
      </c>
      <c r="AI82">
        <f>STDEV(AG81:AG82)</f>
        <v>3.700535347649522</v>
      </c>
      <c r="AK82">
        <v>30</v>
      </c>
      <c r="AL82">
        <v>0</v>
      </c>
      <c r="AM82">
        <v>0</v>
      </c>
      <c r="AN82">
        <v>0</v>
      </c>
    </row>
    <row r="83" spans="1:40" customFormat="1" x14ac:dyDescent="0.2">
      <c r="A83" s="16">
        <v>5330</v>
      </c>
      <c r="B83" t="s">
        <v>233</v>
      </c>
      <c r="C83" t="s">
        <v>62</v>
      </c>
      <c r="D83" t="s">
        <v>137</v>
      </c>
      <c r="E83" t="s">
        <v>263</v>
      </c>
      <c r="F83">
        <v>-3.2263625703189698</v>
      </c>
      <c r="G83">
        <v>-3.2315788946314599</v>
      </c>
      <c r="H83">
        <v>4.4838529248228702E-3</v>
      </c>
      <c r="I83">
        <v>-6.0832438586272</v>
      </c>
      <c r="J83">
        <v>-6.1018222058584</v>
      </c>
      <c r="K83">
        <v>1.3640542239675201E-3</v>
      </c>
      <c r="L83">
        <v>-9.8167699382192899E-3</v>
      </c>
      <c r="M83">
        <v>4.4652533569496302E-3</v>
      </c>
      <c r="N83">
        <v>-13.388461417716499</v>
      </c>
      <c r="O83">
        <v>4.4381400819764501E-3</v>
      </c>
      <c r="P83">
        <v>-25.8583199633708</v>
      </c>
      <c r="Q83">
        <v>1.33691485246143E-3</v>
      </c>
      <c r="R83">
        <v>-38.830830568913299</v>
      </c>
      <c r="S83">
        <v>0.12956685516751401</v>
      </c>
      <c r="T83">
        <v>149.487888638714</v>
      </c>
      <c r="U83">
        <v>7.9681694568316599E-2</v>
      </c>
      <c r="V83" s="14">
        <v>45406.871041666665</v>
      </c>
      <c r="W83">
        <v>2.5</v>
      </c>
      <c r="X83">
        <v>1.88658252843922E-5</v>
      </c>
      <c r="Y83">
        <v>1.4635172160923899E-4</v>
      </c>
      <c r="Z83" s="44">
        <f>((((N83/1000)+1)/((SMOW!$Z$4/1000)+1))-1)*1000</f>
        <v>-2.7905085904105231</v>
      </c>
      <c r="AA83" s="44">
        <f>((((P83/1000)+1)/((SMOW!$AA$4/1000)+1))-1)*1000</f>
        <v>-5.3274160207991139</v>
      </c>
      <c r="AB83" s="44">
        <f>Z83*SMOW!$AN$6</f>
        <v>-2.9095022915374891</v>
      </c>
      <c r="AC83" s="44">
        <f>AA83*SMOW!$AN$12</f>
        <v>-5.5490627045205061</v>
      </c>
      <c r="AD83" s="44">
        <f t="shared" ref="AD83" si="208">LN((AB83/1000)+1)*1000</f>
        <v>-2.9137431211295493</v>
      </c>
      <c r="AE83" s="44">
        <f t="shared" ref="AE83" si="209">LN((AC83/1000)+1)*1000</f>
        <v>-5.5645159468241427</v>
      </c>
      <c r="AF83" s="44">
        <f>(AD83-SMOW!AN$14*AE83)</f>
        <v>2.4321298793598345E-2</v>
      </c>
      <c r="AG83" s="45">
        <f t="shared" ref="AG83" si="210">AF83*1000</f>
        <v>24.321298793598345</v>
      </c>
      <c r="AK83">
        <v>30</v>
      </c>
      <c r="AL83">
        <v>0</v>
      </c>
      <c r="AM83">
        <v>0</v>
      </c>
      <c r="AN83">
        <v>0</v>
      </c>
    </row>
    <row r="84" spans="1:40" customFormat="1" x14ac:dyDescent="0.2">
      <c r="A84" s="16">
        <v>5331</v>
      </c>
      <c r="B84" t="s">
        <v>233</v>
      </c>
      <c r="C84" t="s">
        <v>62</v>
      </c>
      <c r="D84" t="s">
        <v>137</v>
      </c>
      <c r="E84" t="s">
        <v>264</v>
      </c>
      <c r="F84">
        <v>-3.6683722225217301</v>
      </c>
      <c r="G84">
        <v>-3.6751177540161502</v>
      </c>
      <c r="H84">
        <v>5.3089826721960196E-3</v>
      </c>
      <c r="I84">
        <v>-6.9195607010137001</v>
      </c>
      <c r="J84">
        <v>-6.9436119799309202</v>
      </c>
      <c r="K84">
        <v>2.31010167794953E-3</v>
      </c>
      <c r="L84">
        <v>-8.8906286126270995E-3</v>
      </c>
      <c r="M84">
        <v>5.1953871829056499E-3</v>
      </c>
      <c r="N84">
        <v>-13.825964785233801</v>
      </c>
      <c r="O84">
        <v>5.2548576385198801E-3</v>
      </c>
      <c r="P84">
        <v>-26.677997354713</v>
      </c>
      <c r="Q84">
        <v>2.2641396431911402E-3</v>
      </c>
      <c r="R84">
        <v>-40.482748035725997</v>
      </c>
      <c r="S84">
        <v>0.132486089388653</v>
      </c>
      <c r="T84">
        <v>157.50750950659699</v>
      </c>
      <c r="U84">
        <v>0.123678584461307</v>
      </c>
      <c r="V84" s="14">
        <v>45407.42224537037</v>
      </c>
      <c r="W84">
        <v>2.5</v>
      </c>
      <c r="X84">
        <v>6.8400106733655999E-2</v>
      </c>
      <c r="Y84">
        <v>7.3100030967128193E-2</v>
      </c>
      <c r="Z84" s="44">
        <f>((((N84/1000)+1)/((SMOW!$Z$4/1000)+1))-1)*1000</f>
        <v>-3.2327115178553134</v>
      </c>
      <c r="AA84" s="44">
        <f>((((P84/1000)+1)/((SMOW!$AA$4/1000)+1))-1)*1000</f>
        <v>-6.1643688435599753</v>
      </c>
      <c r="AB84" s="44">
        <f>Z84*SMOW!$AN$6</f>
        <v>-3.3705617683463127</v>
      </c>
      <c r="AC84" s="44">
        <f>AA84*SMOW!$AN$12</f>
        <v>-6.4208368772326283</v>
      </c>
      <c r="AD84" s="44">
        <f t="shared" ref="AD84" si="211">LN((AB84/1000)+1)*1000</f>
        <v>-3.3762549079822817</v>
      </c>
      <c r="AE84" s="44">
        <f t="shared" ref="AE84" si="212">LN((AC84/1000)+1)*1000</f>
        <v>-6.4415391150419934</v>
      </c>
      <c r="AF84" s="44">
        <f>(AD84-SMOW!AN$14*AE84)</f>
        <v>2.4877744759891129E-2</v>
      </c>
      <c r="AG84" s="45">
        <f t="shared" ref="AG84" si="213">AF84*1000</f>
        <v>24.877744759891129</v>
      </c>
      <c r="AH84" s="2">
        <f>AVERAGE(AG83:AG84)</f>
        <v>24.599521776744737</v>
      </c>
      <c r="AI84">
        <f>STDEV(AG83:AG84)</f>
        <v>0.39346671612952899</v>
      </c>
      <c r="AK84">
        <v>30</v>
      </c>
      <c r="AL84">
        <v>1</v>
      </c>
      <c r="AM84">
        <v>0</v>
      </c>
      <c r="AN84">
        <v>0</v>
      </c>
    </row>
    <row r="85" spans="1:40" customFormat="1" x14ac:dyDescent="0.2">
      <c r="A85" s="16">
        <v>5332</v>
      </c>
      <c r="B85" t="s">
        <v>233</v>
      </c>
      <c r="C85" t="s">
        <v>62</v>
      </c>
      <c r="D85" t="s">
        <v>137</v>
      </c>
      <c r="E85" t="s">
        <v>265</v>
      </c>
      <c r="F85">
        <v>-3.7620489483610502</v>
      </c>
      <c r="G85">
        <v>-3.7691437789748901</v>
      </c>
      <c r="H85">
        <v>5.1748740077859796E-3</v>
      </c>
      <c r="I85">
        <v>-7.11439957532472</v>
      </c>
      <c r="J85">
        <v>-7.1398276400944303</v>
      </c>
      <c r="K85">
        <v>1.5732709158482799E-3</v>
      </c>
      <c r="L85">
        <v>6.8521499496825304E-4</v>
      </c>
      <c r="M85">
        <v>5.3621762552413304E-3</v>
      </c>
      <c r="N85">
        <v>-13.9186864776413</v>
      </c>
      <c r="O85">
        <v>5.12211621081565E-3</v>
      </c>
      <c r="P85">
        <v>-26.868959693545701</v>
      </c>
      <c r="Q85">
        <v>1.5419689462402499E-3</v>
      </c>
      <c r="R85">
        <v>-40.502440299252399</v>
      </c>
      <c r="S85">
        <v>0.126701702276552</v>
      </c>
      <c r="T85">
        <v>159.65671604366099</v>
      </c>
      <c r="U85">
        <v>8.3602792679193697E-2</v>
      </c>
      <c r="V85" s="14">
        <v>45407.502453703702</v>
      </c>
      <c r="W85">
        <v>2.5</v>
      </c>
      <c r="X85">
        <v>3.3152718918161697E-2</v>
      </c>
      <c r="Y85">
        <v>3.8533565957305303E-2</v>
      </c>
      <c r="Z85" s="44">
        <f>((((N85/1000)+1)/((SMOW!$Z$4/1000)+1))-1)*1000</f>
        <v>-3.3264292052250788</v>
      </c>
      <c r="AA85" s="44">
        <f>((((P85/1000)+1)/((SMOW!$AA$4/1000)+1))-1)*1000</f>
        <v>-6.3593558838458408</v>
      </c>
      <c r="AB85" s="44">
        <f>Z85*SMOW!$AN$6</f>
        <v>-3.4682757933441044</v>
      </c>
      <c r="AC85" s="44">
        <f>AA85*SMOW!$AN$12</f>
        <v>-6.6239363364997192</v>
      </c>
      <c r="AD85" s="44">
        <f t="shared" ref="AD85" si="214">LN((AB85/1000)+1)*1000</f>
        <v>-3.474304204664898</v>
      </c>
      <c r="AE85" s="44">
        <f t="shared" ref="AE85" si="215">LN((AC85/1000)+1)*1000</f>
        <v>-6.6459719650996627</v>
      </c>
      <c r="AF85" s="44">
        <f>(AD85-SMOW!AN$14*AE85)</f>
        <v>3.4768992907724172E-2</v>
      </c>
      <c r="AG85" s="45">
        <f t="shared" ref="AG85" si="216">AF85*1000</f>
        <v>34.768992907724169</v>
      </c>
      <c r="AK85">
        <v>30</v>
      </c>
      <c r="AL85">
        <v>0</v>
      </c>
      <c r="AM85">
        <v>0</v>
      </c>
      <c r="AN85">
        <v>0</v>
      </c>
    </row>
    <row r="86" spans="1:40" customFormat="1" x14ac:dyDescent="0.2">
      <c r="A86" s="16">
        <v>5333</v>
      </c>
      <c r="B86" t="s">
        <v>233</v>
      </c>
      <c r="C86" t="s">
        <v>62</v>
      </c>
      <c r="D86" t="s">
        <v>137</v>
      </c>
      <c r="E86" t="s">
        <v>266</v>
      </c>
      <c r="F86">
        <v>-3.74195753720387</v>
      </c>
      <c r="G86">
        <v>-3.7489767501787798</v>
      </c>
      <c r="H86">
        <v>5.4119255452669702E-3</v>
      </c>
      <c r="I86">
        <v>-7.0757814773040204</v>
      </c>
      <c r="J86">
        <v>-7.1009335832502503</v>
      </c>
      <c r="K86">
        <v>1.5412133971213801E-3</v>
      </c>
      <c r="L86">
        <v>3.16181777348723E-4</v>
      </c>
      <c r="M86">
        <v>5.4020888943265297E-3</v>
      </c>
      <c r="N86">
        <v>-13.8987998982519</v>
      </c>
      <c r="O86">
        <v>5.3567510098655501E-3</v>
      </c>
      <c r="P86">
        <v>-26.831109945412098</v>
      </c>
      <c r="Q86">
        <v>1.51054924739894E-3</v>
      </c>
      <c r="R86">
        <v>-40.8156305594758</v>
      </c>
      <c r="S86">
        <v>0.13812140052890201</v>
      </c>
      <c r="T86">
        <v>169.96830980947701</v>
      </c>
      <c r="U86">
        <v>6.9220099715462502E-2</v>
      </c>
      <c r="V86" s="14">
        <v>45407.582696759258</v>
      </c>
      <c r="W86">
        <v>2.5</v>
      </c>
      <c r="X86">
        <v>6.8818113011253498E-2</v>
      </c>
      <c r="Y86">
        <v>6.1777616899014801E-2</v>
      </c>
      <c r="Z86" s="44">
        <f>((((N86/1000)+1)/((SMOW!$Z$4/1000)+1))-1)*1000</f>
        <v>-3.3063290088021224</v>
      </c>
      <c r="AA86" s="44">
        <f>((((P86/1000)+1)/((SMOW!$AA$4/1000)+1))-1)*1000</f>
        <v>-6.3207084185431528</v>
      </c>
      <c r="AB86" s="44">
        <f>Z86*SMOW!$AN$6</f>
        <v>-3.4473184783392643</v>
      </c>
      <c r="AC86" s="44">
        <f>AA86*SMOW!$AN$12</f>
        <v>-6.5836809467388822</v>
      </c>
      <c r="AD86" s="44">
        <f t="shared" ref="AD86" si="217">LN((AB86/1000)+1)*1000</f>
        <v>-3.4532741720728182</v>
      </c>
      <c r="AE86" s="44">
        <f t="shared" ref="AE86" si="218">LN((AC86/1000)+1)*1000</f>
        <v>-6.6054489692229756</v>
      </c>
      <c r="AF86" s="44">
        <f>(AD86-SMOW!AN$14*AE86)</f>
        <v>3.4402883676913021E-2</v>
      </c>
      <c r="AG86" s="45">
        <f t="shared" ref="AG86" si="219">AF86*1000</f>
        <v>34.402883676913021</v>
      </c>
      <c r="AH86" s="2">
        <f>AVERAGE(AG85:AG86)</f>
        <v>34.585938292318595</v>
      </c>
      <c r="AI86">
        <f>STDEV(AG85:AG86)</f>
        <v>0.25887831976155351</v>
      </c>
      <c r="AK86">
        <v>30</v>
      </c>
      <c r="AL86">
        <v>0</v>
      </c>
      <c r="AM86">
        <v>0</v>
      </c>
      <c r="AN86">
        <v>0</v>
      </c>
    </row>
    <row r="87" spans="1:40" customFormat="1" x14ac:dyDescent="0.2">
      <c r="A87" s="16">
        <v>5334</v>
      </c>
      <c r="B87" t="s">
        <v>233</v>
      </c>
      <c r="C87" t="s">
        <v>62</v>
      </c>
      <c r="D87" t="s">
        <v>137</v>
      </c>
      <c r="E87" t="s">
        <v>267</v>
      </c>
      <c r="F87">
        <v>-4.0770409404799199</v>
      </c>
      <c r="G87">
        <v>-4.0853750610205299</v>
      </c>
      <c r="H87">
        <v>4.09665426538875E-3</v>
      </c>
      <c r="I87">
        <v>-7.6901230365102098</v>
      </c>
      <c r="J87">
        <v>-7.7198445509475597</v>
      </c>
      <c r="K87">
        <v>1.51956314994329E-3</v>
      </c>
      <c r="L87">
        <v>-9.2971381202204394E-3</v>
      </c>
      <c r="M87">
        <v>4.2934011046281799E-3</v>
      </c>
      <c r="N87">
        <v>-14.2304671290507</v>
      </c>
      <c r="O87">
        <v>4.0548889096198399E-3</v>
      </c>
      <c r="P87">
        <v>-27.433228498000801</v>
      </c>
      <c r="Q87">
        <v>1.4893297558981899E-3</v>
      </c>
      <c r="R87">
        <v>-41.250890621402199</v>
      </c>
      <c r="S87">
        <v>0.109651544822533</v>
      </c>
      <c r="T87">
        <v>180.89388000866899</v>
      </c>
      <c r="U87">
        <v>6.1475951453210803E-2</v>
      </c>
      <c r="V87" s="14">
        <v>45407.664652777778</v>
      </c>
      <c r="W87">
        <v>2.5</v>
      </c>
      <c r="X87">
        <v>1.39293497586674E-2</v>
      </c>
      <c r="Y87">
        <v>1.1250154919980699E-2</v>
      </c>
      <c r="Z87" s="44">
        <f>((((N87/1000)+1)/((SMOW!$Z$4/1000)+1))-1)*1000</f>
        <v>-3.6415589322402742</v>
      </c>
      <c r="AA87" s="44">
        <f>((((P87/1000)+1)/((SMOW!$AA$4/1000)+1))-1)*1000</f>
        <v>-6.9355171561620299</v>
      </c>
      <c r="AB87" s="44">
        <f>Z87*SMOW!$AN$6</f>
        <v>-3.7968433763406537</v>
      </c>
      <c r="AC87" s="44">
        <f>AA87*SMOW!$AN$12</f>
        <v>-7.2240687488205566</v>
      </c>
      <c r="AD87" s="44">
        <f t="shared" ref="AD87" si="220">LN((AB87/1000)+1)*1000</f>
        <v>-3.8040696833895007</v>
      </c>
      <c r="AE87" s="44">
        <f t="shared" ref="AE87" si="221">LN((AC87/1000)+1)*1000</f>
        <v>-7.2502886861979041</v>
      </c>
      <c r="AF87" s="44">
        <f>(AD87-SMOW!AN$14*AE87)</f>
        <v>2.4082742922992839E-2</v>
      </c>
      <c r="AG87" s="45">
        <f t="shared" ref="AG87" si="222">AF87*1000</f>
        <v>24.082742922992839</v>
      </c>
      <c r="AK87">
        <v>30</v>
      </c>
      <c r="AL87">
        <v>0</v>
      </c>
      <c r="AM87">
        <v>0</v>
      </c>
      <c r="AN87">
        <v>0</v>
      </c>
    </row>
    <row r="88" spans="1:40" customFormat="1" x14ac:dyDescent="0.2">
      <c r="A88" s="16">
        <v>5335</v>
      </c>
      <c r="B88" t="s">
        <v>175</v>
      </c>
      <c r="C88" t="s">
        <v>62</v>
      </c>
      <c r="D88" t="s">
        <v>137</v>
      </c>
      <c r="E88" t="s">
        <v>268</v>
      </c>
      <c r="F88">
        <v>-4.1469418247844896</v>
      </c>
      <c r="G88">
        <v>-4.1555647489813303</v>
      </c>
      <c r="H88">
        <v>5.1174785637371602E-3</v>
      </c>
      <c r="I88">
        <v>-7.80633577376679</v>
      </c>
      <c r="J88">
        <v>-7.8369647679196301</v>
      </c>
      <c r="K88">
        <v>1.6052571434834199E-3</v>
      </c>
      <c r="L88">
        <v>-1.7647351519766302E-2</v>
      </c>
      <c r="M88">
        <v>4.8859331797989998E-3</v>
      </c>
      <c r="N88">
        <v>-14.2996553744279</v>
      </c>
      <c r="O88">
        <v>5.0653059128360203E-3</v>
      </c>
      <c r="P88">
        <v>-27.547129053971201</v>
      </c>
      <c r="Q88">
        <v>1.5733187724038299E-3</v>
      </c>
      <c r="R88">
        <v>-41.787202896345804</v>
      </c>
      <c r="S88">
        <v>0.13225372898489501</v>
      </c>
      <c r="T88">
        <v>149.73519507494299</v>
      </c>
      <c r="U88">
        <v>7.4231197256568598E-2</v>
      </c>
      <c r="V88" s="14">
        <v>45407.743958333333</v>
      </c>
      <c r="W88">
        <v>2.5</v>
      </c>
      <c r="X88">
        <v>3.02999238996625E-2</v>
      </c>
      <c r="Y88">
        <v>2.4885937148155599E-2</v>
      </c>
      <c r="Z88" s="44">
        <f>((((N88/1000)+1)/((SMOW!$Z$4/1000)+1))-1)*1000</f>
        <v>-3.711490381737792</v>
      </c>
      <c r="AA88" s="44">
        <f>((((P88/1000)+1)/((SMOW!$AA$4/1000)+1))-1)*1000</f>
        <v>-7.0518182678437347</v>
      </c>
      <c r="AB88" s="44">
        <f>Z88*SMOW!$AN$6</f>
        <v>-3.8697568636034303</v>
      </c>
      <c r="AC88" s="44">
        <f>AA88*SMOW!$AN$12</f>
        <v>-7.3452085582155089</v>
      </c>
      <c r="AD88" s="44">
        <f t="shared" ref="AD88" si="223">LN((AB88/1000)+1)*1000</f>
        <v>-3.8772637454918839</v>
      </c>
      <c r="AE88" s="44">
        <f t="shared" ref="AE88" si="224">LN((AC88/1000)+1)*1000</f>
        <v>-7.3723174310548405</v>
      </c>
      <c r="AF88" s="44">
        <f>(AD88-SMOW!AN$14*AE88)</f>
        <v>1.5319858105072193E-2</v>
      </c>
      <c r="AG88" s="45">
        <f t="shared" ref="AG88" si="225">AF88*1000</f>
        <v>15.319858105072193</v>
      </c>
      <c r="AH88" s="2">
        <f>AVERAGE(AG87:AG88)</f>
        <v>19.701300514032518</v>
      </c>
      <c r="AI88">
        <f>STDEV(AG87:AG88)</f>
        <v>6.196295277508324</v>
      </c>
      <c r="AK88">
        <v>30</v>
      </c>
      <c r="AL88">
        <v>0</v>
      </c>
      <c r="AM88">
        <v>0</v>
      </c>
      <c r="AN88">
        <v>0</v>
      </c>
    </row>
    <row r="89" spans="1:40" customFormat="1" x14ac:dyDescent="0.2">
      <c r="A89" s="16">
        <v>5337</v>
      </c>
      <c r="B89" t="s">
        <v>176</v>
      </c>
      <c r="C89" t="s">
        <v>62</v>
      </c>
      <c r="D89" t="s">
        <v>137</v>
      </c>
      <c r="E89" t="s">
        <v>270</v>
      </c>
      <c r="F89">
        <v>-4.2290913097139198</v>
      </c>
      <c r="G89">
        <v>-4.23805962968963</v>
      </c>
      <c r="H89">
        <v>4.6232505053240801E-3</v>
      </c>
      <c r="I89">
        <v>-7.9801337757529804</v>
      </c>
      <c r="J89">
        <v>-8.0121455864139701</v>
      </c>
      <c r="K89">
        <v>2.50515757200715E-3</v>
      </c>
      <c r="L89">
        <v>-7.6467600630581098E-3</v>
      </c>
      <c r="M89">
        <v>5.0309789869594397E-3</v>
      </c>
      <c r="N89">
        <v>-14.3809673460496</v>
      </c>
      <c r="O89">
        <v>4.5761165053201103E-3</v>
      </c>
      <c r="P89">
        <v>-27.717469151968</v>
      </c>
      <c r="Q89">
        <v>2.4553146839237901E-3</v>
      </c>
      <c r="R89">
        <v>-42.2157918273546</v>
      </c>
      <c r="S89">
        <v>0.12634369040386301</v>
      </c>
      <c r="T89">
        <v>156.15849243334799</v>
      </c>
      <c r="U89">
        <v>9.7919337284431807E-2</v>
      </c>
      <c r="V89" s="14">
        <v>45408.449236111112</v>
      </c>
      <c r="W89">
        <v>2.5</v>
      </c>
      <c r="X89">
        <v>1.09216881685826E-3</v>
      </c>
      <c r="Y89">
        <v>4.4842387657446898E-4</v>
      </c>
      <c r="Z89" s="44">
        <f>((((N89/1000)+1)/((SMOW!$Z$4/1000)+1))-1)*1000</f>
        <v>-3.7936757877414795</v>
      </c>
      <c r="AA89" s="44">
        <f>((((P89/1000)+1)/((SMOW!$AA$4/1000)+1))-1)*1000</f>
        <v>-7.2257484351921919</v>
      </c>
      <c r="AB89" s="44">
        <f>Z89*SMOW!$AN$6</f>
        <v>-3.9554468442472421</v>
      </c>
      <c r="AC89" s="44">
        <f>AA89*SMOW!$AN$12</f>
        <v>-7.5263750751641068</v>
      </c>
      <c r="AD89" s="44">
        <f t="shared" ref="AD89" si="226">LN((AB89/1000)+1)*1000</f>
        <v>-3.9632903138995013</v>
      </c>
      <c r="AE89" s="44">
        <f t="shared" ref="AE89" si="227">LN((AC89/1000)+1)*1000</f>
        <v>-7.5548411569335938</v>
      </c>
      <c r="AF89" s="44">
        <f>(AD89-SMOW!AN$14*AE89)</f>
        <v>2.5665816961436327E-2</v>
      </c>
      <c r="AG89" s="45">
        <f t="shared" ref="AG89" si="228">AF89*1000</f>
        <v>25.665816961436327</v>
      </c>
      <c r="AJ89" t="s">
        <v>269</v>
      </c>
      <c r="AK89">
        <v>30</v>
      </c>
      <c r="AL89">
        <v>0</v>
      </c>
      <c r="AM89">
        <v>0</v>
      </c>
      <c r="AN89">
        <v>1</v>
      </c>
    </row>
    <row r="90" spans="1:40" customFormat="1" x14ac:dyDescent="0.2">
      <c r="A90" s="16">
        <v>5338</v>
      </c>
      <c r="B90" t="s">
        <v>176</v>
      </c>
      <c r="C90" t="s">
        <v>62</v>
      </c>
      <c r="D90" t="s">
        <v>137</v>
      </c>
      <c r="E90" t="s">
        <v>271</v>
      </c>
      <c r="F90">
        <v>-4.1966242422141198</v>
      </c>
      <c r="G90">
        <v>-4.2054551280236998</v>
      </c>
      <c r="H90">
        <v>4.1824348509492699E-3</v>
      </c>
      <c r="I90">
        <v>-7.9162149665441497</v>
      </c>
      <c r="J90">
        <v>-7.9477146156008498</v>
      </c>
      <c r="K90">
        <v>1.8922449163374E-3</v>
      </c>
      <c r="L90">
        <v>-9.06181098645336E-3</v>
      </c>
      <c r="M90">
        <v>4.2793705777591003E-3</v>
      </c>
      <c r="N90">
        <v>-14.348831280029801</v>
      </c>
      <c r="O90">
        <v>4.1397949628312102E-3</v>
      </c>
      <c r="P90">
        <v>-27.6548220783536</v>
      </c>
      <c r="Q90">
        <v>1.8545966052509999E-3</v>
      </c>
      <c r="R90">
        <v>-42.346851072279101</v>
      </c>
      <c r="S90">
        <v>0.16442003823106299</v>
      </c>
      <c r="T90">
        <v>155.21380977660701</v>
      </c>
      <c r="U90">
        <v>9.5158985179173206E-2</v>
      </c>
      <c r="V90" s="14">
        <v>45408.559259259258</v>
      </c>
      <c r="W90">
        <v>2.5</v>
      </c>
      <c r="X90">
        <v>0.122374492515541</v>
      </c>
      <c r="Y90">
        <v>0.128838978303108</v>
      </c>
      <c r="Z90" s="44">
        <f>((((N90/1000)+1)/((SMOW!$Z$4/1000)+1))-1)*1000</f>
        <v>-3.7611945235375144</v>
      </c>
      <c r="AA90" s="44">
        <f>((((P90/1000)+1)/((SMOW!$AA$4/1000)+1))-1)*1000</f>
        <v>-7.1617810186778152</v>
      </c>
      <c r="AB90" s="44">
        <f>Z90*SMOW!$AN$6</f>
        <v>-3.9215805042695648</v>
      </c>
      <c r="AC90" s="44">
        <f>AA90*SMOW!$AN$12</f>
        <v>-7.4597462998068531</v>
      </c>
      <c r="AD90" s="44">
        <f t="shared" ref="AD90" si="229">LN((AB90/1000)+1)*1000</f>
        <v>-3.9292900634673886</v>
      </c>
      <c r="AE90" s="44">
        <f t="shared" ref="AE90" si="230">LN((AC90/1000)+1)*1000</f>
        <v>-7.4877093589147199</v>
      </c>
      <c r="AF90" s="44">
        <f>(AD90-SMOW!AN$14*AE90)</f>
        <v>2.4220478039583604E-2</v>
      </c>
      <c r="AG90" s="45">
        <f t="shared" ref="AG90" si="231">AF90*1000</f>
        <v>24.220478039583604</v>
      </c>
      <c r="AH90" s="2">
        <f>AVERAGE(AG89:AG90)</f>
        <v>24.943147500509966</v>
      </c>
      <c r="AI90">
        <f>STDEV(AG89:AG90)</f>
        <v>1.0220089527549143</v>
      </c>
      <c r="AJ90" t="s">
        <v>272</v>
      </c>
      <c r="AK90">
        <v>30</v>
      </c>
      <c r="AL90">
        <v>0</v>
      </c>
      <c r="AM90">
        <v>0</v>
      </c>
      <c r="AN90">
        <v>0</v>
      </c>
    </row>
    <row r="91" spans="1:40" customFormat="1" x14ac:dyDescent="0.2">
      <c r="A91" s="16">
        <v>5339</v>
      </c>
      <c r="B91" t="s">
        <v>176</v>
      </c>
      <c r="C91" t="s">
        <v>62</v>
      </c>
      <c r="D91" t="s">
        <v>137</v>
      </c>
      <c r="E91" t="s">
        <v>273</v>
      </c>
      <c r="F91">
        <v>-4.8553890944193698</v>
      </c>
      <c r="G91">
        <v>-4.8672152087604701</v>
      </c>
      <c r="H91">
        <v>4.6090140496561002E-3</v>
      </c>
      <c r="I91">
        <v>-9.1692871455239704</v>
      </c>
      <c r="J91">
        <v>-9.2115838593007506</v>
      </c>
      <c r="K91">
        <v>1.5601993565773501E-3</v>
      </c>
      <c r="L91">
        <v>-3.4989310496744302E-3</v>
      </c>
      <c r="M91">
        <v>4.9486559948581999E-3</v>
      </c>
      <c r="N91">
        <v>-15.000880030109199</v>
      </c>
      <c r="O91">
        <v>4.5620251901968296E-3</v>
      </c>
      <c r="P91">
        <v>-28.882962996691099</v>
      </c>
      <c r="Q91">
        <v>1.5291574601360299E-3</v>
      </c>
      <c r="R91">
        <v>-43.932781309107099</v>
      </c>
      <c r="S91">
        <v>0.139854066395208</v>
      </c>
      <c r="T91">
        <v>162.11095161940099</v>
      </c>
      <c r="U91">
        <v>8.3485407982529194E-2</v>
      </c>
      <c r="V91" s="14">
        <v>45408.63685185185</v>
      </c>
      <c r="W91">
        <v>2.5</v>
      </c>
      <c r="X91">
        <v>2.1909402125663901E-2</v>
      </c>
      <c r="Y91">
        <v>2.7282477896705799E-2</v>
      </c>
      <c r="Z91" s="44">
        <f>((((N91/1000)+1)/((SMOW!$Z$4/1000)+1))-1)*1000</f>
        <v>-4.420247430394153</v>
      </c>
      <c r="AA91" s="44">
        <f>((((P91/1000)+1)/((SMOW!$AA$4/1000)+1))-1)*1000</f>
        <v>-8.4158061012381538</v>
      </c>
      <c r="AB91" s="44">
        <f>Z91*SMOW!$AN$6</f>
        <v>-4.6087369421079236</v>
      </c>
      <c r="AC91" s="44">
        <f>AA91*SMOW!$AN$12</f>
        <v>-8.765944987688755</v>
      </c>
      <c r="AD91" s="44">
        <f t="shared" ref="AD91" si="232">LN((AB91/1000)+1)*1000</f>
        <v>-4.6193899139738139</v>
      </c>
      <c r="AE91" s="44">
        <f t="shared" ref="AE91" si="233">LN((AC91/1000)+1)*1000</f>
        <v>-8.8045919003515536</v>
      </c>
      <c r="AF91" s="44">
        <f>(AD91-SMOW!AN$14*AE91)</f>
        <v>2.9434609411806534E-2</v>
      </c>
      <c r="AG91" s="45">
        <f t="shared" ref="AG91" si="234">AF91*1000</f>
        <v>29.434609411806534</v>
      </c>
      <c r="AK91">
        <v>30</v>
      </c>
      <c r="AL91">
        <v>0</v>
      </c>
      <c r="AM91">
        <v>0</v>
      </c>
      <c r="AN91">
        <v>0</v>
      </c>
    </row>
    <row r="92" spans="1:40" customFormat="1" x14ac:dyDescent="0.2">
      <c r="A92" s="16">
        <v>5340</v>
      </c>
      <c r="B92" t="s">
        <v>176</v>
      </c>
      <c r="C92" t="s">
        <v>62</v>
      </c>
      <c r="D92" t="s">
        <v>137</v>
      </c>
      <c r="E92" t="s">
        <v>274</v>
      </c>
      <c r="F92">
        <v>-4.7058073875477904</v>
      </c>
      <c r="G92">
        <v>-4.7169152568520802</v>
      </c>
      <c r="H92">
        <v>5.9570582197649704E-3</v>
      </c>
      <c r="I92">
        <v>-8.8776154731649797</v>
      </c>
      <c r="J92">
        <v>-8.9172563191711909</v>
      </c>
      <c r="K92">
        <v>1.2848740801636299E-3</v>
      </c>
      <c r="L92">
        <v>-8.6039203296909492E-3</v>
      </c>
      <c r="M92">
        <v>6.0149098782422E-3</v>
      </c>
      <c r="N92">
        <v>-14.852823307480699</v>
      </c>
      <c r="O92">
        <v>5.89632606133413E-3</v>
      </c>
      <c r="P92">
        <v>-28.597094455714</v>
      </c>
      <c r="Q92">
        <v>1.25931008543047E-3</v>
      </c>
      <c r="R92">
        <v>-43.519735366473398</v>
      </c>
      <c r="S92">
        <v>0.167440760791469</v>
      </c>
      <c r="T92">
        <v>151.03879640267201</v>
      </c>
      <c r="U92">
        <v>6.8295107476786701E-2</v>
      </c>
      <c r="V92" s="14">
        <v>45408.721956018519</v>
      </c>
      <c r="W92">
        <v>2.5</v>
      </c>
      <c r="X92">
        <v>7.2199540610607396E-3</v>
      </c>
      <c r="Y92">
        <v>4.1677809711131702E-3</v>
      </c>
      <c r="Z92" s="44">
        <f>((((N92/1000)+1)/((SMOW!$Z$4/1000)+1))-1)*1000</f>
        <v>-4.2706003167142237</v>
      </c>
      <c r="AA92" s="44">
        <f>((((P92/1000)+1)/((SMOW!$AA$4/1000)+1))-1)*1000</f>
        <v>-8.1239126260289609</v>
      </c>
      <c r="AB92" s="44">
        <f>Z92*SMOW!$AN$6</f>
        <v>-4.4527085314913224</v>
      </c>
      <c r="AC92" s="44">
        <f>AA92*SMOW!$AN$12</f>
        <v>-8.4619073096376134</v>
      </c>
      <c r="AD92" s="44">
        <f t="shared" ref="AD92" si="235">LN((AB92/1000)+1)*1000</f>
        <v>-4.4626513641261756</v>
      </c>
      <c r="AE92" s="44">
        <f t="shared" ref="AE92" si="236">LN((AC92/1000)+1)*1000</f>
        <v>-8.4979125062654219</v>
      </c>
      <c r="AF92" s="44">
        <f>(AD92-SMOW!AN$14*AE92)</f>
        <v>2.4246439181967006E-2</v>
      </c>
      <c r="AG92" s="45">
        <f t="shared" ref="AG92" si="237">AF92*1000</f>
        <v>24.246439181967006</v>
      </c>
      <c r="AH92" s="2">
        <f>AVERAGE(AG91:AG92)</f>
        <v>26.84052429688677</v>
      </c>
      <c r="AI92">
        <f>STDEV(AG91:AG92)</f>
        <v>3.6685903514696991</v>
      </c>
      <c r="AK92">
        <v>30</v>
      </c>
      <c r="AL92">
        <v>0</v>
      </c>
      <c r="AM92">
        <v>0</v>
      </c>
      <c r="AN92">
        <v>0</v>
      </c>
    </row>
    <row r="93" spans="1:40" customFormat="1" x14ac:dyDescent="0.2">
      <c r="A93" s="16">
        <v>5341</v>
      </c>
      <c r="B93" t="s">
        <v>176</v>
      </c>
      <c r="C93" t="s">
        <v>62</v>
      </c>
      <c r="D93" t="s">
        <v>149</v>
      </c>
      <c r="E93" t="s">
        <v>275</v>
      </c>
      <c r="F93">
        <v>-8.5629115303190595</v>
      </c>
      <c r="G93">
        <v>-8.5997842474087705</v>
      </c>
      <c r="H93">
        <v>4.1965866951498001E-3</v>
      </c>
      <c r="I93">
        <v>-16.159363069261602</v>
      </c>
      <c r="J93">
        <v>-16.291349906762999</v>
      </c>
      <c r="K93">
        <v>5.0910957749635104E-3</v>
      </c>
      <c r="L93">
        <v>2.04850336211808E-3</v>
      </c>
      <c r="M93">
        <v>3.9537409505033998E-3</v>
      </c>
      <c r="N93">
        <v>-18.670604305967601</v>
      </c>
      <c r="O93">
        <v>4.15380252909975E-3</v>
      </c>
      <c r="P93">
        <v>-35.733963608018797</v>
      </c>
      <c r="Q93">
        <v>4.9898027785591796E-3</v>
      </c>
      <c r="R93">
        <v>-54.1591094407556</v>
      </c>
      <c r="S93">
        <v>0.14696548518481201</v>
      </c>
      <c r="T93">
        <v>104.017812120708</v>
      </c>
      <c r="U93">
        <v>8.5934081465018797E-2</v>
      </c>
      <c r="V93" s="14">
        <v>45410.566516203704</v>
      </c>
      <c r="W93">
        <v>2.5</v>
      </c>
      <c r="X93">
        <v>1.18450891255406E-2</v>
      </c>
      <c r="Y93">
        <v>1.08794027554298E-2</v>
      </c>
      <c r="Z93" s="44">
        <f>((((N93/1000)+1)/((SMOW!$Z$4/1000)+1))-1)*1000</f>
        <v>-8.1293910351817331</v>
      </c>
      <c r="AA93" s="44">
        <f>((((P93/1000)+1)/((SMOW!$AA$4/1000)+1))-1)*1000</f>
        <v>-15.411197655222587</v>
      </c>
      <c r="AB93" s="44">
        <f>Z93*SMOW!$AN$6</f>
        <v>-8.4760469567972052</v>
      </c>
      <c r="AC93" s="44">
        <f>AA93*SMOW!$AN$12</f>
        <v>-16.052379203485192</v>
      </c>
      <c r="AD93" s="44">
        <f t="shared" ref="AD93" si="238">LN((AB93/1000)+1)*1000</f>
        <v>-8.5121729245818667</v>
      </c>
      <c r="AE93" s="44">
        <f t="shared" ref="AE93" si="239">LN((AC93/1000)+1)*1000</f>
        <v>-16.182614244548997</v>
      </c>
      <c r="AF93" s="44">
        <f>(AD93-SMOW!AN$14*AE93)</f>
        <v>3.2247396540004303E-2</v>
      </c>
      <c r="AG93" s="45">
        <f t="shared" ref="AG93" si="240">AF93*1000</f>
        <v>32.247396540004303</v>
      </c>
      <c r="AH93" s="2">
        <f>AVERAGE(AG53,AG93,AG41,AG42)</f>
        <v>41.548370707602089</v>
      </c>
      <c r="AI93">
        <f>STDEV(AG53,AG93,AG41,AG42)</f>
        <v>7.8073576131564071</v>
      </c>
      <c r="AJ93" t="s">
        <v>276</v>
      </c>
      <c r="AK93">
        <v>30</v>
      </c>
      <c r="AL93">
        <v>3</v>
      </c>
      <c r="AM93">
        <v>0</v>
      </c>
      <c r="AN93">
        <v>0</v>
      </c>
    </row>
    <row r="94" spans="1:40" customFormat="1" x14ac:dyDescent="0.2">
      <c r="A94" s="16">
        <v>5342</v>
      </c>
      <c r="B94" t="s">
        <v>176</v>
      </c>
      <c r="C94" t="s">
        <v>62</v>
      </c>
      <c r="D94" t="s">
        <v>149</v>
      </c>
      <c r="E94" t="s">
        <v>277</v>
      </c>
      <c r="F94">
        <v>-8.5982135319619601</v>
      </c>
      <c r="G94">
        <v>-8.6353918510460108</v>
      </c>
      <c r="H94">
        <v>4.5938971628053096E-3</v>
      </c>
      <c r="I94">
        <v>-16.2303203166895</v>
      </c>
      <c r="J94">
        <v>-16.363475087644499</v>
      </c>
      <c r="K94">
        <v>4.4427211341203999E-3</v>
      </c>
      <c r="L94">
        <v>4.5229952302677104E-3</v>
      </c>
      <c r="M94">
        <v>4.0168631686008198E-3</v>
      </c>
      <c r="N94">
        <v>-18.7055464040007</v>
      </c>
      <c r="O94">
        <v>4.5470624198802696E-3</v>
      </c>
      <c r="P94">
        <v>-35.803509082318399</v>
      </c>
      <c r="Q94">
        <v>4.3543282702335597E-3</v>
      </c>
      <c r="R94">
        <v>-54.731020693679802</v>
      </c>
      <c r="S94">
        <v>0.19462600667320901</v>
      </c>
      <c r="T94">
        <v>111.858226481239</v>
      </c>
      <c r="U94">
        <v>7.3377683144027095E-2</v>
      </c>
      <c r="V94" s="14">
        <v>45411.41642361111</v>
      </c>
      <c r="W94">
        <v>2.5</v>
      </c>
      <c r="X94">
        <v>8.7674663020153601E-2</v>
      </c>
      <c r="Y94">
        <v>8.5498733047845804E-2</v>
      </c>
      <c r="Z94" s="44">
        <f>((((N94/1000)+1)/((SMOW!$Z$4/1000)+1))-1)*1000</f>
        <v>-8.1647084731456552</v>
      </c>
      <c r="AA94" s="44">
        <f>((((P94/1000)+1)/((SMOW!$AA$4/1000)+1))-1)*1000</f>
        <v>-15.48220886236351</v>
      </c>
      <c r="AB94" s="44">
        <f>Z94*SMOW!$AN$6</f>
        <v>-8.512870411503771</v>
      </c>
      <c r="AC94" s="44">
        <f>AA94*SMOW!$AN$12</f>
        <v>-16.12634482577004</v>
      </c>
      <c r="AD94" s="44">
        <f t="shared" ref="AD94" si="241">LN((AB94/1000)+1)*1000</f>
        <v>-8.5493118543975619</v>
      </c>
      <c r="AE94" s="44">
        <f t="shared" ref="AE94" si="242">LN((AC94/1000)+1)*1000</f>
        <v>-16.257789386949199</v>
      </c>
      <c r="AF94" s="44">
        <f>(AD94-SMOW!AN$14*AE94)</f>
        <v>3.4800941911615979E-2</v>
      </c>
      <c r="AG94" s="45">
        <f t="shared" ref="AG94" si="243">AF94*1000</f>
        <v>34.800941911615979</v>
      </c>
      <c r="AH94" s="2">
        <f>AVERAGE(AG45, AG46, AG94)</f>
        <v>35.134318194512439</v>
      </c>
      <c r="AI94">
        <f>STDEV(AG45, AG46, AG94)</f>
        <v>4.6779539904180485</v>
      </c>
      <c r="AJ94" t="s">
        <v>278</v>
      </c>
      <c r="AK94">
        <v>30</v>
      </c>
      <c r="AL94">
        <v>1</v>
      </c>
      <c r="AM94">
        <v>0</v>
      </c>
      <c r="AN94">
        <v>0</v>
      </c>
    </row>
    <row r="95" spans="1:40" customFormat="1" x14ac:dyDescent="0.2">
      <c r="A95" s="16">
        <v>5343</v>
      </c>
      <c r="B95" t="s">
        <v>233</v>
      </c>
      <c r="C95" t="s">
        <v>62</v>
      </c>
      <c r="D95" t="s">
        <v>149</v>
      </c>
      <c r="E95" t="s">
        <v>279</v>
      </c>
      <c r="F95">
        <v>-8.7144888674182805</v>
      </c>
      <c r="G95">
        <v>-8.7526824231579301</v>
      </c>
      <c r="H95">
        <v>4.1768301869847396E-3</v>
      </c>
      <c r="I95">
        <v>-16.450393684677699</v>
      </c>
      <c r="J95">
        <v>-16.587203915380201</v>
      </c>
      <c r="K95">
        <v>1.43995799830919E-3</v>
      </c>
      <c r="L95">
        <v>5.3612441628058298E-3</v>
      </c>
      <c r="M95">
        <v>4.0981431777442302E-3</v>
      </c>
      <c r="N95">
        <v>-18.820636313390299</v>
      </c>
      <c r="O95">
        <v>4.1342474383697604E-3</v>
      </c>
      <c r="P95">
        <v>-36.0192038465919</v>
      </c>
      <c r="Q95">
        <v>1.41130843703755E-3</v>
      </c>
      <c r="R95">
        <v>-55.330265334610203</v>
      </c>
      <c r="S95">
        <v>0.129893348443651</v>
      </c>
      <c r="T95">
        <v>157.87926127256</v>
      </c>
      <c r="U95">
        <v>8.15278772040154E-2</v>
      </c>
      <c r="V95" s="14">
        <v>45411.510081018518</v>
      </c>
      <c r="W95">
        <v>2.5</v>
      </c>
      <c r="X95">
        <v>1.7980891555936501E-2</v>
      </c>
      <c r="Y95">
        <v>1.5240775362746799E-2</v>
      </c>
      <c r="Z95" s="44">
        <f>((((N95/1000)+1)/((SMOW!$Z$4/1000)+1))-1)*1000</f>
        <v>-8.2810346517079303</v>
      </c>
      <c r="AA95" s="44">
        <f>((((P95/1000)+1)/((SMOW!$AA$4/1000)+1))-1)*1000</f>
        <v>-15.70244958599476</v>
      </c>
      <c r="AB95" s="44">
        <f>Z95*SMOW!$AN$6</f>
        <v>-8.6341570057310069</v>
      </c>
      <c r="AC95" s="44">
        <f>AA95*SMOW!$AN$12</f>
        <v>-16.355748645698384</v>
      </c>
      <c r="AD95" s="44">
        <f t="shared" ref="AD95" si="244">LN((AB95/1000)+1)*1000</f>
        <v>-8.6716472933389142</v>
      </c>
      <c r="AE95" s="44">
        <f t="shared" ref="AE95" si="245">LN((AC95/1000)+1)*1000</f>
        <v>-16.490980475281006</v>
      </c>
      <c r="AF95" s="44">
        <f>(AD95-SMOW!AN$14*AE95)</f>
        <v>3.5590397609457369E-2</v>
      </c>
      <c r="AG95" s="45">
        <f t="shared" ref="AG95" si="246">AF95*1000</f>
        <v>35.590397609457369</v>
      </c>
      <c r="AH95" s="2">
        <f>AVERAGE(AG43, AG44, AG95)</f>
        <v>31.817144771175403</v>
      </c>
      <c r="AI95">
        <f>STDEV(AG43, AG44, AG95)</f>
        <v>7.2639684877739281</v>
      </c>
      <c r="AJ95" t="s">
        <v>280</v>
      </c>
      <c r="AK95">
        <v>30</v>
      </c>
      <c r="AL95">
        <v>0</v>
      </c>
      <c r="AM95">
        <v>0</v>
      </c>
      <c r="AN95">
        <v>0</v>
      </c>
    </row>
    <row r="96" spans="1:40" customFormat="1" x14ac:dyDescent="0.2">
      <c r="A96" s="16">
        <v>5344</v>
      </c>
      <c r="B96" t="s">
        <v>233</v>
      </c>
      <c r="C96" t="s">
        <v>61</v>
      </c>
      <c r="D96" t="s">
        <v>68</v>
      </c>
      <c r="E96" t="s">
        <v>281</v>
      </c>
      <c r="F96">
        <v>-10.0863553807238</v>
      </c>
      <c r="G96">
        <v>-10.1375675544014</v>
      </c>
      <c r="H96">
        <v>3.46597596990676E-3</v>
      </c>
      <c r="I96">
        <v>-19.042512747372498</v>
      </c>
      <c r="J96">
        <v>-19.226156539029802</v>
      </c>
      <c r="K96">
        <v>1.5597775848224099E-3</v>
      </c>
      <c r="L96">
        <v>1.38430982063145E-2</v>
      </c>
      <c r="M96">
        <v>3.6887851760679601E-3</v>
      </c>
      <c r="N96">
        <v>-20.178516659134701</v>
      </c>
      <c r="O96">
        <v>3.4306403740533399E-3</v>
      </c>
      <c r="P96">
        <v>-38.559749825906501</v>
      </c>
      <c r="Q96">
        <v>1.52874407999795E-3</v>
      </c>
      <c r="R96">
        <v>-58.663891437865999</v>
      </c>
      <c r="S96">
        <v>0.15364306926038299</v>
      </c>
      <c r="T96">
        <v>143.84218153237401</v>
      </c>
      <c r="U96">
        <v>6.9471391753411299E-2</v>
      </c>
      <c r="V96" s="14">
        <v>45411.60659722222</v>
      </c>
      <c r="W96">
        <v>2.5</v>
      </c>
      <c r="X96">
        <v>3.8922149528777599E-4</v>
      </c>
      <c r="Y96">
        <v>7.9993864486268705E-4</v>
      </c>
      <c r="Z96" s="44">
        <f>((((N96/1000)+1)/((SMOW!$Z$4/1000)+1))-1)*1000</f>
        <v>-9.6535010338877356</v>
      </c>
      <c r="AA96" s="44">
        <f>((((P96/1000)+1)/((SMOW!$AA$4/1000)+1))-1)*1000</f>
        <v>-18.296539835646939</v>
      </c>
      <c r="AB96" s="44">
        <f>Z96*SMOW!$AN$6</f>
        <v>-10.065148509477948</v>
      </c>
      <c r="AC96" s="44">
        <f>AA96*SMOW!$AN$12</f>
        <v>-19.057765796284265</v>
      </c>
      <c r="AD96" s="44">
        <f t="shared" ref="AD96" si="247">LN((AB96/1000)+1)*1000</f>
        <v>-10.116144594079341</v>
      </c>
      <c r="AE96" s="44">
        <f t="shared" ref="AE96" si="248">LN((AC96/1000)+1)*1000</f>
        <v>-19.241705754295932</v>
      </c>
      <c r="AF96" s="44">
        <f>(AD96-SMOW!AN$14*AE96)</f>
        <v>4.3476044188912155E-2</v>
      </c>
      <c r="AG96" s="45">
        <f t="shared" ref="AG96" si="249">AF96*1000</f>
        <v>43.476044188912155</v>
      </c>
      <c r="AK96">
        <v>30</v>
      </c>
      <c r="AL96">
        <v>1</v>
      </c>
      <c r="AM96">
        <v>0</v>
      </c>
      <c r="AN96">
        <v>0</v>
      </c>
    </row>
    <row r="97" spans="1:40" customFormat="1" x14ac:dyDescent="0.2">
      <c r="A97" s="16">
        <v>5345</v>
      </c>
      <c r="B97" t="s">
        <v>233</v>
      </c>
      <c r="C97" t="s">
        <v>61</v>
      </c>
      <c r="D97" t="s">
        <v>68</v>
      </c>
      <c r="E97" t="s">
        <v>282</v>
      </c>
      <c r="F97">
        <v>-10.346778031650899</v>
      </c>
      <c r="G97">
        <v>-10.4006783461863</v>
      </c>
      <c r="H97">
        <v>3.8163092123763001E-3</v>
      </c>
      <c r="I97">
        <v>-19.501304774559799</v>
      </c>
      <c r="J97">
        <v>-19.693964106749</v>
      </c>
      <c r="K97">
        <v>1.3406477745746301E-3</v>
      </c>
      <c r="L97">
        <v>-2.2652978228306299E-3</v>
      </c>
      <c r="M97">
        <v>3.9835383156835696E-3</v>
      </c>
      <c r="N97">
        <v>-20.436284303326602</v>
      </c>
      <c r="O97">
        <v>3.77740197206424E-3</v>
      </c>
      <c r="P97">
        <v>-39.009413676918399</v>
      </c>
      <c r="Q97">
        <v>1.31397410033893E-3</v>
      </c>
      <c r="R97">
        <v>-59.094129431442099</v>
      </c>
      <c r="S97">
        <v>0.137095234901221</v>
      </c>
      <c r="T97">
        <v>129.27632827570099</v>
      </c>
      <c r="U97">
        <v>6.5430620995861499E-2</v>
      </c>
      <c r="V97" s="14">
        <v>45411.685914351852</v>
      </c>
      <c r="W97">
        <v>2.5</v>
      </c>
      <c r="X97">
        <v>9.8203304622311804E-2</v>
      </c>
      <c r="Y97">
        <v>9.2633626804265498E-2</v>
      </c>
      <c r="Z97" s="44">
        <f>((((N97/1000)+1)/((SMOW!$Z$4/1000)+1))-1)*1000</f>
        <v>-9.9140375584613203</v>
      </c>
      <c r="AA97" s="44">
        <f>((((P97/1000)+1)/((SMOW!$AA$4/1000)+1))-1)*1000</f>
        <v>-18.755680753004267</v>
      </c>
      <c r="AB97" s="44">
        <f>Z97*SMOW!$AN$6</f>
        <v>-10.336794910381712</v>
      </c>
      <c r="AC97" s="44">
        <f>AA97*SMOW!$AN$12</f>
        <v>-19.536009231878527</v>
      </c>
      <c r="AD97" s="44">
        <f t="shared" ref="AD97:AD98" si="250">LN((AB97/1000)+1)*1000</f>
        <v>-10.390590612760684</v>
      </c>
      <c r="AE97" s="44">
        <f t="shared" ref="AE97:AE98" si="251">LN((AC97/1000)+1)*1000</f>
        <v>-19.729359396853855</v>
      </c>
      <c r="AF97" s="44">
        <f>(AD97-SMOW!AN$14*AE97)</f>
        <v>2.651114877815175E-2</v>
      </c>
      <c r="AG97" s="45">
        <f t="shared" ref="AG97:AG98" si="252">AF97*1000</f>
        <v>26.51114877815175</v>
      </c>
      <c r="AK97">
        <v>30</v>
      </c>
      <c r="AL97">
        <v>0</v>
      </c>
      <c r="AM97">
        <v>0</v>
      </c>
      <c r="AN97">
        <v>0</v>
      </c>
    </row>
    <row r="98" spans="1:40" customFormat="1" x14ac:dyDescent="0.2">
      <c r="A98" s="16">
        <v>5346</v>
      </c>
      <c r="B98" t="s">
        <v>233</v>
      </c>
      <c r="C98" t="s">
        <v>61</v>
      </c>
      <c r="D98" t="s">
        <v>68</v>
      </c>
      <c r="E98" t="s">
        <v>283</v>
      </c>
      <c r="F98">
        <v>-10.2333569111806</v>
      </c>
      <c r="G98">
        <v>-10.286078192372001</v>
      </c>
      <c r="H98">
        <v>5.0231321940704798E-3</v>
      </c>
      <c r="I98">
        <v>-19.2928257933373</v>
      </c>
      <c r="J98">
        <v>-19.481361256168601</v>
      </c>
      <c r="K98">
        <v>1.39245129089824E-3</v>
      </c>
      <c r="L98" s="66">
        <v>8.0550885036778706E-5</v>
      </c>
      <c r="M98">
        <v>5.0582168846210604E-3</v>
      </c>
      <c r="N98">
        <v>-20.324019510225199</v>
      </c>
      <c r="O98">
        <v>4.97192140361352E-3</v>
      </c>
      <c r="P98">
        <v>-38.8050826162278</v>
      </c>
      <c r="Q98">
        <v>1.36474692825647E-3</v>
      </c>
      <c r="R98">
        <v>-59.1246822815135</v>
      </c>
      <c r="S98">
        <v>0.15241633582507599</v>
      </c>
      <c r="T98">
        <v>140.92971141825299</v>
      </c>
      <c r="U98">
        <v>8.4910166766759707E-2</v>
      </c>
      <c r="V98" s="14">
        <v>45411.792048611111</v>
      </c>
      <c r="W98">
        <v>2.5</v>
      </c>
      <c r="X98">
        <v>2.8807627108362699E-3</v>
      </c>
      <c r="Y98">
        <v>3.95895137943839E-3</v>
      </c>
      <c r="Z98" s="44">
        <f>((((N98/1000)+1)/((SMOW!$Z$4/1000)+1))-1)*1000</f>
        <v>-9.8005668429326231</v>
      </c>
      <c r="AA98" s="44">
        <f>((((P98/1000)+1)/((SMOW!$AA$4/1000)+1))-1)*1000</f>
        <v>-18.547043233134829</v>
      </c>
      <c r="AB98" s="44">
        <f>Z98*SMOW!$AN$6</f>
        <v>-10.218485542695957</v>
      </c>
      <c r="AC98" s="44">
        <f>AA98*SMOW!$AN$12</f>
        <v>-19.318691366003002</v>
      </c>
      <c r="AD98" s="44">
        <f t="shared" si="250"/>
        <v>-10.271052677037261</v>
      </c>
      <c r="AE98" s="44">
        <f t="shared" si="251"/>
        <v>-19.507735974222918</v>
      </c>
      <c r="AF98" s="44">
        <f>(AD98-SMOW!AN$14*AE98)</f>
        <v>2.9031917352440928E-2</v>
      </c>
      <c r="AG98" s="45">
        <f t="shared" si="252"/>
        <v>29.031917352440928</v>
      </c>
      <c r="AH98" s="2">
        <f>AVERAGE(AG96:AG98)</f>
        <v>33.006370106501613</v>
      </c>
      <c r="AI98">
        <f>STDEV(AG97:AG98)</f>
        <v>1.7824525526818233</v>
      </c>
      <c r="AK98">
        <v>30</v>
      </c>
      <c r="AL98">
        <v>0</v>
      </c>
      <c r="AM98">
        <v>0</v>
      </c>
      <c r="AN98">
        <v>0</v>
      </c>
    </row>
    <row r="99" spans="1:40" customFormat="1" x14ac:dyDescent="0.2">
      <c r="A99" s="16">
        <v>5351</v>
      </c>
      <c r="B99" t="s">
        <v>176</v>
      </c>
      <c r="C99" t="s">
        <v>61</v>
      </c>
      <c r="D99" t="s">
        <v>24</v>
      </c>
      <c r="E99" t="s">
        <v>284</v>
      </c>
      <c r="F99">
        <v>-28.904926200491801</v>
      </c>
      <c r="G99">
        <v>-29.3309030488779</v>
      </c>
      <c r="H99">
        <v>6.4100307396031597E-3</v>
      </c>
      <c r="I99">
        <v>-53.9947914052375</v>
      </c>
      <c r="J99">
        <v>-55.507204857722698</v>
      </c>
      <c r="K99">
        <v>6.1584486193367403E-3</v>
      </c>
      <c r="L99">
        <v>-2.30988840002526E-2</v>
      </c>
      <c r="M99">
        <v>5.54132288700117E-3</v>
      </c>
      <c r="N99">
        <v>-38.805232307722299</v>
      </c>
      <c r="O99">
        <v>6.3446805301428299E-3</v>
      </c>
      <c r="P99">
        <v>-72.816614138231401</v>
      </c>
      <c r="Q99">
        <v>6.0359194544119003E-3</v>
      </c>
      <c r="R99">
        <v>-106.160473745511</v>
      </c>
      <c r="S99">
        <v>0.15621474318191</v>
      </c>
      <c r="T99">
        <v>47.7301548641313</v>
      </c>
      <c r="U99">
        <v>8.9159556527454803E-2</v>
      </c>
      <c r="V99" s="14">
        <v>45412.519837962966</v>
      </c>
      <c r="W99">
        <v>2.5</v>
      </c>
      <c r="X99">
        <v>7.3621325016314895E-2</v>
      </c>
      <c r="Y99">
        <v>6.6299667404874807E-2</v>
      </c>
      <c r="Z99" s="44">
        <f>((((N99/1000)+1)/((SMOW!$Z$4/1000)+1))-1)*1000</f>
        <v>-28.480300551406156</v>
      </c>
      <c r="AA99" s="44">
        <f>((((P99/1000)+1)/((SMOW!$AA$4/1000)+1))-1)*1000</f>
        <v>-53.275398088877381</v>
      </c>
      <c r="AB99" s="44">
        <f>Z99*SMOW!$AN$6</f>
        <v>-29.694766037542365</v>
      </c>
      <c r="AC99" s="44">
        <f>AA99*SMOW!$AN$12</f>
        <v>-55.491916428018726</v>
      </c>
      <c r="AD99" s="44">
        <f t="shared" ref="AD99" si="253">LN((AB99/1000)+1)*1000</f>
        <v>-30.144582796146373</v>
      </c>
      <c r="AE99" s="44">
        <f t="shared" ref="AE99" si="254">LN((AC99/1000)+1)*1000</f>
        <v>-57.091033504427216</v>
      </c>
      <c r="AF99" s="44">
        <f>(AD99-SMOW!AN$14*AE99)</f>
        <v>-5.171058088038194E-4</v>
      </c>
      <c r="AG99" s="45">
        <f t="shared" ref="AG99" si="255">AF99*1000</f>
        <v>-0.5171058088038194</v>
      </c>
      <c r="AJ99" t="s">
        <v>287</v>
      </c>
      <c r="AK99">
        <v>30</v>
      </c>
      <c r="AL99">
        <v>3</v>
      </c>
      <c r="AM99">
        <v>0</v>
      </c>
      <c r="AN99">
        <v>0</v>
      </c>
    </row>
    <row r="100" spans="1:40" customFormat="1" x14ac:dyDescent="0.2">
      <c r="A100" s="16">
        <v>5352</v>
      </c>
      <c r="B100" t="s">
        <v>176</v>
      </c>
      <c r="C100" t="s">
        <v>61</v>
      </c>
      <c r="D100" t="s">
        <v>24</v>
      </c>
      <c r="E100" t="s">
        <v>286</v>
      </c>
      <c r="F100">
        <v>-29.235373659502201</v>
      </c>
      <c r="G100">
        <v>-29.671243910047401</v>
      </c>
      <c r="H100">
        <v>4.8060508246994E-3</v>
      </c>
      <c r="I100">
        <v>-54.603412943415101</v>
      </c>
      <c r="J100">
        <v>-56.150770747194699</v>
      </c>
      <c r="K100">
        <v>1.73146392923536E-3</v>
      </c>
      <c r="L100">
        <v>-2.3636955528537298E-2</v>
      </c>
      <c r="M100">
        <v>5.1914519279895096E-3</v>
      </c>
      <c r="N100">
        <v>-39.132310857668202</v>
      </c>
      <c r="O100">
        <v>4.7570531769758799E-3</v>
      </c>
      <c r="P100">
        <v>-73.413126475953206</v>
      </c>
      <c r="Q100">
        <v>1.6970145341908801E-3</v>
      </c>
      <c r="R100">
        <v>-107.577448660966</v>
      </c>
      <c r="S100">
        <v>0.16408640573177</v>
      </c>
      <c r="T100">
        <v>88.639043010992594</v>
      </c>
      <c r="U100">
        <v>8.4627088041603502E-2</v>
      </c>
      <c r="V100" s="14">
        <v>45412.598912037036</v>
      </c>
      <c r="W100">
        <v>2.5</v>
      </c>
      <c r="X100">
        <v>6.41602355904317E-2</v>
      </c>
      <c r="Y100">
        <v>5.7823821523360103E-2</v>
      </c>
      <c r="Z100" s="44">
        <f>((((N100/1000)+1)/((SMOW!$Z$4/1000)+1))-1)*1000</f>
        <v>-28.810892503443597</v>
      </c>
      <c r="AA100" s="44">
        <f>((((P100/1000)+1)/((SMOW!$AA$4/1000)+1))-1)*1000</f>
        <v>-53.884482455655579</v>
      </c>
      <c r="AB100" s="44">
        <f>Z100*SMOW!$AN$6</f>
        <v>-30.039455190380732</v>
      </c>
      <c r="AC100" s="44">
        <f>AA100*SMOW!$AN$12</f>
        <v>-56.12634169730498</v>
      </c>
      <c r="AD100" s="44">
        <f t="shared" ref="AD100" si="256">LN((AB100/1000)+1)*1000</f>
        <v>-30.499883765978041</v>
      </c>
      <c r="AE100" s="44">
        <f t="shared" ref="AE100" si="257">LN((AC100/1000)+1)*1000</f>
        <v>-57.762958337301079</v>
      </c>
      <c r="AF100" s="44">
        <f>(AD100-SMOW!AN$14*AE100)</f>
        <v>-1.0417638830695353E-3</v>
      </c>
      <c r="AG100" s="45">
        <f t="shared" ref="AG100" si="258">AF100*1000</f>
        <v>-1.0417638830695353</v>
      </c>
      <c r="AH100" s="65"/>
      <c r="AI100" s="65"/>
      <c r="AJ100" t="s">
        <v>288</v>
      </c>
      <c r="AK100">
        <v>30</v>
      </c>
      <c r="AL100">
        <v>0</v>
      </c>
      <c r="AM100">
        <v>0</v>
      </c>
      <c r="AN100">
        <v>0</v>
      </c>
    </row>
    <row r="101" spans="1:40" customFormat="1" x14ac:dyDescent="0.2">
      <c r="A101" s="16">
        <v>5353</v>
      </c>
      <c r="B101" t="s">
        <v>233</v>
      </c>
      <c r="C101" t="s">
        <v>61</v>
      </c>
      <c r="D101" t="s">
        <v>24</v>
      </c>
      <c r="E101" t="s">
        <v>289</v>
      </c>
      <c r="F101">
        <v>-29.237725131070398</v>
      </c>
      <c r="G101">
        <v>-29.673666408660399</v>
      </c>
      <c r="H101">
        <v>5.7559513870594501E-3</v>
      </c>
      <c r="I101">
        <v>-54.606459999974703</v>
      </c>
      <c r="J101">
        <v>-56.153993811178402</v>
      </c>
      <c r="K101">
        <v>1.8948310100256199E-3</v>
      </c>
      <c r="L101">
        <v>-2.4357676358206602E-2</v>
      </c>
      <c r="M101">
        <v>5.8947550038101499E-3</v>
      </c>
      <c r="N101">
        <v>-39.134638356003499</v>
      </c>
      <c r="O101">
        <v>5.6972695110956697E-3</v>
      </c>
      <c r="P101">
        <v>-73.4161129079435</v>
      </c>
      <c r="Q101">
        <v>1.85713124573706E-3</v>
      </c>
      <c r="R101">
        <v>-107.96714926401999</v>
      </c>
      <c r="S101">
        <v>0.153467566206689</v>
      </c>
      <c r="T101">
        <v>67.180652921056904</v>
      </c>
      <c r="U101">
        <v>5.0290670124479499E-2</v>
      </c>
      <c r="V101" s="14">
        <v>45412.685567129629</v>
      </c>
      <c r="W101">
        <v>2.5</v>
      </c>
      <c r="X101" s="66">
        <v>9.7471335325294606E-5</v>
      </c>
      <c r="Y101">
        <v>4.69650006006034E-4</v>
      </c>
      <c r="Z101" s="44">
        <f>((((N101/1000)+1)/((SMOW!$Z$4/1000)+1))-1)*1000</f>
        <v>-28.813245003227351</v>
      </c>
      <c r="AA101" s="44">
        <f>((((P101/1000)+1)/((SMOW!$AA$4/1000)+1))-1)*1000</f>
        <v>-53.887531829361123</v>
      </c>
      <c r="AB101" s="44">
        <f>Z101*SMOW!$AN$6</f>
        <v>-30.041908006163201</v>
      </c>
      <c r="AC101" s="44">
        <f>AA101*SMOW!$AN$12</f>
        <v>-56.129517939940342</v>
      </c>
      <c r="AD101" s="44">
        <f t="shared" ref="AD101" si="259">LN((AB101/1000)+1)*1000</f>
        <v>-30.502412548099056</v>
      </c>
      <c r="AE101" s="44">
        <f t="shared" ref="AE101" si="260">LN((AC101/1000)+1)*1000</f>
        <v>-57.766323457146974</v>
      </c>
      <c r="AF101" s="44">
        <f>(AD101-SMOW!AN$14*AE101)</f>
        <v>-1.7937627254518418E-3</v>
      </c>
      <c r="AG101" s="45">
        <f t="shared" ref="AG101" si="261">AF101*1000</f>
        <v>-1.7937627254518418</v>
      </c>
      <c r="AK101">
        <v>30</v>
      </c>
      <c r="AL101">
        <v>0</v>
      </c>
      <c r="AM101">
        <v>0</v>
      </c>
      <c r="AN101">
        <v>0</v>
      </c>
    </row>
    <row r="102" spans="1:40" customFormat="1" x14ac:dyDescent="0.2">
      <c r="A102" s="16">
        <v>5354</v>
      </c>
      <c r="B102" t="s">
        <v>175</v>
      </c>
      <c r="C102" t="s">
        <v>61</v>
      </c>
      <c r="D102" t="s">
        <v>24</v>
      </c>
      <c r="E102" t="s">
        <v>290</v>
      </c>
      <c r="F102">
        <v>-29.237583232423901</v>
      </c>
      <c r="G102">
        <v>-29.673520013524499</v>
      </c>
      <c r="H102">
        <v>4.7292594990803096E-3</v>
      </c>
      <c r="I102">
        <v>-54.621190071547403</v>
      </c>
      <c r="J102">
        <v>-56.169574809480999</v>
      </c>
      <c r="K102">
        <v>1.7458530730417199E-3</v>
      </c>
      <c r="L102">
        <v>-1.59845141185045E-2</v>
      </c>
      <c r="M102">
        <v>5.1334104159949396E-3</v>
      </c>
      <c r="N102">
        <v>-39.134497904012498</v>
      </c>
      <c r="O102">
        <v>4.6810447382763598E-3</v>
      </c>
      <c r="P102">
        <v>-73.430549908406803</v>
      </c>
      <c r="Q102">
        <v>1.7111173900236001E-3</v>
      </c>
      <c r="R102">
        <v>-106.92402824840499</v>
      </c>
      <c r="S102">
        <v>0.13628928699491899</v>
      </c>
      <c r="T102">
        <v>63.139799541794098</v>
      </c>
      <c r="U102">
        <v>6.3734002742733303E-2</v>
      </c>
      <c r="V102" s="14">
        <v>45412.766030092593</v>
      </c>
      <c r="W102">
        <v>2.5</v>
      </c>
      <c r="X102">
        <v>2.1172652850858401E-2</v>
      </c>
      <c r="Y102">
        <v>2.5776634266564999E-2</v>
      </c>
      <c r="Z102" s="44">
        <f>((((N102/1000)+1)/((SMOW!$Z$4/1000)+1))-1)*1000</f>
        <v>-28.813103042533594</v>
      </c>
      <c r="AA102" s="44">
        <f>((((P102/1000)+1)/((SMOW!$AA$4/1000)+1))-1)*1000</f>
        <v>-53.90227310247375</v>
      </c>
      <c r="AB102" s="44">
        <f>Z102*SMOW!$AN$6</f>
        <v>-30.041759991939124</v>
      </c>
      <c r="AC102" s="44">
        <f>AA102*SMOW!$AN$12</f>
        <v>-56.144872522448466</v>
      </c>
      <c r="AD102" s="44">
        <f t="shared" ref="AD102:AD103" si="262">LN((AB102/1000)+1)*1000</f>
        <v>-30.502259949534203</v>
      </c>
      <c r="AE102" s="44">
        <f t="shared" ref="AE102:AE103" si="263">LN((AC102/1000)+1)*1000</f>
        <v>-57.782591268984547</v>
      </c>
      <c r="AF102" s="44">
        <f>(AD102-SMOW!AN$14*AE102)</f>
        <v>6.9482404896383798E-3</v>
      </c>
      <c r="AG102" s="45">
        <f t="shared" ref="AG102:AG103" si="264">AF102*1000</f>
        <v>6.9482404896383798</v>
      </c>
      <c r="AH102" s="2">
        <f>AVERAGE(AG99:AG102)</f>
        <v>0.89890201807829584</v>
      </c>
      <c r="AI102">
        <f>STDEV(AG99:AG102)</f>
        <v>4.0667842197579338</v>
      </c>
      <c r="AK102">
        <v>30</v>
      </c>
      <c r="AL102">
        <v>0</v>
      </c>
      <c r="AM102">
        <v>0</v>
      </c>
      <c r="AN102">
        <v>0</v>
      </c>
    </row>
    <row r="103" spans="1:40" customFormat="1" x14ac:dyDescent="0.2">
      <c r="A103" s="16">
        <v>5347</v>
      </c>
      <c r="B103" t="s">
        <v>175</v>
      </c>
      <c r="C103" t="s">
        <v>61</v>
      </c>
      <c r="D103" t="s">
        <v>22</v>
      </c>
      <c r="E103" t="s">
        <v>291</v>
      </c>
      <c r="F103">
        <v>-0.99233784303391603</v>
      </c>
      <c r="G103">
        <v>-0.99283104996669302</v>
      </c>
      <c r="H103">
        <v>5.1278312680572199E-3</v>
      </c>
      <c r="I103">
        <v>-1.79715170665611</v>
      </c>
      <c r="J103">
        <v>-1.79876856837119</v>
      </c>
      <c r="K103">
        <v>1.55282028004751E-3</v>
      </c>
      <c r="L103">
        <v>-4.3081245866704497E-2</v>
      </c>
      <c r="M103">
        <v>4.9554433906018099E-3</v>
      </c>
      <c r="N103">
        <v>-11.1772125537305</v>
      </c>
      <c r="O103">
        <v>5.0755530714212196E-3</v>
      </c>
      <c r="P103">
        <v>-21.657504367986</v>
      </c>
      <c r="Q103">
        <v>1.52192519851737E-3</v>
      </c>
      <c r="R103">
        <v>-32.927848153557598</v>
      </c>
      <c r="S103">
        <v>0.142335262489376</v>
      </c>
      <c r="T103">
        <v>143.02421861130301</v>
      </c>
      <c r="U103">
        <v>6.0000717856259697E-2</v>
      </c>
      <c r="V103" s="14">
        <v>45412.866435185184</v>
      </c>
      <c r="W103">
        <v>2.5</v>
      </c>
      <c r="X103">
        <v>4.6264218991352399E-2</v>
      </c>
      <c r="Y103">
        <v>5.0557073669440102E-2</v>
      </c>
      <c r="Z103" s="44">
        <f>((((N103/1000)+1)/((SMOW!$Z$4/1000)+1))-1)*1000</f>
        <v>-0.55550700285145194</v>
      </c>
      <c r="AA103" s="44">
        <f>((((P103/1000)+1)/((SMOW!$AA$4/1000)+1))-1)*1000</f>
        <v>-1.0380644934889771</v>
      </c>
      <c r="AB103" s="44">
        <f>Z103*SMOW!$AN$6</f>
        <v>-0.57919509845466877</v>
      </c>
      <c r="AC103" s="44">
        <f>AA103*SMOW!$AN$12</f>
        <v>-1.0812530771423794</v>
      </c>
      <c r="AD103" s="44">
        <f t="shared" si="262"/>
        <v>-0.57936289673084573</v>
      </c>
      <c r="AE103" s="44">
        <f t="shared" si="263"/>
        <v>-1.0818380529600522</v>
      </c>
      <c r="AF103" s="44">
        <f>(AD103-SMOW!AN$14*AE103)</f>
        <v>-8.152404767938104E-3</v>
      </c>
      <c r="AG103" s="45">
        <f t="shared" si="264"/>
        <v>-8.1524047679381049</v>
      </c>
      <c r="AK103">
        <v>30</v>
      </c>
      <c r="AL103">
        <v>3</v>
      </c>
      <c r="AM103">
        <v>0</v>
      </c>
      <c r="AN103">
        <v>0</v>
      </c>
    </row>
    <row r="104" spans="1:40" customFormat="1" x14ac:dyDescent="0.2">
      <c r="A104" s="16">
        <v>5348</v>
      </c>
      <c r="B104" t="s">
        <v>176</v>
      </c>
      <c r="C104" t="s">
        <v>61</v>
      </c>
      <c r="D104" t="s">
        <v>22</v>
      </c>
      <c r="E104" t="s">
        <v>292</v>
      </c>
      <c r="F104">
        <v>-0.42272300961172798</v>
      </c>
      <c r="G104">
        <v>-0.42281288808909701</v>
      </c>
      <c r="H104">
        <v>5.0913935099961404E-3</v>
      </c>
      <c r="I104">
        <v>-0.71997615348772004</v>
      </c>
      <c r="J104">
        <v>-0.72023555651442195</v>
      </c>
      <c r="K104">
        <v>2.2140139433461398E-3</v>
      </c>
      <c r="L104">
        <v>-4.2528514249482001E-2</v>
      </c>
      <c r="M104">
        <v>5.4244115170132097E-3</v>
      </c>
      <c r="N104">
        <v>-10.613404938742701</v>
      </c>
      <c r="O104">
        <v>5.0394867959973697E-3</v>
      </c>
      <c r="P104">
        <v>-20.601760417022199</v>
      </c>
      <c r="Q104">
        <v>2.16996368062943E-3</v>
      </c>
      <c r="R104">
        <v>-31.2310931694598</v>
      </c>
      <c r="S104">
        <v>0.204838335746761</v>
      </c>
      <c r="T104">
        <v>152.097617943969</v>
      </c>
      <c r="U104">
        <v>8.8117203080968404E-2</v>
      </c>
      <c r="V104" s="14">
        <v>45413.449513888889</v>
      </c>
      <c r="W104">
        <v>2.5</v>
      </c>
      <c r="X104">
        <v>4.5810820705126799E-2</v>
      </c>
      <c r="Y104">
        <v>4.2781394988920002E-2</v>
      </c>
      <c r="Z104" s="44">
        <f>((((N104/1000)+1)/((SMOW!$Z$4/1000)+1))-1)*1000</f>
        <v>1.435690306106352E-2</v>
      </c>
      <c r="AA104" s="44">
        <f>((((P104/1000)+1)/((SMOW!$AA$4/1000)+1))-1)*1000</f>
        <v>3.9930201991111858E-2</v>
      </c>
      <c r="AB104" s="44">
        <f>Z104*SMOW!$AN$6</f>
        <v>1.4969114411291146E-2</v>
      </c>
      <c r="AC104" s="44">
        <f>AA104*SMOW!$AN$12</f>
        <v>4.1591494598466311E-2</v>
      </c>
      <c r="AD104" s="44">
        <f t="shared" ref="AD104" si="265">LN((AB104/1000)+1)*1000</f>
        <v>1.4969002375269998E-2</v>
      </c>
      <c r="AE104" s="44">
        <f t="shared" ref="AE104" si="266">LN((AC104/1000)+1)*1000</f>
        <v>4.1590629696139921E-2</v>
      </c>
      <c r="AF104" s="44">
        <f>(AD104-SMOW!AN$14*AE104)</f>
        <v>-6.9908501042918805E-3</v>
      </c>
      <c r="AG104" s="45">
        <f t="shared" ref="AG104" si="267">AF104*1000</f>
        <v>-6.9908501042918809</v>
      </c>
      <c r="AK104">
        <v>30</v>
      </c>
      <c r="AL104">
        <v>1</v>
      </c>
      <c r="AM104">
        <v>0</v>
      </c>
      <c r="AN104">
        <v>0</v>
      </c>
    </row>
    <row r="105" spans="1:40" customFormat="1" x14ac:dyDescent="0.2">
      <c r="A105" s="16">
        <v>5349</v>
      </c>
      <c r="B105" t="s">
        <v>176</v>
      </c>
      <c r="C105" t="s">
        <v>61</v>
      </c>
      <c r="D105" t="s">
        <v>22</v>
      </c>
      <c r="E105" t="s">
        <v>293</v>
      </c>
      <c r="F105">
        <v>-0.43233478091681699</v>
      </c>
      <c r="G105">
        <v>-0.43242883308331798</v>
      </c>
      <c r="H105">
        <v>5.4678685355630799E-3</v>
      </c>
      <c r="I105">
        <v>-0.760799788314795</v>
      </c>
      <c r="J105">
        <v>-0.76108937185742498</v>
      </c>
      <c r="K105">
        <v>1.2240728248563699E-3</v>
      </c>
      <c r="L105">
        <v>-3.05736447425973E-2</v>
      </c>
      <c r="M105">
        <v>5.5617087275171197E-3</v>
      </c>
      <c r="N105">
        <v>-10.6229187181202</v>
      </c>
      <c r="O105">
        <v>5.4121236618447097E-3</v>
      </c>
      <c r="P105">
        <v>-20.641771820361399</v>
      </c>
      <c r="Q105">
        <v>1.19971853852584E-3</v>
      </c>
      <c r="R105">
        <v>-31.692540814366001</v>
      </c>
      <c r="S105">
        <v>0.14068219900901799</v>
      </c>
      <c r="T105">
        <v>160.61870165003501</v>
      </c>
      <c r="U105">
        <v>8.0180973988497994E-2</v>
      </c>
      <c r="V105" s="14">
        <v>45413.528877314813</v>
      </c>
      <c r="W105">
        <v>2.5</v>
      </c>
      <c r="X105">
        <v>7.2138387157913306E-2</v>
      </c>
      <c r="Y105">
        <v>0.16008047996677199</v>
      </c>
      <c r="Z105" s="44">
        <f>((((N105/1000)+1)/((SMOW!$Z$4/1000)+1))-1)*1000</f>
        <v>4.7409288672639605E-3</v>
      </c>
      <c r="AA105" s="44">
        <f>((((P105/1000)+1)/((SMOW!$AA$4/1000)+1))-1)*1000</f>
        <v>-9.2447732669143079E-4</v>
      </c>
      <c r="AB105" s="44">
        <f>Z105*SMOW!$AN$6</f>
        <v>4.9430929726295772E-3</v>
      </c>
      <c r="AC105" s="44">
        <f>AA105*SMOW!$AN$12</f>
        <v>-9.6294012607424254E-4</v>
      </c>
      <c r="AD105" s="44">
        <f t="shared" ref="AD105" si="268">LN((AB105/1000)+1)*1000</f>
        <v>4.9430807556763009E-3</v>
      </c>
      <c r="AE105" s="44">
        <f t="shared" ref="AE105" si="269">LN((AC105/1000)+1)*1000</f>
        <v>-9.6294058970847597E-4</v>
      </c>
      <c r="AF105" s="44">
        <f>(AD105-SMOW!AN$14*AE105)</f>
        <v>5.4515133870423763E-3</v>
      </c>
      <c r="AG105" s="45">
        <f t="shared" ref="AG105" si="270">AF105*1000</f>
        <v>5.4515133870423762</v>
      </c>
      <c r="AH105" s="65"/>
      <c r="AI105" s="65"/>
      <c r="AJ105" t="s">
        <v>294</v>
      </c>
      <c r="AK105">
        <v>30</v>
      </c>
      <c r="AL105">
        <v>0</v>
      </c>
      <c r="AM105">
        <v>0</v>
      </c>
      <c r="AN105">
        <v>0</v>
      </c>
    </row>
    <row r="106" spans="1:40" customFormat="1" x14ac:dyDescent="0.2">
      <c r="A106" s="16">
        <v>5350</v>
      </c>
      <c r="B106" t="s">
        <v>295</v>
      </c>
      <c r="C106" t="s">
        <v>61</v>
      </c>
      <c r="D106" t="s">
        <v>22</v>
      </c>
      <c r="E106" t="s">
        <v>296</v>
      </c>
      <c r="F106">
        <v>-0.58412617400633904</v>
      </c>
      <c r="G106">
        <v>-0.58429727914865803</v>
      </c>
      <c r="H106">
        <v>4.7311177765675299E-3</v>
      </c>
      <c r="I106">
        <v>-1.02911834120996</v>
      </c>
      <c r="J106">
        <v>-1.02964829511623</v>
      </c>
      <c r="K106">
        <v>1.5679325110140401E-3</v>
      </c>
      <c r="L106">
        <v>-4.0642979327286201E-2</v>
      </c>
      <c r="M106">
        <v>4.79623712856392E-3</v>
      </c>
      <c r="N106">
        <v>-10.773162599234199</v>
      </c>
      <c r="O106">
        <v>4.6828840706387397E-3</v>
      </c>
      <c r="P106">
        <v>-20.904751878084799</v>
      </c>
      <c r="Q106">
        <v>1.5367367548913501E-3</v>
      </c>
      <c r="R106">
        <v>-31.627457712683999</v>
      </c>
      <c r="S106">
        <v>0.15392545118062001</v>
      </c>
      <c r="T106">
        <v>183.972248331554</v>
      </c>
      <c r="U106">
        <v>6.0274268589504403E-2</v>
      </c>
      <c r="V106" s="14">
        <v>45413.607256944444</v>
      </c>
      <c r="W106">
        <v>2.5</v>
      </c>
      <c r="X106">
        <v>5.6394930760737501E-4</v>
      </c>
      <c r="Y106">
        <v>1.21297721231458E-3</v>
      </c>
      <c r="Z106" s="44">
        <f>((((N106/1000)+1)/((SMOW!$Z$4/1000)+1))-1)*1000</f>
        <v>-0.14711683724855096</v>
      </c>
      <c r="AA106" s="44">
        <f>((((P106/1000)+1)/((SMOW!$AA$4/1000)+1))-1)*1000</f>
        <v>-0.2694470741022581</v>
      </c>
      <c r="AB106" s="44">
        <f>Z106*SMOW!$AN$6</f>
        <v>-0.15339023738157948</v>
      </c>
      <c r="AC106" s="44">
        <f>AA106*SMOW!$AN$12</f>
        <v>-0.28065739636356318</v>
      </c>
      <c r="AD106" s="44">
        <f t="shared" ref="AD106" si="271">LN((AB106/1000)+1)*1000</f>
        <v>-0.15340200286720765</v>
      </c>
      <c r="AE106" s="44">
        <f t="shared" ref="AE106" si="272">LN((AC106/1000)+1)*1000</f>
        <v>-0.28069678802112763</v>
      </c>
      <c r="AF106" s="44">
        <f>(AD106-SMOW!AN$14*AE106)</f>
        <v>-5.1940987920522652E-3</v>
      </c>
      <c r="AG106" s="45">
        <f t="shared" ref="AG106" si="273">AF106*1000</f>
        <v>-5.194098792052265</v>
      </c>
      <c r="AH106" s="2">
        <f>AVERAGE(AG103:AG106)</f>
        <v>-3.7214600693099689</v>
      </c>
      <c r="AI106">
        <f>STDEV(AG103:AG106)</f>
        <v>6.2352302540164084</v>
      </c>
      <c r="AJ106" t="s">
        <v>297</v>
      </c>
      <c r="AK106">
        <v>30</v>
      </c>
      <c r="AL106">
        <v>0</v>
      </c>
      <c r="AM106">
        <v>0</v>
      </c>
      <c r="AN106">
        <v>0</v>
      </c>
    </row>
    <row r="107" spans="1:40" customFormat="1" x14ac:dyDescent="0.2">
      <c r="A107" s="16"/>
      <c r="V107" s="14"/>
      <c r="Z107" s="44"/>
      <c r="AA107" s="44"/>
      <c r="AB107" s="44"/>
      <c r="AC107" s="44"/>
      <c r="AD107" s="44"/>
      <c r="AE107" s="44"/>
      <c r="AF107" s="44"/>
      <c r="AG107" s="45"/>
      <c r="AJ107" t="s">
        <v>285</v>
      </c>
    </row>
    <row r="108" spans="1:40" customFormat="1" x14ac:dyDescent="0.2">
      <c r="A108" s="16"/>
      <c r="V108" s="14"/>
      <c r="Z108" s="44"/>
      <c r="AA108" s="44"/>
      <c r="AB108" s="44"/>
      <c r="AC108" s="44"/>
      <c r="AD108" s="44"/>
      <c r="AE108" s="44"/>
      <c r="AF108" s="44"/>
      <c r="AG108" s="45"/>
    </row>
    <row r="109" spans="1:40" customFormat="1" x14ac:dyDescent="0.2">
      <c r="A109" s="16"/>
      <c r="V109" s="14"/>
      <c r="Z109" s="44"/>
      <c r="AA109" s="44"/>
      <c r="AB109" s="44"/>
      <c r="AC109" s="44"/>
      <c r="AD109" s="44"/>
      <c r="AE109" s="44"/>
      <c r="AF109" s="44"/>
      <c r="AG109" s="45"/>
    </row>
    <row r="110" spans="1:40" customFormat="1" x14ac:dyDescent="0.2">
      <c r="A110" s="16"/>
      <c r="V110" s="14"/>
      <c r="Z110" s="44"/>
      <c r="AA110" s="44"/>
      <c r="AB110" s="44"/>
      <c r="AC110" s="44"/>
      <c r="AD110" s="44"/>
      <c r="AE110" s="44"/>
      <c r="AF110" s="44"/>
      <c r="AG110" s="45"/>
      <c r="AH110" s="2"/>
    </row>
    <row r="111" spans="1:40" customFormat="1" x14ac:dyDescent="0.2">
      <c r="A111" s="16"/>
      <c r="V111" s="14"/>
      <c r="Z111" s="44"/>
      <c r="AA111" s="44"/>
      <c r="AB111" s="44"/>
      <c r="AC111" s="44"/>
      <c r="AD111" s="44"/>
      <c r="AE111" s="44"/>
      <c r="AF111" s="44"/>
      <c r="AG111" s="45"/>
    </row>
    <row r="112" spans="1:40" customFormat="1" x14ac:dyDescent="0.2">
      <c r="A112" s="16"/>
      <c r="V112" s="14"/>
      <c r="Z112" s="44"/>
      <c r="AA112" s="44"/>
      <c r="AB112" s="44"/>
      <c r="AC112" s="44"/>
      <c r="AD112" s="44"/>
      <c r="AE112" s="44"/>
      <c r="AF112" s="44"/>
      <c r="AG112" s="45"/>
    </row>
    <row r="113" spans="1:34" customFormat="1" x14ac:dyDescent="0.2">
      <c r="A113" s="16"/>
      <c r="V113" s="14"/>
      <c r="Z113" s="44"/>
      <c r="AA113" s="44"/>
      <c r="AB113" s="44"/>
      <c r="AC113" s="44"/>
      <c r="AD113" s="44"/>
      <c r="AE113" s="44"/>
      <c r="AF113" s="44"/>
      <c r="AG113" s="45"/>
    </row>
    <row r="114" spans="1:34" customFormat="1" x14ac:dyDescent="0.2">
      <c r="A114" s="16"/>
      <c r="V114" s="14"/>
      <c r="Z114" s="44"/>
      <c r="AA114" s="44"/>
      <c r="AB114" s="44"/>
      <c r="AC114" s="44"/>
      <c r="AD114" s="44"/>
      <c r="AE114" s="44"/>
      <c r="AF114" s="44"/>
      <c r="AG114" s="45"/>
      <c r="AH114" s="2"/>
    </row>
    <row r="115" spans="1:34" customFormat="1" x14ac:dyDescent="0.2">
      <c r="A115" s="16"/>
      <c r="V115" s="14"/>
      <c r="Z115" s="44"/>
      <c r="AA115" s="44"/>
      <c r="AB115" s="44"/>
      <c r="AC115" s="44"/>
      <c r="AD115" s="44"/>
      <c r="AE115" s="44"/>
      <c r="AF115" s="44"/>
      <c r="AG115" s="45"/>
    </row>
    <row r="116" spans="1:34" customFormat="1" x14ac:dyDescent="0.2">
      <c r="A116" s="16"/>
      <c r="V116" s="14"/>
      <c r="Z116" s="44"/>
      <c r="AA116" s="44"/>
      <c r="AB116" s="44"/>
      <c r="AC116" s="44"/>
      <c r="AD116" s="44"/>
      <c r="AE116" s="44"/>
      <c r="AF116" s="44"/>
      <c r="AG116" s="45"/>
    </row>
    <row r="117" spans="1:34" customFormat="1" x14ac:dyDescent="0.2">
      <c r="A117" s="16"/>
      <c r="V117" s="14"/>
      <c r="Z117" s="44"/>
      <c r="AA117" s="44"/>
      <c r="AB117" s="44"/>
      <c r="AC117" s="44"/>
      <c r="AD117" s="44"/>
      <c r="AE117" s="44"/>
      <c r="AF117" s="44"/>
      <c r="AG117" s="45"/>
    </row>
    <row r="118" spans="1:34" customFormat="1" x14ac:dyDescent="0.2">
      <c r="A118" s="16"/>
      <c r="V118" s="14"/>
      <c r="Z118" s="44"/>
      <c r="AA118" s="44"/>
      <c r="AB118" s="44"/>
      <c r="AC118" s="44"/>
      <c r="AD118" s="44"/>
      <c r="AE118" s="44"/>
      <c r="AF118" s="44"/>
      <c r="AG118" s="45"/>
      <c r="AH118" s="2"/>
    </row>
    <row r="119" spans="1:34" customFormat="1" x14ac:dyDescent="0.2">
      <c r="A119" s="16"/>
      <c r="V119" s="14"/>
      <c r="Z119" s="44"/>
      <c r="AA119" s="44"/>
      <c r="AB119" s="44"/>
      <c r="AC119" s="44"/>
      <c r="AD119" s="44"/>
      <c r="AE119" s="44"/>
      <c r="AF119" s="44"/>
      <c r="AG119" s="45"/>
    </row>
    <row r="120" spans="1:34" customFormat="1" x14ac:dyDescent="0.2">
      <c r="A120" s="16"/>
      <c r="V120" s="14"/>
      <c r="Z120" s="44"/>
      <c r="AA120" s="44"/>
      <c r="AB120" s="44"/>
      <c r="AC120" s="44"/>
      <c r="AD120" s="44"/>
      <c r="AE120" s="44"/>
      <c r="AF120" s="44"/>
      <c r="AG120" s="45"/>
      <c r="AH120" s="2"/>
    </row>
    <row r="121" spans="1:34" customFormat="1" x14ac:dyDescent="0.2">
      <c r="A121" s="16"/>
      <c r="V121" s="14"/>
      <c r="Z121" s="44"/>
      <c r="AA121" s="44"/>
      <c r="AB121" s="44"/>
      <c r="AC121" s="44"/>
      <c r="AD121" s="44"/>
      <c r="AE121" s="44"/>
      <c r="AF121" s="44"/>
      <c r="AG121" s="45"/>
      <c r="AH121" s="2"/>
    </row>
    <row r="122" spans="1:34" customFormat="1" x14ac:dyDescent="0.2">
      <c r="A122" s="16"/>
      <c r="V122" s="14"/>
      <c r="Z122" s="44"/>
      <c r="AA122" s="44"/>
      <c r="AB122" s="44"/>
      <c r="AC122" s="44"/>
      <c r="AD122" s="44"/>
      <c r="AE122" s="44"/>
      <c r="AF122" s="44"/>
      <c r="AG122" s="45"/>
    </row>
    <row r="123" spans="1:34" customFormat="1" x14ac:dyDescent="0.2">
      <c r="A123" s="16"/>
      <c r="V123" s="14"/>
      <c r="Z123" s="44"/>
      <c r="AA123" s="44"/>
      <c r="AB123" s="44"/>
      <c r="AC123" s="44"/>
      <c r="AD123" s="44"/>
      <c r="AE123" s="44"/>
      <c r="AF123" s="44"/>
      <c r="AG123" s="45"/>
      <c r="AH123" s="2"/>
    </row>
    <row r="124" spans="1:34" customFormat="1" x14ac:dyDescent="0.2">
      <c r="A124" s="16"/>
      <c r="V124" s="14"/>
      <c r="Z124" s="44"/>
      <c r="AA124" s="44"/>
      <c r="AB124" s="44"/>
      <c r="AC124" s="44"/>
      <c r="AD124" s="44"/>
      <c r="AE124" s="44"/>
      <c r="AF124" s="44"/>
      <c r="AG124" s="45"/>
    </row>
    <row r="125" spans="1:34" customFormat="1" x14ac:dyDescent="0.2">
      <c r="A125" s="16"/>
      <c r="V125" s="14"/>
      <c r="Z125" s="44"/>
      <c r="AA125" s="44"/>
      <c r="AB125" s="44"/>
      <c r="AC125" s="44"/>
      <c r="AD125" s="44"/>
      <c r="AE125" s="44"/>
      <c r="AF125" s="44"/>
      <c r="AG125" s="45"/>
    </row>
    <row r="126" spans="1:34" customFormat="1" x14ac:dyDescent="0.2">
      <c r="A126" s="16"/>
      <c r="V126" s="14"/>
      <c r="Z126" s="44"/>
      <c r="AA126" s="44"/>
      <c r="AB126" s="44"/>
      <c r="AC126" s="44"/>
      <c r="AD126" s="44"/>
      <c r="AE126" s="44"/>
      <c r="AF126" s="44"/>
      <c r="AG126" s="45"/>
      <c r="AH126" s="2"/>
    </row>
    <row r="127" spans="1:34" customFormat="1" x14ac:dyDescent="0.2">
      <c r="A127" s="16"/>
      <c r="V127" s="14"/>
      <c r="Z127" s="44"/>
      <c r="AA127" s="44"/>
      <c r="AB127" s="44"/>
      <c r="AC127" s="44"/>
      <c r="AD127" s="44"/>
      <c r="AE127" s="44"/>
      <c r="AF127" s="44"/>
      <c r="AG127" s="45"/>
    </row>
    <row r="128" spans="1:34" customFormat="1" x14ac:dyDescent="0.2">
      <c r="A128" s="16"/>
      <c r="V128" s="14"/>
      <c r="Z128" s="44"/>
      <c r="AA128" s="44"/>
      <c r="AB128" s="44"/>
      <c r="AC128" s="44"/>
      <c r="AD128" s="44"/>
      <c r="AE128" s="44"/>
      <c r="AF128" s="44"/>
      <c r="AG128" s="45"/>
      <c r="AH128" s="2"/>
    </row>
    <row r="129" spans="1:34" customFormat="1" x14ac:dyDescent="0.2">
      <c r="A129" s="16"/>
      <c r="V129" s="14"/>
      <c r="Z129" s="44"/>
      <c r="AA129" s="44"/>
      <c r="AB129" s="44"/>
      <c r="AC129" s="44"/>
      <c r="AD129" s="44"/>
      <c r="AE129" s="44"/>
      <c r="AF129" s="44"/>
      <c r="AG129" s="45"/>
    </row>
    <row r="130" spans="1:34" customFormat="1" x14ac:dyDescent="0.2">
      <c r="A130" s="16"/>
      <c r="V130" s="14"/>
      <c r="Z130" s="44"/>
      <c r="AA130" s="44"/>
      <c r="AB130" s="44"/>
      <c r="AC130" s="44"/>
      <c r="AD130" s="44"/>
      <c r="AE130" s="44"/>
      <c r="AF130" s="44"/>
      <c r="AG130" s="45"/>
      <c r="AH130" s="2"/>
    </row>
    <row r="131" spans="1:34" customFormat="1" x14ac:dyDescent="0.2">
      <c r="A131" s="16"/>
      <c r="V131" s="14"/>
      <c r="Z131" s="44"/>
      <c r="AA131" s="44"/>
      <c r="AB131" s="44"/>
      <c r="AC131" s="44"/>
      <c r="AD131" s="44"/>
      <c r="AE131" s="44"/>
      <c r="AF131" s="44"/>
      <c r="AG131" s="45"/>
    </row>
    <row r="132" spans="1:34" customFormat="1" x14ac:dyDescent="0.2">
      <c r="A132" s="16"/>
      <c r="V132" s="14"/>
      <c r="Z132" s="44"/>
      <c r="AA132" s="44"/>
      <c r="AB132" s="44"/>
      <c r="AC132" s="44"/>
      <c r="AD132" s="44"/>
      <c r="AE132" s="44"/>
      <c r="AF132" s="44"/>
      <c r="AG132" s="45"/>
      <c r="AH132" s="2"/>
    </row>
    <row r="133" spans="1:34" customFormat="1" x14ac:dyDescent="0.2">
      <c r="A133" s="16"/>
      <c r="V133" s="14"/>
      <c r="Z133" s="44"/>
      <c r="AA133" s="44"/>
      <c r="AB133" s="44"/>
      <c r="AC133" s="44"/>
      <c r="AD133" s="44"/>
      <c r="AE133" s="44"/>
      <c r="AF133" s="44"/>
      <c r="AG133" s="45"/>
    </row>
    <row r="134" spans="1:34" customFormat="1" x14ac:dyDescent="0.2">
      <c r="A134" s="16"/>
      <c r="V134" s="14"/>
      <c r="Z134" s="44"/>
      <c r="AA134" s="44"/>
      <c r="AB134" s="44"/>
      <c r="AC134" s="44"/>
      <c r="AD134" s="44"/>
      <c r="AE134" s="44"/>
      <c r="AF134" s="44"/>
      <c r="AG134" s="45"/>
      <c r="AH134" s="2"/>
    </row>
    <row r="135" spans="1:34" customFormat="1" x14ac:dyDescent="0.2">
      <c r="A135" s="16"/>
      <c r="V135" s="14"/>
      <c r="Z135" s="44"/>
      <c r="AA135" s="44"/>
      <c r="AB135" s="44"/>
      <c r="AC135" s="44"/>
      <c r="AD135" s="44"/>
      <c r="AE135" s="44"/>
      <c r="AF135" s="44"/>
      <c r="AG135" s="45"/>
    </row>
    <row r="136" spans="1:34" customFormat="1" x14ac:dyDescent="0.2">
      <c r="A136" s="16"/>
      <c r="V136" s="14"/>
      <c r="X136" s="66"/>
      <c r="Y136" s="66"/>
      <c r="Z136" s="44"/>
      <c r="AA136" s="44"/>
      <c r="AB136" s="44"/>
      <c r="AC136" s="44"/>
      <c r="AD136" s="44"/>
      <c r="AE136" s="44"/>
      <c r="AF136" s="44"/>
      <c r="AG136" s="45"/>
      <c r="AH136" s="2"/>
    </row>
    <row r="137" spans="1:34" customFormat="1" x14ac:dyDescent="0.2">
      <c r="A137" s="16"/>
      <c r="V137" s="14"/>
      <c r="Z137" s="44"/>
      <c r="AA137" s="44"/>
      <c r="AB137" s="44"/>
      <c r="AC137" s="44"/>
      <c r="AD137" s="44"/>
      <c r="AE137" s="44"/>
      <c r="AF137" s="44"/>
      <c r="AG137" s="45"/>
    </row>
    <row r="138" spans="1:34" customFormat="1" x14ac:dyDescent="0.2">
      <c r="A138" s="16"/>
      <c r="V138" s="14"/>
      <c r="Z138" s="44"/>
      <c r="AA138" s="44"/>
      <c r="AB138" s="44"/>
      <c r="AC138" s="44"/>
      <c r="AD138" s="44"/>
      <c r="AE138" s="44"/>
      <c r="AF138" s="44"/>
      <c r="AG138" s="45"/>
    </row>
    <row r="139" spans="1:34" customFormat="1" x14ac:dyDescent="0.2">
      <c r="A139" s="16"/>
      <c r="V139" s="14"/>
      <c r="Z139" s="44"/>
      <c r="AA139" s="44"/>
      <c r="AB139" s="44"/>
      <c r="AC139" s="44"/>
      <c r="AD139" s="44"/>
      <c r="AE139" s="44"/>
      <c r="AF139" s="44"/>
      <c r="AG139" s="45"/>
      <c r="AH139" s="2"/>
    </row>
    <row r="140" spans="1:34" customFormat="1" x14ac:dyDescent="0.2">
      <c r="A140" s="16"/>
      <c r="V140" s="14"/>
      <c r="Z140" s="44"/>
      <c r="AA140" s="44"/>
      <c r="AB140" s="44"/>
      <c r="AC140" s="44"/>
      <c r="AD140" s="44"/>
      <c r="AE140" s="44"/>
      <c r="AF140" s="44"/>
      <c r="AG140" s="45"/>
      <c r="AH140" s="2"/>
    </row>
    <row r="141" spans="1:34" customFormat="1" x14ac:dyDescent="0.2">
      <c r="A141" s="16"/>
      <c r="V141" s="14"/>
      <c r="Z141" s="44"/>
      <c r="AA141" s="44"/>
      <c r="AB141" s="44"/>
      <c r="AC141" s="44"/>
      <c r="AD141" s="44"/>
      <c r="AE141" s="44"/>
      <c r="AF141" s="44"/>
      <c r="AG141" s="45"/>
      <c r="AH141" s="2"/>
    </row>
    <row r="142" spans="1:34" customFormat="1" x14ac:dyDescent="0.2">
      <c r="A142" s="16"/>
      <c r="V142" s="14"/>
      <c r="Z142" s="44"/>
      <c r="AA142" s="44"/>
      <c r="AB142" s="44"/>
      <c r="AC142" s="44"/>
      <c r="AD142" s="44"/>
      <c r="AE142" s="44"/>
      <c r="AF142" s="44"/>
      <c r="AG142" s="45"/>
      <c r="AH142" s="2"/>
    </row>
    <row r="143" spans="1:34" customFormat="1" x14ac:dyDescent="0.2">
      <c r="A143" s="16"/>
      <c r="V143" s="14"/>
      <c r="Z143" s="44"/>
      <c r="AA143" s="44"/>
      <c r="AB143" s="44"/>
      <c r="AC143" s="44"/>
      <c r="AD143" s="44"/>
      <c r="AE143" s="44"/>
      <c r="AF143" s="44"/>
      <c r="AG143" s="45"/>
      <c r="AH143" s="2"/>
    </row>
    <row r="144" spans="1:34" customFormat="1" x14ac:dyDescent="0.2">
      <c r="A144" s="16"/>
      <c r="V144" s="14"/>
      <c r="Z144" s="44"/>
      <c r="AA144" s="44"/>
      <c r="AB144" s="44"/>
      <c r="AC144" s="44"/>
      <c r="AD144" s="44"/>
      <c r="AE144" s="44"/>
      <c r="AF144" s="44"/>
      <c r="AG144" s="45"/>
    </row>
    <row r="145" spans="1:35" customFormat="1" x14ac:dyDescent="0.2">
      <c r="A145" s="16"/>
      <c r="V145" s="14"/>
      <c r="Z145" s="44"/>
      <c r="AA145" s="44"/>
      <c r="AB145" s="44"/>
      <c r="AC145" s="44"/>
      <c r="AD145" s="44"/>
      <c r="AE145" s="44"/>
      <c r="AF145" s="44"/>
      <c r="AG145" s="45"/>
      <c r="AH145" s="2"/>
    </row>
    <row r="146" spans="1:35" customFormat="1" x14ac:dyDescent="0.2">
      <c r="A146" s="16"/>
      <c r="V146" s="14"/>
      <c r="Z146" s="44"/>
      <c r="AA146" s="44"/>
      <c r="AB146" s="44"/>
      <c r="AC146" s="44"/>
      <c r="AD146" s="44"/>
      <c r="AE146" s="44"/>
      <c r="AF146" s="44"/>
      <c r="AG146" s="45"/>
    </row>
    <row r="147" spans="1:35" customFormat="1" x14ac:dyDescent="0.2">
      <c r="A147" s="16"/>
      <c r="V147" s="14"/>
      <c r="Z147" s="44"/>
      <c r="AA147" s="44"/>
      <c r="AB147" s="44"/>
      <c r="AC147" s="44"/>
      <c r="AD147" s="44"/>
      <c r="AE147" s="44"/>
      <c r="AF147" s="44"/>
      <c r="AG147" s="45"/>
      <c r="AH147" s="2"/>
    </row>
    <row r="148" spans="1:35" customFormat="1" x14ac:dyDescent="0.2">
      <c r="A148" s="16"/>
      <c r="V148" s="14"/>
      <c r="Z148" s="44"/>
      <c r="AA148" s="44"/>
      <c r="AB148" s="44"/>
      <c r="AC148" s="44"/>
      <c r="AD148" s="44"/>
      <c r="AE148" s="44"/>
      <c r="AF148" s="44"/>
      <c r="AG148" s="45"/>
      <c r="AH148" s="2"/>
    </row>
    <row r="149" spans="1:35" customFormat="1" x14ac:dyDescent="0.2">
      <c r="A149" s="16"/>
      <c r="V149" s="14"/>
      <c r="Z149" s="44"/>
      <c r="AA149" s="44"/>
      <c r="AB149" s="44"/>
      <c r="AC149" s="44"/>
      <c r="AD149" s="44"/>
      <c r="AE149" s="44"/>
      <c r="AF149" s="44"/>
      <c r="AG149" s="45"/>
      <c r="AH149" s="2"/>
    </row>
    <row r="150" spans="1:35" customFormat="1" x14ac:dyDescent="0.2">
      <c r="A150" s="16"/>
      <c r="V150" s="14"/>
      <c r="Z150" s="44"/>
      <c r="AA150" s="44"/>
      <c r="AB150" s="44"/>
      <c r="AC150" s="44"/>
      <c r="AD150" s="44"/>
      <c r="AE150" s="44"/>
      <c r="AF150" s="44"/>
      <c r="AG150" s="45"/>
    </row>
    <row r="151" spans="1:35" customFormat="1" x14ac:dyDescent="0.2">
      <c r="A151" s="16"/>
      <c r="V151" s="14"/>
      <c r="X151" s="66"/>
      <c r="Y151" s="66"/>
      <c r="Z151" s="44"/>
      <c r="AA151" s="44"/>
      <c r="AB151" s="44"/>
      <c r="AC151" s="44"/>
      <c r="AD151" s="44"/>
      <c r="AE151" s="44"/>
      <c r="AF151" s="44"/>
      <c r="AG151" s="45"/>
      <c r="AH151" s="2"/>
    </row>
    <row r="152" spans="1:35" customFormat="1" x14ac:dyDescent="0.2">
      <c r="A152" s="16"/>
      <c r="V152" s="14"/>
      <c r="Z152" s="44"/>
      <c r="AA152" s="44"/>
      <c r="AB152" s="44"/>
      <c r="AC152" s="44"/>
      <c r="AD152" s="44"/>
      <c r="AE152" s="44"/>
      <c r="AF152" s="44"/>
      <c r="AG152" s="45"/>
    </row>
    <row r="153" spans="1:35" customFormat="1" x14ac:dyDescent="0.2">
      <c r="A153" s="16"/>
      <c r="V153" s="14"/>
      <c r="Z153" s="44"/>
      <c r="AA153" s="44"/>
      <c r="AB153" s="44"/>
      <c r="AC153" s="44"/>
      <c r="AD153" s="44"/>
      <c r="AE153" s="44"/>
      <c r="AF153" s="44"/>
      <c r="AG153" s="45"/>
      <c r="AH153" s="2"/>
    </row>
    <row r="154" spans="1:35" customFormat="1" x14ac:dyDescent="0.2">
      <c r="A154" s="16"/>
      <c r="V154" s="14"/>
      <c r="Z154" s="44"/>
      <c r="AA154" s="44"/>
      <c r="AB154" s="44"/>
      <c r="AC154" s="44"/>
      <c r="AD154" s="44"/>
      <c r="AE154" s="44"/>
      <c r="AF154" s="44"/>
      <c r="AG154" s="45"/>
    </row>
    <row r="155" spans="1:35" customFormat="1" x14ac:dyDescent="0.2">
      <c r="A155" s="16"/>
      <c r="V155" s="14"/>
      <c r="Z155" s="44"/>
      <c r="AA155" s="44"/>
      <c r="AB155" s="44"/>
      <c r="AC155" s="44"/>
      <c r="AD155" s="44"/>
      <c r="AE155" s="44"/>
      <c r="AF155" s="44"/>
      <c r="AG155" s="45"/>
    </row>
    <row r="156" spans="1:35" customFormat="1" x14ac:dyDescent="0.2">
      <c r="A156" s="16"/>
      <c r="V156" s="14"/>
      <c r="Z156" s="44"/>
      <c r="AA156" s="44"/>
      <c r="AB156" s="44"/>
      <c r="AC156" s="44"/>
      <c r="AD156" s="44"/>
      <c r="AE156" s="44"/>
      <c r="AF156" s="44"/>
      <c r="AG156" s="45"/>
    </row>
    <row r="157" spans="1:35" customFormat="1" x14ac:dyDescent="0.2">
      <c r="A157" s="16"/>
      <c r="V157" s="14"/>
      <c r="Z157" s="44"/>
      <c r="AA157" s="44"/>
      <c r="AB157" s="44"/>
      <c r="AC157" s="44"/>
      <c r="AD157" s="44"/>
      <c r="AE157" s="44"/>
      <c r="AF157" s="44"/>
      <c r="AG157" s="45"/>
      <c r="AH157" s="2"/>
      <c r="AI157" s="2"/>
    </row>
    <row r="158" spans="1:35" customFormat="1" x14ac:dyDescent="0.2">
      <c r="A158" s="16"/>
      <c r="V158" s="14"/>
      <c r="Z158" s="44"/>
      <c r="AA158" s="44"/>
      <c r="AB158" s="44"/>
      <c r="AC158" s="44"/>
      <c r="AD158" s="44"/>
      <c r="AE158" s="44"/>
      <c r="AF158" s="44"/>
      <c r="AG158" s="45"/>
    </row>
    <row r="159" spans="1:35" customFormat="1" x14ac:dyDescent="0.2">
      <c r="A159" s="16"/>
      <c r="V159" s="14"/>
      <c r="X159" s="66"/>
      <c r="Z159" s="44"/>
      <c r="AA159" s="44"/>
      <c r="AB159" s="44"/>
      <c r="AC159" s="44"/>
      <c r="AD159" s="44"/>
      <c r="AE159" s="44"/>
      <c r="AF159" s="44"/>
      <c r="AG159" s="45"/>
      <c r="AH159" s="2"/>
      <c r="AI159" s="2"/>
    </row>
    <row r="160" spans="1:35" customFormat="1" x14ac:dyDescent="0.2">
      <c r="A160" s="16"/>
      <c r="V160" s="14"/>
      <c r="Z160" s="44"/>
      <c r="AA160" s="44"/>
      <c r="AB160" s="44"/>
      <c r="AC160" s="44"/>
      <c r="AD160" s="44"/>
      <c r="AE160" s="44"/>
      <c r="AF160" s="44"/>
      <c r="AG160" s="45"/>
    </row>
    <row r="161" spans="1:35" customFormat="1" x14ac:dyDescent="0.2">
      <c r="A161" s="16"/>
      <c r="V161" s="14"/>
      <c r="Z161" s="44"/>
      <c r="AA161" s="44"/>
      <c r="AB161" s="44"/>
      <c r="AC161" s="44"/>
      <c r="AD161" s="44"/>
      <c r="AE161" s="44"/>
      <c r="AF161" s="44"/>
      <c r="AG161" s="45"/>
      <c r="AH161" s="2"/>
      <c r="AI161" s="2"/>
    </row>
    <row r="162" spans="1:35" customFormat="1" x14ac:dyDescent="0.2">
      <c r="A162" s="16"/>
      <c r="V162" s="14"/>
      <c r="Z162" s="44"/>
      <c r="AA162" s="44"/>
      <c r="AB162" s="44"/>
      <c r="AC162" s="44"/>
      <c r="AD162" s="44"/>
      <c r="AE162" s="44"/>
      <c r="AF162" s="44"/>
      <c r="AG162" s="45"/>
    </row>
    <row r="163" spans="1:35" customFormat="1" x14ac:dyDescent="0.2">
      <c r="A163" s="16"/>
      <c r="V163" s="14"/>
      <c r="Z163" s="44"/>
      <c r="AA163" s="44"/>
      <c r="AB163" s="44"/>
      <c r="AC163" s="44"/>
      <c r="AD163" s="44"/>
      <c r="AE163" s="44"/>
      <c r="AF163" s="44"/>
      <c r="AG163" s="45"/>
      <c r="AH163" s="2"/>
      <c r="AI163" s="2"/>
    </row>
    <row r="164" spans="1:35" customFormat="1" x14ac:dyDescent="0.2">
      <c r="A164" s="16"/>
      <c r="V164" s="14"/>
      <c r="Z164" s="44"/>
      <c r="AA164" s="44"/>
      <c r="AB164" s="44"/>
      <c r="AC164" s="44"/>
      <c r="AD164" s="44"/>
      <c r="AE164" s="44"/>
      <c r="AF164" s="44"/>
      <c r="AG164" s="45"/>
    </row>
    <row r="165" spans="1:35" customFormat="1" x14ac:dyDescent="0.2">
      <c r="A165" s="16"/>
      <c r="V165" s="14"/>
      <c r="Z165" s="44"/>
      <c r="AA165" s="44"/>
      <c r="AB165" s="44"/>
      <c r="AC165" s="44"/>
      <c r="AD165" s="44"/>
      <c r="AE165" s="44"/>
      <c r="AF165" s="44"/>
      <c r="AG165" s="45"/>
      <c r="AH165" s="2"/>
      <c r="AI165" s="2"/>
    </row>
    <row r="166" spans="1:35" customFormat="1" x14ac:dyDescent="0.2">
      <c r="A166" s="16"/>
      <c r="V166" s="14"/>
      <c r="Z166" s="44"/>
      <c r="AA166" s="44"/>
      <c r="AB166" s="44"/>
      <c r="AC166" s="44"/>
      <c r="AD166" s="44"/>
      <c r="AE166" s="44"/>
      <c r="AF166" s="44"/>
      <c r="AG166" s="45"/>
    </row>
    <row r="167" spans="1:35" customFormat="1" x14ac:dyDescent="0.2">
      <c r="A167" s="16"/>
      <c r="V167" s="14"/>
      <c r="Z167" s="44"/>
      <c r="AA167" s="44"/>
      <c r="AB167" s="44"/>
      <c r="AC167" s="44"/>
      <c r="AD167" s="44"/>
      <c r="AE167" s="44"/>
      <c r="AF167" s="44"/>
      <c r="AG167" s="45"/>
      <c r="AH167" s="2"/>
      <c r="AI167" s="2"/>
    </row>
    <row r="168" spans="1:35" customFormat="1" x14ac:dyDescent="0.2">
      <c r="A168" s="16"/>
      <c r="V168" s="14"/>
      <c r="Z168" s="44"/>
      <c r="AA168" s="44"/>
      <c r="AB168" s="44"/>
      <c r="AC168" s="44"/>
      <c r="AD168" s="44"/>
      <c r="AE168" s="44"/>
      <c r="AF168" s="44"/>
      <c r="AG168" s="45"/>
    </row>
    <row r="169" spans="1:35" customFormat="1" x14ac:dyDescent="0.2">
      <c r="A169" s="16"/>
      <c r="V169" s="14"/>
      <c r="Z169" s="44"/>
      <c r="AA169" s="44"/>
      <c r="AB169" s="44"/>
      <c r="AC169" s="44"/>
      <c r="AD169" s="44"/>
      <c r="AE169" s="44"/>
      <c r="AF169" s="44"/>
      <c r="AG169" s="45"/>
      <c r="AH169" s="2"/>
      <c r="AI169" s="2"/>
    </row>
    <row r="170" spans="1:35" customFormat="1" x14ac:dyDescent="0.2">
      <c r="A170" s="16"/>
      <c r="V170" s="14"/>
      <c r="Z170" s="44"/>
      <c r="AA170" s="44"/>
      <c r="AB170" s="44"/>
      <c r="AC170" s="44"/>
      <c r="AD170" s="44"/>
      <c r="AE170" s="44"/>
      <c r="AF170" s="44"/>
      <c r="AG170" s="45"/>
    </row>
    <row r="171" spans="1:35" customFormat="1" x14ac:dyDescent="0.2">
      <c r="A171" s="16"/>
      <c r="V171" s="14"/>
      <c r="Z171" s="44"/>
      <c r="AA171" s="44"/>
      <c r="AB171" s="44"/>
      <c r="AC171" s="44"/>
      <c r="AD171" s="44"/>
      <c r="AE171" s="44"/>
      <c r="AF171" s="44"/>
      <c r="AG171" s="45"/>
      <c r="AH171" s="2"/>
      <c r="AI171" s="2"/>
    </row>
    <row r="172" spans="1:35" customFormat="1" x14ac:dyDescent="0.2">
      <c r="A172" s="16"/>
      <c r="V172" s="14"/>
      <c r="Z172" s="44"/>
      <c r="AA172" s="44"/>
      <c r="AB172" s="44"/>
      <c r="AC172" s="44"/>
      <c r="AD172" s="44"/>
      <c r="AE172" s="44"/>
      <c r="AF172" s="44"/>
      <c r="AG172" s="45"/>
    </row>
    <row r="173" spans="1:35" customFormat="1" x14ac:dyDescent="0.2">
      <c r="A173" s="16"/>
      <c r="V173" s="14"/>
      <c r="Z173" s="44"/>
      <c r="AA173" s="44"/>
      <c r="AB173" s="44"/>
      <c r="AC173" s="44"/>
      <c r="AD173" s="44"/>
      <c r="AE173" s="44"/>
      <c r="AF173" s="44"/>
      <c r="AG173" s="45"/>
      <c r="AH173" s="2"/>
      <c r="AI173" s="2"/>
    </row>
    <row r="174" spans="1:35" customFormat="1" x14ac:dyDescent="0.2">
      <c r="A174" s="16"/>
      <c r="V174" s="14"/>
      <c r="Z174" s="44"/>
      <c r="AA174" s="44"/>
      <c r="AB174" s="44"/>
      <c r="AC174" s="44"/>
      <c r="AD174" s="44"/>
      <c r="AE174" s="44"/>
      <c r="AF174" s="44"/>
      <c r="AG174" s="45"/>
    </row>
    <row r="175" spans="1:35" customFormat="1" x14ac:dyDescent="0.2">
      <c r="A175" s="16"/>
      <c r="V175" s="14"/>
      <c r="Z175" s="44"/>
      <c r="AA175" s="44"/>
      <c r="AB175" s="44"/>
      <c r="AC175" s="44"/>
      <c r="AD175" s="44"/>
      <c r="AE175" s="44"/>
      <c r="AF175" s="44"/>
      <c r="AG175" s="45"/>
      <c r="AH175" s="2"/>
      <c r="AI175" s="2"/>
    </row>
    <row r="176" spans="1:35" customFormat="1" x14ac:dyDescent="0.2">
      <c r="A176" s="16"/>
      <c r="V176" s="14"/>
      <c r="Z176" s="44"/>
      <c r="AA176" s="44"/>
      <c r="AB176" s="44"/>
      <c r="AC176" s="44"/>
      <c r="AD176" s="44"/>
      <c r="AE176" s="44"/>
      <c r="AF176" s="44"/>
      <c r="AG176" s="45"/>
    </row>
    <row r="177" spans="1:35" customFormat="1" x14ac:dyDescent="0.2">
      <c r="A177" s="16"/>
      <c r="V177" s="14"/>
      <c r="Z177" s="44"/>
      <c r="AA177" s="44"/>
      <c r="AB177" s="44"/>
      <c r="AC177" s="44"/>
      <c r="AD177" s="44"/>
      <c r="AE177" s="44"/>
      <c r="AF177" s="44"/>
      <c r="AG177" s="45"/>
      <c r="AH177" s="2"/>
      <c r="AI177" s="2"/>
    </row>
    <row r="178" spans="1:35" customFormat="1" x14ac:dyDescent="0.2">
      <c r="A178" s="16"/>
      <c r="V178" s="14"/>
      <c r="Z178" s="44"/>
      <c r="AA178" s="44"/>
      <c r="AB178" s="44"/>
      <c r="AC178" s="44"/>
      <c r="AD178" s="44"/>
      <c r="AE178" s="44"/>
      <c r="AF178" s="44"/>
      <c r="AG178" s="45"/>
    </row>
    <row r="179" spans="1:35" customFormat="1" x14ac:dyDescent="0.2">
      <c r="A179" s="16"/>
      <c r="V179" s="14"/>
      <c r="Z179" s="44"/>
      <c r="AA179" s="44"/>
      <c r="AB179" s="44"/>
      <c r="AC179" s="44"/>
      <c r="AD179" s="44"/>
      <c r="AE179" s="44"/>
      <c r="AF179" s="44"/>
      <c r="AG179" s="45"/>
      <c r="AH179" s="2"/>
      <c r="AI179" s="2"/>
    </row>
    <row r="180" spans="1:35" customFormat="1" ht="13.5" customHeight="1" x14ac:dyDescent="0.2">
      <c r="A180" s="16"/>
      <c r="V180" s="14"/>
      <c r="Z180" s="44"/>
      <c r="AA180" s="44"/>
      <c r="AB180" s="44"/>
      <c r="AC180" s="44"/>
      <c r="AD180" s="44"/>
      <c r="AE180" s="44"/>
      <c r="AF180" s="44"/>
      <c r="AG180" s="45"/>
    </row>
    <row r="181" spans="1:35" customFormat="1" x14ac:dyDescent="0.2">
      <c r="A181" s="16"/>
      <c r="V181" s="14"/>
      <c r="Z181" s="44"/>
      <c r="AA181" s="44"/>
      <c r="AB181" s="44"/>
      <c r="AC181" s="44"/>
      <c r="AD181" s="44"/>
      <c r="AE181" s="44"/>
      <c r="AF181" s="44"/>
      <c r="AG181" s="45"/>
      <c r="AH181" s="2"/>
      <c r="AI181" s="2"/>
    </row>
    <row r="182" spans="1:35" customFormat="1" x14ac:dyDescent="0.2">
      <c r="A182" s="16"/>
      <c r="V182" s="14"/>
      <c r="Z182" s="44"/>
      <c r="AA182" s="44"/>
      <c r="AB182" s="44"/>
      <c r="AC182" s="44"/>
      <c r="AD182" s="44"/>
      <c r="AE182" s="44"/>
      <c r="AF182" s="44"/>
      <c r="AG182" s="45"/>
    </row>
    <row r="183" spans="1:35" customFormat="1" x14ac:dyDescent="0.2">
      <c r="A183" s="16"/>
      <c r="V183" s="14"/>
      <c r="Z183" s="44"/>
      <c r="AA183" s="44"/>
      <c r="AB183" s="44"/>
      <c r="AC183" s="44"/>
      <c r="AD183" s="44"/>
      <c r="AE183" s="44"/>
      <c r="AF183" s="44"/>
      <c r="AG183" s="45"/>
      <c r="AH183" s="2"/>
      <c r="AI183" s="2"/>
    </row>
    <row r="184" spans="1:35" customFormat="1" x14ac:dyDescent="0.2">
      <c r="A184" s="16"/>
      <c r="V184" s="14"/>
      <c r="Z184" s="44"/>
      <c r="AA184" s="44"/>
      <c r="AB184" s="44"/>
      <c r="AC184" s="44"/>
      <c r="AD184" s="44"/>
      <c r="AE184" s="44"/>
      <c r="AF184" s="44"/>
      <c r="AG184" s="45"/>
    </row>
    <row r="185" spans="1:35" customFormat="1" x14ac:dyDescent="0.2">
      <c r="A185" s="16"/>
      <c r="V185" s="14"/>
      <c r="Z185" s="44"/>
      <c r="AA185" s="44"/>
      <c r="AB185" s="44"/>
      <c r="AC185" s="44"/>
      <c r="AD185" s="44"/>
      <c r="AE185" s="44"/>
      <c r="AF185" s="44"/>
      <c r="AG185" s="45"/>
      <c r="AH185" s="2"/>
      <c r="AI185" s="2"/>
    </row>
    <row r="186" spans="1:35" customFormat="1" x14ac:dyDescent="0.2">
      <c r="A186" s="16"/>
      <c r="V186" s="14"/>
      <c r="Z186" s="44"/>
      <c r="AA186" s="44"/>
      <c r="AB186" s="44"/>
      <c r="AC186" s="44"/>
      <c r="AD186" s="44"/>
      <c r="AE186" s="91"/>
      <c r="AF186" s="44"/>
      <c r="AG186" s="92"/>
    </row>
    <row r="187" spans="1:35" customFormat="1" x14ac:dyDescent="0.2">
      <c r="A187" s="16"/>
      <c r="V187" s="14"/>
      <c r="Z187" s="44"/>
      <c r="AA187" s="44"/>
      <c r="AB187" s="44"/>
      <c r="AC187" s="44"/>
      <c r="AD187" s="44"/>
      <c r="AE187" s="91"/>
      <c r="AF187" s="44"/>
      <c r="AG187" s="92"/>
    </row>
    <row r="188" spans="1:35" customFormat="1" x14ac:dyDescent="0.2">
      <c r="A188" s="16"/>
      <c r="V188" s="14"/>
      <c r="Z188" s="44"/>
      <c r="AA188" s="44"/>
      <c r="AB188" s="44"/>
      <c r="AC188" s="44"/>
      <c r="AD188" s="44"/>
      <c r="AE188" s="91"/>
      <c r="AF188" s="44"/>
      <c r="AG188" s="92"/>
      <c r="AH188" s="2"/>
      <c r="AI188" s="2"/>
    </row>
    <row r="189" spans="1:35" x14ac:dyDescent="0.2">
      <c r="C189"/>
      <c r="D189"/>
    </row>
    <row r="190" spans="1:35" x14ac:dyDescent="0.2">
      <c r="C190"/>
      <c r="D190"/>
    </row>
    <row r="191" spans="1:35" x14ac:dyDescent="0.2">
      <c r="C191"/>
      <c r="D191"/>
    </row>
    <row r="192" spans="1:35" x14ac:dyDescent="0.2">
      <c r="C192"/>
      <c r="D192"/>
    </row>
    <row r="193" spans="3:4" x14ac:dyDescent="0.2">
      <c r="C193"/>
      <c r="D193"/>
    </row>
    <row r="194" spans="3:4" x14ac:dyDescent="0.2">
      <c r="C194"/>
      <c r="D194"/>
    </row>
    <row r="195" spans="3:4" x14ac:dyDescent="0.2">
      <c r="C195"/>
      <c r="D195"/>
    </row>
    <row r="196" spans="3:4" x14ac:dyDescent="0.2">
      <c r="C196"/>
      <c r="D196"/>
    </row>
    <row r="197" spans="3:4" x14ac:dyDescent="0.2">
      <c r="C197"/>
      <c r="D197"/>
    </row>
    <row r="198" spans="3:4" x14ac:dyDescent="0.2">
      <c r="C198"/>
      <c r="D198"/>
    </row>
    <row r="199" spans="3:4" x14ac:dyDescent="0.2">
      <c r="C199"/>
      <c r="D199"/>
    </row>
    <row r="200" spans="3:4" x14ac:dyDescent="0.2">
      <c r="C200"/>
      <c r="D200"/>
    </row>
    <row r="201" spans="3:4" x14ac:dyDescent="0.2">
      <c r="C201"/>
      <c r="D201"/>
    </row>
    <row r="202" spans="3:4" x14ac:dyDescent="0.2">
      <c r="C202"/>
      <c r="D202"/>
    </row>
    <row r="203" spans="3:4" x14ac:dyDescent="0.2">
      <c r="C203"/>
      <c r="D203"/>
    </row>
    <row r="204" spans="3:4" x14ac:dyDescent="0.2">
      <c r="C204"/>
      <c r="D204"/>
    </row>
    <row r="205" spans="3:4" x14ac:dyDescent="0.2">
      <c r="C205"/>
      <c r="D205"/>
    </row>
    <row r="206" spans="3:4" x14ac:dyDescent="0.2">
      <c r="C206"/>
      <c r="D206"/>
    </row>
    <row r="207" spans="3:4" x14ac:dyDescent="0.2">
      <c r="C207"/>
      <c r="D207"/>
    </row>
    <row r="208" spans="3:4" x14ac:dyDescent="0.2">
      <c r="C208"/>
      <c r="D208"/>
    </row>
    <row r="209" spans="3:4" x14ac:dyDescent="0.2">
      <c r="C209"/>
      <c r="D209"/>
    </row>
    <row r="210" spans="3:4" x14ac:dyDescent="0.2">
      <c r="C210"/>
      <c r="D210"/>
    </row>
    <row r="211" spans="3:4" x14ac:dyDescent="0.2">
      <c r="C211"/>
      <c r="D211"/>
    </row>
    <row r="212" spans="3:4" x14ac:dyDescent="0.2">
      <c r="C212"/>
      <c r="D212"/>
    </row>
    <row r="213" spans="3:4" x14ac:dyDescent="0.2">
      <c r="C213"/>
      <c r="D213"/>
    </row>
    <row r="214" spans="3:4" x14ac:dyDescent="0.2">
      <c r="C214"/>
      <c r="D214"/>
    </row>
    <row r="215" spans="3:4" x14ac:dyDescent="0.2">
      <c r="C215"/>
      <c r="D215"/>
    </row>
    <row r="216" spans="3:4" x14ac:dyDescent="0.2">
      <c r="C216"/>
      <c r="D216"/>
    </row>
    <row r="217" spans="3:4" x14ac:dyDescent="0.2">
      <c r="C217"/>
      <c r="D217"/>
    </row>
    <row r="218" spans="3:4" x14ac:dyDescent="0.2">
      <c r="C218"/>
      <c r="D218"/>
    </row>
  </sheetData>
  <dataValidations count="3">
    <dataValidation type="list" allowBlank="1" showInputMessage="1" showErrorMessage="1" sqref="C216:C218 C5:C204" xr:uid="{00000000-0002-0000-0000-000000000000}">
      <formula1>Type</formula1>
    </dataValidation>
    <dataValidation type="list" allowBlank="1" showInputMessage="1" showErrorMessage="1" sqref="D210:D211 D216:D218 D2:D45 D50:D204" xr:uid="{00000000-0002-0000-0000-000001000000}">
      <formula1>INDIRECT(C2)</formula1>
    </dataValidation>
    <dataValidation type="list" allowBlank="1" showInputMessage="1" showErrorMessage="1" sqref="D46:D49" xr:uid="{00000000-0002-0000-0000-000002000000}">
      <formula1>INDIRECT(C45)</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52"/>
  <sheetViews>
    <sheetView topLeftCell="A13" workbookViewId="0">
      <selection activeCell="AF39" sqref="AF39"/>
    </sheetView>
  </sheetViews>
  <sheetFormatPr baseColWidth="10" defaultColWidth="8.83203125" defaultRowHeight="15" x14ac:dyDescent="0.2"/>
  <cols>
    <col min="1" max="1" width="10.5" bestFit="1" customWidth="1"/>
    <col min="5" max="5" width="52.6640625" bestFit="1" customWidth="1"/>
    <col min="6" max="14" width="9.5" bestFit="1" customWidth="1"/>
    <col min="15" max="15" width="7.6640625" customWidth="1"/>
    <col min="16" max="16" width="9.5" bestFit="1" customWidth="1"/>
    <col min="17" max="17" width="7.33203125" customWidth="1"/>
    <col min="18" max="18" width="9.5" bestFit="1" customWidth="1"/>
    <col min="19" max="19" width="7.5" customWidth="1"/>
    <col min="20" max="20" width="10.5" bestFit="1" customWidth="1"/>
    <col min="21" max="21" width="6.6640625" customWidth="1"/>
    <col min="22" max="22" width="16.5" customWidth="1"/>
    <col min="23" max="23" width="7.6640625" customWidth="1"/>
    <col min="24" max="24" width="14.83203125" customWidth="1"/>
    <col min="25" max="25" width="15" customWidth="1"/>
    <col min="26" max="26" width="19.83203125" customWidth="1"/>
    <col min="27" max="27" width="16.1640625" customWidth="1"/>
    <col min="28" max="28" width="19.33203125" customWidth="1"/>
    <col min="29" max="29" width="18.1640625" customWidth="1"/>
    <col min="30" max="31" width="10.83203125" customWidth="1"/>
    <col min="32" max="32" width="10.6640625" customWidth="1"/>
    <col min="33" max="33" width="13.6640625" customWidth="1"/>
    <col min="39" max="39" width="12.1640625" customWidth="1"/>
    <col min="40" max="40" width="22" bestFit="1" customWidth="1"/>
  </cols>
  <sheetData>
    <row r="1" spans="1:42" x14ac:dyDescent="0.2">
      <c r="B1" s="20"/>
      <c r="Z1" s="104" t="s">
        <v>25</v>
      </c>
      <c r="AA1" s="104"/>
      <c r="AB1" s="105" t="s">
        <v>26</v>
      </c>
      <c r="AC1" s="105"/>
      <c r="AL1" s="8"/>
      <c r="AM1" s="9" t="s">
        <v>23</v>
      </c>
      <c r="AN1" s="8"/>
    </row>
    <row r="2" spans="1:42" x14ac:dyDescent="0.2">
      <c r="B2" s="20"/>
      <c r="Z2" s="32" t="s">
        <v>27</v>
      </c>
      <c r="AA2" s="32" t="s">
        <v>28</v>
      </c>
      <c r="AB2" s="33" t="s">
        <v>29</v>
      </c>
      <c r="AC2" s="33" t="s">
        <v>30</v>
      </c>
      <c r="AL2" s="9" t="s">
        <v>2</v>
      </c>
      <c r="AM2" s="9" t="s">
        <v>38</v>
      </c>
      <c r="AN2" s="9" t="s">
        <v>39</v>
      </c>
    </row>
    <row r="3" spans="1:42" x14ac:dyDescent="0.2">
      <c r="B3" s="20"/>
      <c r="Z3" s="5" t="s">
        <v>42</v>
      </c>
      <c r="AA3" s="5" t="s">
        <v>43</v>
      </c>
      <c r="AB3" s="5" t="s">
        <v>36</v>
      </c>
      <c r="AC3" s="5" t="s">
        <v>37</v>
      </c>
      <c r="AD3" s="18" t="s">
        <v>31</v>
      </c>
      <c r="AE3" s="18" t="s">
        <v>32</v>
      </c>
      <c r="AF3" s="18" t="s">
        <v>33</v>
      </c>
      <c r="AG3" s="18" t="s">
        <v>34</v>
      </c>
      <c r="AH3" s="21" t="s">
        <v>72</v>
      </c>
      <c r="AI3" s="22" t="s">
        <v>73</v>
      </c>
      <c r="AJ3" s="18" t="s">
        <v>80</v>
      </c>
      <c r="AK3" s="18"/>
      <c r="AL3" s="8" t="s">
        <v>22</v>
      </c>
      <c r="AM3" s="10">
        <f>$Z$37</f>
        <v>-8.313717071171324E-2</v>
      </c>
      <c r="AN3" s="8">
        <v>0</v>
      </c>
    </row>
    <row r="4" spans="1:42" x14ac:dyDescent="0.2">
      <c r="B4" s="20"/>
      <c r="Z4" s="6">
        <f>AVERAGE(N19:N36)</f>
        <v>-10.627609262247809</v>
      </c>
      <c r="AA4" s="6">
        <f>AVERAGE(P19:P36)</f>
        <v>-20.640866425047644</v>
      </c>
      <c r="AB4" s="7">
        <f>(EXP(0.528*LN(AC4/1000+1))-1)*1000</f>
        <v>-29.698648998496392</v>
      </c>
      <c r="AC4" s="5">
        <v>-55.5</v>
      </c>
      <c r="AL4" s="8" t="s">
        <v>24</v>
      </c>
      <c r="AM4" s="10">
        <f>SLAP!Z25</f>
        <v>-28.567161876565162</v>
      </c>
      <c r="AN4" s="11">
        <f>AB4</f>
        <v>-29.698648998496392</v>
      </c>
    </row>
    <row r="5" spans="1:42" x14ac:dyDescent="0.2">
      <c r="A5" s="1" t="s">
        <v>22</v>
      </c>
      <c r="B5" s="28"/>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L5" s="8"/>
      <c r="AM5" s="10"/>
      <c r="AN5" s="11"/>
    </row>
    <row r="6" spans="1:42" x14ac:dyDescent="0.2">
      <c r="A6" s="18" t="s">
        <v>0</v>
      </c>
      <c r="B6" s="22" t="s">
        <v>78</v>
      </c>
      <c r="C6" s="13" t="s">
        <v>64</v>
      </c>
      <c r="D6" s="13" t="s">
        <v>57</v>
      </c>
      <c r="E6" s="18" t="s">
        <v>1</v>
      </c>
      <c r="F6" s="18" t="s">
        <v>2</v>
      </c>
      <c r="G6" s="18" t="s">
        <v>3</v>
      </c>
      <c r="H6" s="18" t="s">
        <v>4</v>
      </c>
      <c r="I6" s="18" t="s">
        <v>5</v>
      </c>
      <c r="J6" s="18" t="s">
        <v>6</v>
      </c>
      <c r="K6" s="18" t="s">
        <v>7</v>
      </c>
      <c r="L6" s="18" t="s">
        <v>8</v>
      </c>
      <c r="M6" s="18" t="s">
        <v>9</v>
      </c>
      <c r="N6" s="18" t="s">
        <v>10</v>
      </c>
      <c r="O6" s="18" t="s">
        <v>11</v>
      </c>
      <c r="P6" s="18" t="s">
        <v>12</v>
      </c>
      <c r="Q6" s="18" t="s">
        <v>13</v>
      </c>
      <c r="R6" s="18" t="s">
        <v>14</v>
      </c>
      <c r="S6" s="18" t="s">
        <v>15</v>
      </c>
      <c r="T6" s="18" t="s">
        <v>16</v>
      </c>
      <c r="U6" s="18" t="s">
        <v>17</v>
      </c>
      <c r="V6" s="18" t="s">
        <v>18</v>
      </c>
      <c r="W6" s="18" t="s">
        <v>19</v>
      </c>
      <c r="X6" s="18" t="s">
        <v>20</v>
      </c>
      <c r="Y6" s="18" t="s">
        <v>21</v>
      </c>
      <c r="AL6" s="8"/>
      <c r="AM6" s="8" t="s">
        <v>40</v>
      </c>
      <c r="AN6" s="11">
        <f>SLOPE(AN3:AN4,AM3:AM4)</f>
        <v>1.0426422988038393</v>
      </c>
    </row>
    <row r="7" spans="1:42" x14ac:dyDescent="0.2">
      <c r="B7" s="20"/>
      <c r="F7" s="15"/>
      <c r="G7" s="15"/>
      <c r="H7" s="15"/>
      <c r="I7" s="15"/>
      <c r="J7" s="15"/>
      <c r="K7" s="15"/>
      <c r="L7" s="15"/>
      <c r="M7" s="15"/>
      <c r="N7" s="15"/>
      <c r="O7" s="15"/>
      <c r="P7" s="15"/>
      <c r="Q7" s="15"/>
      <c r="R7" s="15"/>
      <c r="S7" s="15"/>
      <c r="T7" s="15"/>
      <c r="U7" s="15"/>
      <c r="V7" s="14"/>
      <c r="X7" s="15"/>
      <c r="Y7" s="15"/>
      <c r="Z7" s="37"/>
      <c r="AA7" s="37"/>
      <c r="AB7" s="37"/>
      <c r="AC7" s="37"/>
      <c r="AD7" s="37"/>
      <c r="AE7" s="37"/>
      <c r="AF7" s="38"/>
      <c r="AG7" s="39"/>
      <c r="AL7" s="8"/>
      <c r="AM7" s="8" t="s">
        <v>41</v>
      </c>
      <c r="AN7" s="8">
        <v>0</v>
      </c>
    </row>
    <row r="8" spans="1:42" x14ac:dyDescent="0.2">
      <c r="B8" s="20"/>
      <c r="F8" s="15"/>
      <c r="G8" s="15"/>
      <c r="H8" s="15"/>
      <c r="I8" s="15"/>
      <c r="J8" s="15"/>
      <c r="K8" s="15"/>
      <c r="L8" s="15"/>
      <c r="M8" s="15"/>
      <c r="N8" s="15"/>
      <c r="O8" s="15"/>
      <c r="P8" s="15"/>
      <c r="Q8" s="15"/>
      <c r="R8" s="15"/>
      <c r="S8" s="15"/>
      <c r="T8" s="15"/>
      <c r="U8" s="15"/>
      <c r="V8" s="14"/>
      <c r="X8" s="15"/>
      <c r="Y8" s="15"/>
      <c r="Z8" s="37"/>
      <c r="AA8" s="37"/>
      <c r="AB8" s="37"/>
      <c r="AC8" s="37"/>
      <c r="AD8" s="37"/>
      <c r="AE8" s="37"/>
      <c r="AF8" s="38"/>
      <c r="AG8" s="39"/>
      <c r="AL8" s="8"/>
      <c r="AM8" s="8"/>
      <c r="AN8" s="8"/>
    </row>
    <row r="9" spans="1:42" x14ac:dyDescent="0.2">
      <c r="B9" s="20"/>
      <c r="F9" s="15"/>
      <c r="G9" s="15"/>
      <c r="H9" s="15"/>
      <c r="I9" s="15"/>
      <c r="J9" s="15"/>
      <c r="K9" s="15"/>
      <c r="L9" s="15"/>
      <c r="M9" s="15"/>
      <c r="N9" s="15"/>
      <c r="O9" s="15"/>
      <c r="P9" s="15"/>
      <c r="Q9" s="15"/>
      <c r="R9" s="15"/>
      <c r="S9" s="15"/>
      <c r="T9" s="15"/>
      <c r="U9" s="15"/>
      <c r="V9" s="14"/>
      <c r="X9" s="15"/>
      <c r="Y9" s="15"/>
      <c r="Z9" s="37"/>
      <c r="AA9" s="37"/>
      <c r="AB9" s="37"/>
      <c r="AC9" s="37"/>
      <c r="AD9" s="37"/>
      <c r="AE9" s="37"/>
      <c r="AF9" s="38"/>
      <c r="AG9" s="39"/>
      <c r="AL9" s="9" t="s">
        <v>5</v>
      </c>
      <c r="AM9" s="8"/>
      <c r="AN9" s="8"/>
    </row>
    <row r="10" spans="1:42" x14ac:dyDescent="0.2">
      <c r="B10" s="20"/>
      <c r="F10" s="15"/>
      <c r="G10" s="15"/>
      <c r="H10" s="15"/>
      <c r="I10" s="15"/>
      <c r="J10" s="15"/>
      <c r="K10" s="15"/>
      <c r="L10" s="15"/>
      <c r="M10" s="15"/>
      <c r="N10" s="15"/>
      <c r="O10" s="15"/>
      <c r="P10" s="15"/>
      <c r="Q10" s="15"/>
      <c r="R10" s="15"/>
      <c r="S10" s="15"/>
      <c r="T10" s="15"/>
      <c r="U10" s="15"/>
      <c r="V10" s="14"/>
      <c r="X10" s="15"/>
      <c r="Y10" s="15"/>
      <c r="Z10" s="37"/>
      <c r="AA10" s="37"/>
      <c r="AB10" s="37"/>
      <c r="AC10" s="37"/>
      <c r="AD10" s="37"/>
      <c r="AE10" s="37"/>
      <c r="AF10" s="38"/>
      <c r="AG10" s="39"/>
      <c r="AL10" s="8" t="s">
        <v>22</v>
      </c>
      <c r="AM10" s="10">
        <f>AA37</f>
        <v>-0.15446762469163333</v>
      </c>
      <c r="AN10" s="8">
        <v>0</v>
      </c>
    </row>
    <row r="11" spans="1:42" x14ac:dyDescent="0.2">
      <c r="B11" s="20"/>
      <c r="F11" s="15"/>
      <c r="G11" s="15"/>
      <c r="H11" s="15"/>
      <c r="I11" s="15"/>
      <c r="J11" s="15"/>
      <c r="K11" s="15"/>
      <c r="L11" s="15"/>
      <c r="M11" s="15"/>
      <c r="N11" s="15"/>
      <c r="O11" s="15"/>
      <c r="P11" s="15"/>
      <c r="Q11" s="15"/>
      <c r="R11" s="15"/>
      <c r="S11" s="15"/>
      <c r="T11" s="15"/>
      <c r="U11" s="15"/>
      <c r="V11" s="14"/>
      <c r="X11" s="15"/>
      <c r="Y11" s="15"/>
      <c r="Z11" s="37"/>
      <c r="AA11" s="37"/>
      <c r="AB11" s="37"/>
      <c r="AC11" s="37"/>
      <c r="AD11" s="37"/>
      <c r="AE11" s="37"/>
      <c r="AF11" s="38"/>
      <c r="AG11" s="39"/>
      <c r="AL11" s="8" t="s">
        <v>24</v>
      </c>
      <c r="AM11" s="10">
        <f>SLAP!AA25</f>
        <v>-53.437626402746886</v>
      </c>
      <c r="AN11" s="8">
        <f>AC4</f>
        <v>-55.5</v>
      </c>
    </row>
    <row r="12" spans="1:42" x14ac:dyDescent="0.2">
      <c r="B12" s="20"/>
      <c r="F12" s="15"/>
      <c r="G12" s="15"/>
      <c r="H12" s="15"/>
      <c r="I12" s="15"/>
      <c r="J12" s="15"/>
      <c r="K12" s="15"/>
      <c r="L12" s="15"/>
      <c r="M12" s="15"/>
      <c r="N12" s="15"/>
      <c r="O12" s="15"/>
      <c r="P12" s="15"/>
      <c r="Q12" s="15"/>
      <c r="R12" s="15"/>
      <c r="S12" s="15"/>
      <c r="T12" s="15"/>
      <c r="U12" s="15"/>
      <c r="V12" s="14"/>
      <c r="X12" s="15"/>
      <c r="Y12" s="15"/>
      <c r="Z12" s="37"/>
      <c r="AA12" s="37"/>
      <c r="AB12" s="37"/>
      <c r="AC12" s="37"/>
      <c r="AD12" s="37"/>
      <c r="AE12" s="37"/>
      <c r="AF12" s="38"/>
      <c r="AG12" s="39"/>
      <c r="AL12" s="8"/>
      <c r="AM12" s="8" t="s">
        <v>40</v>
      </c>
      <c r="AN12" s="11">
        <f>SLOPE(AN10:AN11,AM10:AM11)</f>
        <v>1.0416049136872447</v>
      </c>
    </row>
    <row r="13" spans="1:42" x14ac:dyDescent="0.2">
      <c r="B13" s="20"/>
      <c r="F13" s="15"/>
      <c r="G13" s="15"/>
      <c r="H13" s="15"/>
      <c r="I13" s="15"/>
      <c r="J13" s="15"/>
      <c r="K13" s="15"/>
      <c r="L13" s="15"/>
      <c r="M13" s="15"/>
      <c r="N13" s="15"/>
      <c r="O13" s="15"/>
      <c r="P13" s="15"/>
      <c r="Q13" s="15"/>
      <c r="R13" s="15"/>
      <c r="S13" s="15"/>
      <c r="T13" s="15"/>
      <c r="U13" s="15"/>
      <c r="V13" s="14"/>
      <c r="X13" s="15"/>
      <c r="Y13" s="15"/>
      <c r="Z13" s="37"/>
      <c r="AA13" s="37"/>
      <c r="AB13" s="37"/>
      <c r="AC13" s="37"/>
      <c r="AD13" s="37"/>
      <c r="AE13" s="37"/>
      <c r="AF13" s="38"/>
      <c r="AG13" s="39"/>
      <c r="AL13" s="8"/>
      <c r="AM13" s="8" t="s">
        <v>41</v>
      </c>
      <c r="AN13" s="8">
        <v>0</v>
      </c>
    </row>
    <row r="14" spans="1:42" x14ac:dyDescent="0.2">
      <c r="B14" s="20"/>
      <c r="F14" s="15"/>
      <c r="G14" s="15"/>
      <c r="H14" s="15"/>
      <c r="I14" s="15"/>
      <c r="J14" s="15"/>
      <c r="K14" s="15"/>
      <c r="L14" s="15"/>
      <c r="M14" s="15"/>
      <c r="N14" s="15"/>
      <c r="O14" s="15"/>
      <c r="P14" s="15"/>
      <c r="Q14" s="15"/>
      <c r="R14" s="15"/>
      <c r="S14" s="15"/>
      <c r="T14" s="15"/>
      <c r="U14" s="15"/>
      <c r="V14" s="14"/>
      <c r="X14" s="15"/>
      <c r="Y14" s="15"/>
      <c r="Z14" s="37"/>
      <c r="AA14" s="37"/>
      <c r="AB14" s="37"/>
      <c r="AC14" s="37"/>
      <c r="AD14" s="37"/>
      <c r="AE14" s="37"/>
      <c r="AF14" s="38"/>
      <c r="AG14" s="39"/>
      <c r="AL14" s="24"/>
      <c r="AM14" s="23" t="s">
        <v>76</v>
      </c>
      <c r="AN14" s="23">
        <v>0.52800000000000002</v>
      </c>
    </row>
    <row r="15" spans="1:42" x14ac:dyDescent="0.2">
      <c r="A15" s="43" t="s">
        <v>85</v>
      </c>
      <c r="B15" s="20"/>
      <c r="F15" s="15"/>
      <c r="G15" s="15"/>
      <c r="H15" s="15"/>
      <c r="I15" s="15"/>
      <c r="J15" s="15"/>
      <c r="K15" s="15"/>
      <c r="L15" s="15"/>
      <c r="M15" s="15"/>
      <c r="N15" s="15"/>
      <c r="O15" s="15"/>
      <c r="P15" s="15"/>
      <c r="Q15" s="15"/>
      <c r="R15" s="15"/>
      <c r="S15" s="15"/>
      <c r="T15" s="15"/>
      <c r="U15" s="15"/>
      <c r="V15" s="14"/>
      <c r="X15" s="15"/>
      <c r="Y15" s="15"/>
      <c r="Z15" s="16"/>
      <c r="AA15" s="16"/>
      <c r="AB15" s="16"/>
      <c r="AC15" s="16"/>
      <c r="AD15" s="16"/>
      <c r="AE15" s="16"/>
      <c r="AF15" s="15"/>
      <c r="AG15" s="2"/>
      <c r="AJ15" s="25"/>
      <c r="AK15" s="25"/>
      <c r="AL15" s="25"/>
      <c r="AM15" s="26" t="s">
        <v>74</v>
      </c>
      <c r="AN15" s="25"/>
      <c r="AO15" s="25"/>
      <c r="AP15" s="25"/>
    </row>
    <row r="16" spans="1:42" x14ac:dyDescent="0.2">
      <c r="A16" t="s">
        <v>96</v>
      </c>
      <c r="B16" s="20"/>
      <c r="C16" s="42"/>
      <c r="D16" s="42"/>
      <c r="F16" s="15"/>
      <c r="G16" s="15"/>
      <c r="H16" s="15"/>
      <c r="I16" s="15"/>
      <c r="J16" s="15"/>
      <c r="K16" s="15"/>
      <c r="L16" s="15"/>
      <c r="M16" s="15"/>
      <c r="N16" s="15"/>
      <c r="O16" s="15"/>
      <c r="P16" s="15"/>
      <c r="Q16" s="15"/>
      <c r="R16" s="15"/>
      <c r="S16" s="15"/>
      <c r="T16" s="15"/>
      <c r="U16" s="15"/>
      <c r="V16" s="14"/>
      <c r="X16" s="15"/>
      <c r="Y16" s="15"/>
      <c r="Z16" s="16"/>
      <c r="AA16" s="16"/>
      <c r="AB16" s="16"/>
      <c r="AC16" s="16"/>
      <c r="AD16" s="16"/>
      <c r="AE16" s="16"/>
      <c r="AF16" s="15"/>
      <c r="AG16" s="2"/>
    </row>
    <row r="19" spans="1:40" x14ac:dyDescent="0.2">
      <c r="A19">
        <v>5261</v>
      </c>
      <c r="B19" t="s">
        <v>175</v>
      </c>
      <c r="C19" t="s">
        <v>61</v>
      </c>
      <c r="D19" t="s">
        <v>22</v>
      </c>
      <c r="E19" t="s">
        <v>178</v>
      </c>
      <c r="F19">
        <v>-0.15793542361690599</v>
      </c>
      <c r="G19">
        <v>-0.15794826888288799</v>
      </c>
      <c r="H19">
        <v>4.3679172869955096E-3</v>
      </c>
      <c r="I19">
        <v>-0.247006946829639</v>
      </c>
      <c r="J19">
        <v>-0.24703752156124101</v>
      </c>
      <c r="K19">
        <v>1.8039766632354901E-3</v>
      </c>
      <c r="L19">
        <v>-2.7512457498552099E-2</v>
      </c>
      <c r="M19">
        <v>4.4434397291399502E-3</v>
      </c>
      <c r="N19">
        <v>-10.351316859959301</v>
      </c>
      <c r="O19">
        <v>4.3233864070035101E-3</v>
      </c>
      <c r="P19">
        <v>-20.138201457247501</v>
      </c>
      <c r="Q19">
        <v>1.7680845469334699E-3</v>
      </c>
      <c r="R19">
        <v>-31.252472043958999</v>
      </c>
      <c r="S19">
        <v>0.159654475581059</v>
      </c>
      <c r="T19">
        <v>704.63195703307395</v>
      </c>
      <c r="U19">
        <v>0.10596225099838701</v>
      </c>
      <c r="V19" s="14">
        <v>45385.7815625</v>
      </c>
      <c r="W19">
        <v>2.5</v>
      </c>
      <c r="X19">
        <v>1.13299345730503E-2</v>
      </c>
      <c r="Y19">
        <v>9.0453759227530992E-3</v>
      </c>
      <c r="Z19" s="44">
        <f>((((N19/1000)+1)/((SMOW!$Z$4/1000)+1))-1)*1000</f>
        <v>0.27926027133484688</v>
      </c>
      <c r="AA19" s="44">
        <f>((((P19/1000)+1)/((SMOW!$AA$4/1000)+1))-1)*1000</f>
        <v>0.51325907990995567</v>
      </c>
      <c r="AB19" s="44">
        <f>Z19*SMOW!$AN$6</f>
        <v>0.29116857126914863</v>
      </c>
      <c r="AC19" s="44">
        <f>AA19*SMOW!$AN$12</f>
        <v>0.53461317962880406</v>
      </c>
      <c r="AD19" s="44">
        <f t="shared" ref="AD19:AE22" si="0">LN((AB19/1000)+1)*1000</f>
        <v>0.29112618992730305</v>
      </c>
      <c r="AE19" s="44">
        <f t="shared" si="0"/>
        <v>0.53447032491537538</v>
      </c>
      <c r="AF19" s="44">
        <f>(AD19-SMOW!AN$14*AE19)</f>
        <v>8.9258583719848406E-3</v>
      </c>
      <c r="AG19" s="45">
        <f t="shared" ref="AG19:AG22" si="1">AF19*1000</f>
        <v>8.925858371984841</v>
      </c>
    </row>
    <row r="20" spans="1:40" x14ac:dyDescent="0.2">
      <c r="A20">
        <v>5262</v>
      </c>
      <c r="B20" t="s">
        <v>175</v>
      </c>
      <c r="C20" t="s">
        <v>61</v>
      </c>
      <c r="D20" t="s">
        <v>22</v>
      </c>
      <c r="E20" t="s">
        <v>177</v>
      </c>
      <c r="F20">
        <v>-0.124413288340097</v>
      </c>
      <c r="G20">
        <v>-0.124421281219979</v>
      </c>
      <c r="H20">
        <v>3.6008726287886398E-3</v>
      </c>
      <c r="I20">
        <v>-0.176760833481376</v>
      </c>
      <c r="J20">
        <v>-0.17677653627452</v>
      </c>
      <c r="K20">
        <v>2.00932605496143E-3</v>
      </c>
      <c r="L20">
        <v>-3.10832700670329E-2</v>
      </c>
      <c r="M20">
        <v>4.0437648415714697E-3</v>
      </c>
      <c r="N20">
        <v>-10.318136482569599</v>
      </c>
      <c r="O20">
        <v>3.5641617626331699E-3</v>
      </c>
      <c r="P20">
        <v>-20.069352968226401</v>
      </c>
      <c r="Q20">
        <v>1.9693482847814099E-3</v>
      </c>
      <c r="R20">
        <v>-31.3155045570347</v>
      </c>
      <c r="S20">
        <v>0.16295910229028501</v>
      </c>
      <c r="T20">
        <v>609.67915624106001</v>
      </c>
      <c r="U20">
        <v>0.113032128705483</v>
      </c>
      <c r="V20" s="14">
        <v>45385.858287037037</v>
      </c>
      <c r="W20">
        <v>2.5</v>
      </c>
      <c r="X20">
        <v>2.2240530997843198E-2</v>
      </c>
      <c r="Y20">
        <v>1.8809202839750801E-2</v>
      </c>
      <c r="Z20" s="44">
        <f>((((N20/1000)+1)/((SMOW!$Z$4/1000)+1))-1)*1000</f>
        <v>0.31279706465969781</v>
      </c>
      <c r="AA20" s="44">
        <f>((((P20/1000)+1)/((SMOW!$AA$4/1000)+1))-1)*1000</f>
        <v>0.58355861218650773</v>
      </c>
      <c r="AB20" s="44">
        <f>Z20*SMOW!$AN$6</f>
        <v>0.3261354505558805</v>
      </c>
      <c r="AC20" s="44">
        <f>AA20*SMOW!$AN$12</f>
        <v>0.60783751787797569</v>
      </c>
      <c r="AD20" s="44">
        <f t="shared" si="0"/>
        <v>0.32608227995010863</v>
      </c>
      <c r="AE20" s="44">
        <f t="shared" si="0"/>
        <v>0.60765285947830583</v>
      </c>
      <c r="AF20" s="44">
        <f>(AD20-SMOW!AN$14*AE20)</f>
        <v>5.2415701455631458E-3</v>
      </c>
      <c r="AG20" s="45">
        <f t="shared" si="1"/>
        <v>5.2415701455631458</v>
      </c>
    </row>
    <row r="21" spans="1:40" x14ac:dyDescent="0.2">
      <c r="A21">
        <v>5263</v>
      </c>
      <c r="B21" t="s">
        <v>176</v>
      </c>
      <c r="C21" t="s">
        <v>61</v>
      </c>
      <c r="D21" t="s">
        <v>22</v>
      </c>
      <c r="E21" t="s">
        <v>180</v>
      </c>
      <c r="F21">
        <v>-0.121827756717935</v>
      </c>
      <c r="G21">
        <v>-0.121835659585262</v>
      </c>
      <c r="H21">
        <v>4.96727228952737E-3</v>
      </c>
      <c r="I21">
        <v>-0.18430228962095199</v>
      </c>
      <c r="J21">
        <v>-0.184319410179931</v>
      </c>
      <c r="K21">
        <v>2.62877329805245E-3</v>
      </c>
      <c r="L21">
        <v>-2.45150110102582E-2</v>
      </c>
      <c r="M21">
        <v>4.8494911126281699E-3</v>
      </c>
      <c r="N21">
        <v>-10.315577310420601</v>
      </c>
      <c r="O21">
        <v>4.9166309903260303E-3</v>
      </c>
      <c r="P21">
        <v>-20.076744378732698</v>
      </c>
      <c r="Q21">
        <v>2.5764709380116202E-3</v>
      </c>
      <c r="R21">
        <v>-31.7748017322366</v>
      </c>
      <c r="S21">
        <v>0.14102149093195099</v>
      </c>
      <c r="T21">
        <v>790.89652911873895</v>
      </c>
      <c r="U21">
        <v>0.238582662176891</v>
      </c>
      <c r="V21" s="14">
        <v>45386.43204861111</v>
      </c>
      <c r="W21">
        <v>2.5</v>
      </c>
      <c r="X21">
        <v>9.0492658035686999E-2</v>
      </c>
      <c r="Y21">
        <v>8.5917800109736195E-2</v>
      </c>
      <c r="Z21" s="44">
        <f>((((N21/1000)+1)/((SMOW!$Z$4/1000)+1))-1)*1000</f>
        <v>0.31538372684369875</v>
      </c>
      <c r="AA21" s="44">
        <f>((((P21/1000)+1)/((SMOW!$AA$4/1000)+1))-1)*1000</f>
        <v>0.57601142111751713</v>
      </c>
      <c r="AB21" s="44">
        <f>Z21*SMOW!$AN$6</f>
        <v>0.32883241396163621</v>
      </c>
      <c r="AC21" s="44">
        <f>AA21*SMOW!$AN$12</f>
        <v>0.59997632657597866</v>
      </c>
      <c r="AD21" s="44">
        <f t="shared" si="0"/>
        <v>0.32877836043278486</v>
      </c>
      <c r="AE21" s="44">
        <f t="shared" si="0"/>
        <v>0.59979641273891882</v>
      </c>
      <c r="AF21" s="44">
        <f>(AD21-SMOW!AN$14*AE21)</f>
        <v>1.2085854506635685E-2</v>
      </c>
      <c r="AG21" s="45">
        <f t="shared" si="1"/>
        <v>12.085854506635684</v>
      </c>
    </row>
    <row r="22" spans="1:40" x14ac:dyDescent="0.2">
      <c r="A22">
        <v>5264</v>
      </c>
      <c r="B22" t="s">
        <v>175</v>
      </c>
      <c r="C22" t="s">
        <v>61</v>
      </c>
      <c r="D22" t="s">
        <v>22</v>
      </c>
      <c r="E22" t="s">
        <v>181</v>
      </c>
      <c r="F22">
        <v>-0.124716104332423</v>
      </c>
      <c r="G22">
        <v>-0.12472410966289101</v>
      </c>
      <c r="H22">
        <v>3.41620766232639E-3</v>
      </c>
      <c r="I22">
        <v>-0.16559244017813901</v>
      </c>
      <c r="J22">
        <v>-0.16560620728476</v>
      </c>
      <c r="K22">
        <v>1.68167337189983E-3</v>
      </c>
      <c r="L22">
        <v>-3.7284032216537602E-2</v>
      </c>
      <c r="M22">
        <v>3.56614554636409E-3</v>
      </c>
      <c r="N22">
        <v>-10.318436211355399</v>
      </c>
      <c r="O22">
        <v>3.3813794539511201E-3</v>
      </c>
      <c r="P22">
        <v>-20.058406782493499</v>
      </c>
      <c r="Q22">
        <v>1.6482146152110499E-3</v>
      </c>
      <c r="R22">
        <v>-31.9284225327097</v>
      </c>
      <c r="S22">
        <v>0.100632545752512</v>
      </c>
      <c r="T22">
        <v>638.18458291071101</v>
      </c>
      <c r="U22">
        <v>9.0462692418006696E-2</v>
      </c>
      <c r="V22" s="14">
        <v>45386.511979166666</v>
      </c>
      <c r="W22">
        <v>2.5</v>
      </c>
      <c r="X22">
        <v>8.9609690172056302E-3</v>
      </c>
      <c r="Y22">
        <v>7.2293229987186597E-3</v>
      </c>
      <c r="Z22" s="44">
        <f>((((N22/1000)+1)/((SMOW!$Z$4/1000)+1))-1)*1000</f>
        <v>0.31249411625666745</v>
      </c>
      <c r="AA22" s="44">
        <f>((((P22/1000)+1)/((SMOW!$AA$4/1000)+1))-1)*1000</f>
        <v>0.59473549853783503</v>
      </c>
      <c r="AB22" s="44">
        <f>Z22*SMOW!$AN$6</f>
        <v>0.32581958373652598</v>
      </c>
      <c r="AC22" s="44">
        <f>AA22*SMOW!$AN$12</f>
        <v>0.61947941762124215</v>
      </c>
      <c r="AD22" s="44">
        <f t="shared" si="0"/>
        <v>0.3257665160626696</v>
      </c>
      <c r="AE22" s="44">
        <f t="shared" si="0"/>
        <v>0.61928761945280064</v>
      </c>
      <c r="AF22" s="44">
        <f>(AD22-SMOW!AN$14*AE22)</f>
        <v>-1.217347008409142E-3</v>
      </c>
      <c r="AG22" s="45">
        <f t="shared" si="1"/>
        <v>-1.217347008409142</v>
      </c>
    </row>
    <row r="23" spans="1:40" x14ac:dyDescent="0.2">
      <c r="A23">
        <v>5347</v>
      </c>
      <c r="B23" t="s">
        <v>175</v>
      </c>
      <c r="C23" t="s">
        <v>61</v>
      </c>
      <c r="D23" t="s">
        <v>22</v>
      </c>
      <c r="E23" t="s">
        <v>291</v>
      </c>
      <c r="F23">
        <v>-0.99233784303391603</v>
      </c>
      <c r="G23">
        <v>-0.99283104996669302</v>
      </c>
      <c r="H23">
        <v>5.1278312680572199E-3</v>
      </c>
      <c r="I23">
        <v>-1.79715170665611</v>
      </c>
      <c r="J23">
        <v>-1.79876856837119</v>
      </c>
      <c r="K23">
        <v>1.55282028004751E-3</v>
      </c>
      <c r="L23">
        <v>-4.3081245866704497E-2</v>
      </c>
      <c r="M23">
        <v>4.9554433906018099E-3</v>
      </c>
      <c r="N23">
        <v>-11.1772125537305</v>
      </c>
      <c r="O23">
        <v>5.0755530714212196E-3</v>
      </c>
      <c r="P23">
        <v>-21.657504367986</v>
      </c>
      <c r="Q23">
        <v>1.52192519851737E-3</v>
      </c>
      <c r="R23">
        <v>-32.927848153557598</v>
      </c>
      <c r="S23">
        <v>0.142335262489376</v>
      </c>
      <c r="T23">
        <v>143.02421861130301</v>
      </c>
      <c r="U23">
        <v>6.0000717856259697E-2</v>
      </c>
      <c r="V23" s="14">
        <v>45412.866435185184</v>
      </c>
      <c r="W23">
        <v>2.5</v>
      </c>
      <c r="X23">
        <v>4.6264218991352399E-2</v>
      </c>
      <c r="Y23">
        <v>5.0557073669440102E-2</v>
      </c>
      <c r="Z23" s="44">
        <v>-0.86022844189059811</v>
      </c>
      <c r="AA23" s="44">
        <v>-1.6040463267554816</v>
      </c>
      <c r="AB23" s="44">
        <v>-0.88512348392848705</v>
      </c>
      <c r="AC23" s="44">
        <v>-1.6493997615079741</v>
      </c>
      <c r="AD23" s="44">
        <v>-0.88551543702100022</v>
      </c>
      <c r="AE23" s="44">
        <v>-1.6507615188888471</v>
      </c>
      <c r="AF23" s="44">
        <v>-1.3913355047688869E-2</v>
      </c>
      <c r="AG23" s="45">
        <v>-13.913355047688869</v>
      </c>
    </row>
    <row r="24" spans="1:40" x14ac:dyDescent="0.2">
      <c r="A24">
        <v>5348</v>
      </c>
      <c r="B24" t="s">
        <v>176</v>
      </c>
      <c r="C24" t="s">
        <v>61</v>
      </c>
      <c r="D24" t="s">
        <v>22</v>
      </c>
      <c r="E24" t="s">
        <v>292</v>
      </c>
      <c r="F24">
        <v>-0.42272300961172798</v>
      </c>
      <c r="G24">
        <v>-0.42281288808909701</v>
      </c>
      <c r="H24">
        <v>5.0913935099961404E-3</v>
      </c>
      <c r="I24">
        <v>-0.71997615348772004</v>
      </c>
      <c r="J24">
        <v>-0.72023555651442195</v>
      </c>
      <c r="K24">
        <v>2.2140139433461398E-3</v>
      </c>
      <c r="L24">
        <v>-4.2528514249482001E-2</v>
      </c>
      <c r="M24">
        <v>5.4244115170132097E-3</v>
      </c>
      <c r="N24">
        <v>-10.613404938742701</v>
      </c>
      <c r="O24">
        <v>5.0394867959973697E-3</v>
      </c>
      <c r="P24">
        <v>-20.601760417022199</v>
      </c>
      <c r="Q24">
        <v>2.16996368062943E-3</v>
      </c>
      <c r="R24">
        <v>-31.2310931694598</v>
      </c>
      <c r="S24">
        <v>0.204838335746761</v>
      </c>
      <c r="T24">
        <v>152.097617943969</v>
      </c>
      <c r="U24">
        <v>8.8117203080968404E-2</v>
      </c>
      <c r="V24" s="14">
        <v>45413.449513888889</v>
      </c>
      <c r="W24">
        <v>2.5</v>
      </c>
      <c r="X24">
        <v>4.5810820705126799E-2</v>
      </c>
      <c r="Y24">
        <v>4.2781394988920002E-2</v>
      </c>
      <c r="Z24" s="44">
        <v>-0.29053828224490097</v>
      </c>
      <c r="AA24" s="44">
        <v>-0.52666239069698584</v>
      </c>
      <c r="AB24" s="44">
        <v>-0.29894647057939305</v>
      </c>
      <c r="AC24" s="44">
        <v>-0.54155344962380725</v>
      </c>
      <c r="AD24" s="44">
        <v>-0.2989911639830235</v>
      </c>
      <c r="AE24" s="44">
        <v>-0.54170014265701327</v>
      </c>
      <c r="AF24" s="44">
        <v>-1.2973488660120491E-2</v>
      </c>
      <c r="AG24" s="45">
        <v>-12.973488660120491</v>
      </c>
    </row>
    <row r="25" spans="1:40" x14ac:dyDescent="0.2">
      <c r="A25">
        <v>5349</v>
      </c>
      <c r="B25" t="s">
        <v>176</v>
      </c>
      <c r="C25" t="s">
        <v>61</v>
      </c>
      <c r="D25" t="s">
        <v>22</v>
      </c>
      <c r="E25" t="s">
        <v>293</v>
      </c>
      <c r="F25">
        <v>-0.43233478091681699</v>
      </c>
      <c r="G25">
        <v>-0.43242883308331798</v>
      </c>
      <c r="H25">
        <v>5.4678685355630799E-3</v>
      </c>
      <c r="I25">
        <v>-0.760799788314795</v>
      </c>
      <c r="J25">
        <v>-0.76108937185742498</v>
      </c>
      <c r="K25">
        <v>1.2240728248563699E-3</v>
      </c>
      <c r="L25">
        <v>-3.05736447425973E-2</v>
      </c>
      <c r="M25">
        <v>5.5617087275171197E-3</v>
      </c>
      <c r="N25">
        <v>-10.6229187181202</v>
      </c>
      <c r="O25">
        <v>5.4121236618447097E-3</v>
      </c>
      <c r="P25">
        <v>-20.641771820361399</v>
      </c>
      <c r="Q25">
        <v>1.19971853852584E-3</v>
      </c>
      <c r="R25">
        <v>-31.692540814366001</v>
      </c>
      <c r="S25">
        <v>0.14068219900901799</v>
      </c>
      <c r="T25">
        <v>160.61870165003501</v>
      </c>
      <c r="U25">
        <v>8.0180973988497994E-2</v>
      </c>
      <c r="V25" s="14">
        <v>45413.528877314813</v>
      </c>
      <c r="W25">
        <v>2.5</v>
      </c>
      <c r="X25">
        <v>7.2138387157913306E-2</v>
      </c>
      <c r="Y25">
        <v>0.16008047996677199</v>
      </c>
      <c r="Z25" s="44">
        <v>-0.30015132461658212</v>
      </c>
      <c r="AA25" s="44">
        <v>-0.56749392298049983</v>
      </c>
      <c r="AB25" s="44">
        <v>-0.3088377147429483</v>
      </c>
      <c r="AC25" s="44">
        <v>-0.58353946866021356</v>
      </c>
      <c r="AD25" s="44">
        <v>-0.30888541493134802</v>
      </c>
      <c r="AE25" s="44">
        <v>-0.58370979408022339</v>
      </c>
      <c r="AF25" s="44">
        <v>-6.8664365699006025E-4</v>
      </c>
      <c r="AG25" s="45">
        <v>-0.68664365699006025</v>
      </c>
      <c r="AH25" s="2"/>
    </row>
    <row r="26" spans="1:40" x14ac:dyDescent="0.2">
      <c r="A26">
        <v>5347</v>
      </c>
      <c r="B26" t="s">
        <v>175</v>
      </c>
      <c r="C26" t="s">
        <v>61</v>
      </c>
      <c r="D26" t="s">
        <v>22</v>
      </c>
      <c r="E26" t="s">
        <v>291</v>
      </c>
      <c r="F26">
        <v>-0.99233784303391603</v>
      </c>
      <c r="G26">
        <v>-0.99283104996669302</v>
      </c>
      <c r="H26">
        <v>5.1278312680572199E-3</v>
      </c>
      <c r="I26">
        <v>-1.79715170665611</v>
      </c>
      <c r="J26">
        <v>-1.79876856837119</v>
      </c>
      <c r="K26">
        <v>1.55282028004751E-3</v>
      </c>
      <c r="L26">
        <v>-4.3081245866704497E-2</v>
      </c>
      <c r="M26">
        <v>4.9554433906018099E-3</v>
      </c>
      <c r="N26">
        <v>-11.1772125537305</v>
      </c>
      <c r="O26">
        <v>5.0755530714212196E-3</v>
      </c>
      <c r="P26">
        <v>-21.657504367986</v>
      </c>
      <c r="Q26">
        <v>1.52192519851737E-3</v>
      </c>
      <c r="R26">
        <v>-32.927848153557598</v>
      </c>
      <c r="S26">
        <v>0.142335262489376</v>
      </c>
      <c r="T26">
        <v>143.02421861130301</v>
      </c>
      <c r="U26">
        <v>6.0000717856259697E-2</v>
      </c>
      <c r="V26" s="14">
        <v>45412.866435185184</v>
      </c>
      <c r="W26">
        <v>2.5</v>
      </c>
      <c r="X26">
        <v>4.6264218991352399E-2</v>
      </c>
      <c r="Y26">
        <v>5.0557073669440102E-2</v>
      </c>
      <c r="Z26" s="44">
        <f>((((N26/1000)+1)/((SMOW!$Z$4/1000)+1))-1)*1000</f>
        <v>-0.55550700285145194</v>
      </c>
      <c r="AA26" s="44">
        <f>((((P26/1000)+1)/((SMOW!$AA$4/1000)+1))-1)*1000</f>
        <v>-1.0380644934889771</v>
      </c>
      <c r="AB26" s="44">
        <f>Z26*SMOW!$AN$6</f>
        <v>-0.57919509845466877</v>
      </c>
      <c r="AC26" s="44">
        <f>AA26*SMOW!$AN$12</f>
        <v>-1.0812530771423794</v>
      </c>
      <c r="AD26" s="44">
        <f t="shared" ref="AD26:AE29" si="2">LN((AB26/1000)+1)*1000</f>
        <v>-0.57936289673084573</v>
      </c>
      <c r="AE26" s="44">
        <f t="shared" si="2"/>
        <v>-1.0818380529600522</v>
      </c>
      <c r="AF26" s="44">
        <f>(AD26-SMOW!AN$14*AE26)</f>
        <v>-8.152404767938104E-3</v>
      </c>
      <c r="AG26" s="45">
        <f t="shared" ref="AG26:AG29" si="3">AF26*1000</f>
        <v>-8.1524047679381049</v>
      </c>
      <c r="AK26">
        <v>30</v>
      </c>
      <c r="AL26">
        <v>3</v>
      </c>
      <c r="AM26">
        <v>0</v>
      </c>
      <c r="AN26">
        <v>0</v>
      </c>
    </row>
    <row r="27" spans="1:40" x14ac:dyDescent="0.2">
      <c r="A27">
        <v>5348</v>
      </c>
      <c r="B27" t="s">
        <v>176</v>
      </c>
      <c r="C27" t="s">
        <v>61</v>
      </c>
      <c r="D27" t="s">
        <v>22</v>
      </c>
      <c r="E27" t="s">
        <v>292</v>
      </c>
      <c r="F27">
        <v>-0.42272300961172798</v>
      </c>
      <c r="G27">
        <v>-0.42281288808909701</v>
      </c>
      <c r="H27">
        <v>5.0913935099961404E-3</v>
      </c>
      <c r="I27">
        <v>-0.71997615348772004</v>
      </c>
      <c r="J27">
        <v>-0.72023555651442195</v>
      </c>
      <c r="K27">
        <v>2.2140139433461398E-3</v>
      </c>
      <c r="L27">
        <v>-4.2528514249482001E-2</v>
      </c>
      <c r="M27">
        <v>5.4244115170132097E-3</v>
      </c>
      <c r="N27">
        <v>-10.613404938742701</v>
      </c>
      <c r="O27">
        <v>5.0394867959973697E-3</v>
      </c>
      <c r="P27">
        <v>-20.601760417022199</v>
      </c>
      <c r="Q27">
        <v>2.16996368062943E-3</v>
      </c>
      <c r="R27">
        <v>-31.2310931694598</v>
      </c>
      <c r="S27">
        <v>0.204838335746761</v>
      </c>
      <c r="T27">
        <v>152.097617943969</v>
      </c>
      <c r="U27">
        <v>8.8117203080968404E-2</v>
      </c>
      <c r="V27" s="14">
        <v>45413.449513888889</v>
      </c>
      <c r="W27">
        <v>2.5</v>
      </c>
      <c r="X27">
        <v>4.5810820705126799E-2</v>
      </c>
      <c r="Y27">
        <v>4.2781394988920002E-2</v>
      </c>
      <c r="Z27" s="44">
        <f>((((N27/1000)+1)/((SMOW!$Z$4/1000)+1))-1)*1000</f>
        <v>1.435690306106352E-2</v>
      </c>
      <c r="AA27" s="44">
        <f>((((P27/1000)+1)/((SMOW!$AA$4/1000)+1))-1)*1000</f>
        <v>3.9930201991111858E-2</v>
      </c>
      <c r="AB27" s="44">
        <f>Z27*SMOW!$AN$6</f>
        <v>1.4969114411291146E-2</v>
      </c>
      <c r="AC27" s="44">
        <f>AA27*SMOW!$AN$12</f>
        <v>4.1591494598466311E-2</v>
      </c>
      <c r="AD27" s="44">
        <f t="shared" si="2"/>
        <v>1.4969002375269998E-2</v>
      </c>
      <c r="AE27" s="44">
        <f t="shared" si="2"/>
        <v>4.1590629696139921E-2</v>
      </c>
      <c r="AF27" s="44">
        <f>(AD27-SMOW!AN$14*AE27)</f>
        <v>-6.9908501042918805E-3</v>
      </c>
      <c r="AG27" s="45">
        <f t="shared" si="3"/>
        <v>-6.9908501042918809</v>
      </c>
      <c r="AK27">
        <v>30</v>
      </c>
      <c r="AL27">
        <v>1</v>
      </c>
      <c r="AM27">
        <v>0</v>
      </c>
      <c r="AN27">
        <v>0</v>
      </c>
    </row>
    <row r="28" spans="1:40" x14ac:dyDescent="0.2">
      <c r="A28">
        <v>5349</v>
      </c>
      <c r="B28" t="s">
        <v>176</v>
      </c>
      <c r="C28" t="s">
        <v>61</v>
      </c>
      <c r="D28" t="s">
        <v>22</v>
      </c>
      <c r="E28" t="s">
        <v>293</v>
      </c>
      <c r="F28">
        <v>-0.43233478091681699</v>
      </c>
      <c r="G28">
        <v>-0.43242883308331798</v>
      </c>
      <c r="H28">
        <v>5.4678685355630799E-3</v>
      </c>
      <c r="I28">
        <v>-0.760799788314795</v>
      </c>
      <c r="J28">
        <v>-0.76108937185742498</v>
      </c>
      <c r="K28">
        <v>1.2240728248563699E-3</v>
      </c>
      <c r="L28">
        <v>-3.05736447425973E-2</v>
      </c>
      <c r="M28">
        <v>5.5617087275171197E-3</v>
      </c>
      <c r="N28">
        <v>-10.6229187181202</v>
      </c>
      <c r="O28">
        <v>5.4121236618447097E-3</v>
      </c>
      <c r="P28">
        <v>-20.641771820361399</v>
      </c>
      <c r="Q28">
        <v>1.19971853852584E-3</v>
      </c>
      <c r="R28">
        <v>-31.692540814366001</v>
      </c>
      <c r="S28">
        <v>0.14068219900901799</v>
      </c>
      <c r="T28">
        <v>160.61870165003501</v>
      </c>
      <c r="U28">
        <v>8.0180973988497994E-2</v>
      </c>
      <c r="V28" s="14">
        <v>45413.528877314813</v>
      </c>
      <c r="W28">
        <v>2.5</v>
      </c>
      <c r="X28">
        <v>7.2138387157913306E-2</v>
      </c>
      <c r="Y28">
        <v>0.16008047996677199</v>
      </c>
      <c r="Z28" s="44">
        <f>((((N28/1000)+1)/((SMOW!$Z$4/1000)+1))-1)*1000</f>
        <v>4.7409288672639605E-3</v>
      </c>
      <c r="AA28" s="44">
        <f>((((P28/1000)+1)/((SMOW!$AA$4/1000)+1))-1)*1000</f>
        <v>-9.2447732669143079E-4</v>
      </c>
      <c r="AB28" s="44">
        <f>Z28*SMOW!$AN$6</f>
        <v>4.9430929726295772E-3</v>
      </c>
      <c r="AC28" s="44">
        <f>AA28*SMOW!$AN$12</f>
        <v>-9.6294012607424254E-4</v>
      </c>
      <c r="AD28" s="44">
        <f t="shared" si="2"/>
        <v>4.9430807556763009E-3</v>
      </c>
      <c r="AE28" s="44">
        <f t="shared" si="2"/>
        <v>-9.6294058970847597E-4</v>
      </c>
      <c r="AF28" s="44">
        <f>(AD28-SMOW!AN$14*AE28)</f>
        <v>5.4515133870423763E-3</v>
      </c>
      <c r="AG28" s="45">
        <f t="shared" si="3"/>
        <v>5.4515133870423762</v>
      </c>
      <c r="AH28" s="65"/>
      <c r="AI28" s="65"/>
      <c r="AJ28" t="s">
        <v>294</v>
      </c>
      <c r="AK28">
        <v>30</v>
      </c>
      <c r="AL28">
        <v>0</v>
      </c>
      <c r="AM28">
        <v>0</v>
      </c>
      <c r="AN28">
        <v>0</v>
      </c>
    </row>
    <row r="29" spans="1:40" x14ac:dyDescent="0.2">
      <c r="A29">
        <v>5350</v>
      </c>
      <c r="B29" t="s">
        <v>295</v>
      </c>
      <c r="C29" t="s">
        <v>61</v>
      </c>
      <c r="D29" t="s">
        <v>22</v>
      </c>
      <c r="E29" t="s">
        <v>296</v>
      </c>
      <c r="F29">
        <v>-0.58412617400633904</v>
      </c>
      <c r="G29">
        <v>-0.58429727914865803</v>
      </c>
      <c r="H29">
        <v>4.7311177765675299E-3</v>
      </c>
      <c r="I29">
        <v>-1.02911834120996</v>
      </c>
      <c r="J29">
        <v>-1.02964829511623</v>
      </c>
      <c r="K29">
        <v>1.5679325110140401E-3</v>
      </c>
      <c r="L29">
        <v>-4.0642979327286201E-2</v>
      </c>
      <c r="M29">
        <v>4.79623712856392E-3</v>
      </c>
      <c r="N29">
        <v>-10.773162599234199</v>
      </c>
      <c r="O29">
        <v>4.6828840706387397E-3</v>
      </c>
      <c r="P29">
        <v>-20.904751878084799</v>
      </c>
      <c r="Q29">
        <v>1.5367367548913501E-3</v>
      </c>
      <c r="R29">
        <v>-31.627457712683999</v>
      </c>
      <c r="S29">
        <v>0.15392545118062001</v>
      </c>
      <c r="T29">
        <v>183.972248331554</v>
      </c>
      <c r="U29">
        <v>6.0274268589504403E-2</v>
      </c>
      <c r="V29" s="14">
        <v>45413.607256944444</v>
      </c>
      <c r="W29">
        <v>2.5</v>
      </c>
      <c r="X29">
        <v>5.6394930760737501E-4</v>
      </c>
      <c r="Y29">
        <v>1.21297721231458E-3</v>
      </c>
      <c r="Z29" s="44">
        <f>((((N29/1000)+1)/((SMOW!$Z$4/1000)+1))-1)*1000</f>
        <v>-0.14711683724855096</v>
      </c>
      <c r="AA29" s="44">
        <f>((((P29/1000)+1)/((SMOW!$AA$4/1000)+1))-1)*1000</f>
        <v>-0.2694470741022581</v>
      </c>
      <c r="AB29" s="44">
        <f>Z29*SMOW!$AN$6</f>
        <v>-0.15339023738157948</v>
      </c>
      <c r="AC29" s="44">
        <f>AA29*SMOW!$AN$12</f>
        <v>-0.28065739636356318</v>
      </c>
      <c r="AD29" s="44">
        <f t="shared" si="2"/>
        <v>-0.15340200286720765</v>
      </c>
      <c r="AE29" s="44">
        <f t="shared" si="2"/>
        <v>-0.28069678802112763</v>
      </c>
      <c r="AF29" s="44">
        <f>(AD29-SMOW!AN$14*AE29)</f>
        <v>-5.1940987920522652E-3</v>
      </c>
      <c r="AG29" s="45">
        <f t="shared" si="3"/>
        <v>-5.194098792052265</v>
      </c>
      <c r="AH29" s="2">
        <f>AVERAGE(AG26:AG29)</f>
        <v>-3.7214600693099689</v>
      </c>
      <c r="AI29">
        <f>STDEV(AG26:AG29)</f>
        <v>6.2352302540164084</v>
      </c>
      <c r="AJ29" t="s">
        <v>297</v>
      </c>
      <c r="AK29">
        <v>30</v>
      </c>
      <c r="AL29">
        <v>0</v>
      </c>
      <c r="AM29">
        <v>0</v>
      </c>
      <c r="AN29">
        <v>0</v>
      </c>
    </row>
    <row r="30" spans="1:40" x14ac:dyDescent="0.2">
      <c r="V30" s="14"/>
      <c r="Z30" s="75"/>
      <c r="AA30" s="75"/>
      <c r="AB30" s="75"/>
      <c r="AC30" s="75"/>
      <c r="AD30" s="75"/>
      <c r="AE30" s="75"/>
      <c r="AF30" s="44"/>
      <c r="AG30" s="45"/>
      <c r="AH30" s="2"/>
    </row>
    <row r="31" spans="1:40" x14ac:dyDescent="0.2">
      <c r="V31" s="14"/>
      <c r="Z31" s="75"/>
      <c r="AA31" s="75"/>
      <c r="AB31" s="75"/>
      <c r="AC31" s="75"/>
      <c r="AD31" s="75"/>
      <c r="AE31" s="75"/>
      <c r="AF31" s="44"/>
      <c r="AG31" s="45"/>
      <c r="AK31" s="20"/>
      <c r="AL31" s="20"/>
      <c r="AM31" s="20"/>
      <c r="AN31" s="20"/>
    </row>
    <row r="32" spans="1:40" x14ac:dyDescent="0.2">
      <c r="V32" s="14"/>
      <c r="Z32" s="44"/>
      <c r="AA32" s="44"/>
      <c r="AB32" s="44"/>
      <c r="AC32" s="44"/>
      <c r="AD32" s="44"/>
      <c r="AE32" s="44"/>
      <c r="AF32" s="44"/>
      <c r="AG32" s="45"/>
    </row>
    <row r="33" spans="1:40" x14ac:dyDescent="0.2">
      <c r="V33" s="14"/>
      <c r="Z33" s="44"/>
      <c r="AA33" s="44"/>
      <c r="AB33" s="44"/>
      <c r="AC33" s="44"/>
      <c r="AD33" s="44"/>
      <c r="AE33" s="44"/>
      <c r="AF33" s="44"/>
      <c r="AG33" s="45"/>
    </row>
    <row r="34" spans="1:40" x14ac:dyDescent="0.2">
      <c r="V34" s="14"/>
      <c r="Z34" s="44"/>
      <c r="AA34" s="44"/>
      <c r="AB34" s="44"/>
      <c r="AC34" s="44"/>
      <c r="AD34" s="44"/>
      <c r="AE34" s="44"/>
      <c r="AF34" s="44"/>
      <c r="AG34" s="45"/>
    </row>
    <row r="35" spans="1:40" x14ac:dyDescent="0.2">
      <c r="V35" s="14"/>
      <c r="Z35" s="44"/>
      <c r="AA35" s="44"/>
      <c r="AB35" s="44"/>
      <c r="AC35" s="44"/>
      <c r="AD35" s="44"/>
      <c r="AE35" s="44"/>
      <c r="AF35" s="44"/>
      <c r="AG35" s="45"/>
      <c r="AH35" s="2"/>
      <c r="AI35" s="2"/>
    </row>
    <row r="36" spans="1:40" x14ac:dyDescent="0.2">
      <c r="V36" s="14"/>
      <c r="Z36" s="75"/>
      <c r="AA36" s="75"/>
      <c r="AB36" s="75"/>
      <c r="AC36" s="75"/>
      <c r="AD36" s="75"/>
      <c r="AE36" s="75"/>
      <c r="AF36" s="44"/>
      <c r="AG36" s="45"/>
      <c r="AH36" s="2"/>
      <c r="AI36" s="2"/>
      <c r="AK36" s="20"/>
      <c r="AL36" s="20"/>
      <c r="AM36" s="20"/>
      <c r="AN36" s="20"/>
    </row>
    <row r="37" spans="1:40" x14ac:dyDescent="0.2">
      <c r="Y37" s="18" t="s">
        <v>35</v>
      </c>
      <c r="Z37" s="16">
        <f t="shared" ref="Z37:AF37" si="4">AVERAGE(Z19:Z31)</f>
        <v>-8.313717071171324E-2</v>
      </c>
      <c r="AA37" s="16">
        <f t="shared" si="4"/>
        <v>-0.15446762469163333</v>
      </c>
      <c r="AB37" s="16">
        <f t="shared" si="4"/>
        <v>-8.487497983454223E-2</v>
      </c>
      <c r="AC37" s="16">
        <f t="shared" si="4"/>
        <v>-0.15762437792014047</v>
      </c>
      <c r="AD37" s="16">
        <f t="shared" si="4"/>
        <v>-8.4953771457237523E-2</v>
      </c>
      <c r="AE37" s="16">
        <f t="shared" si="4"/>
        <v>-0.15789739917413012</v>
      </c>
      <c r="AF37" s="16">
        <f t="shared" si="4"/>
        <v>-1.5839446932967968E-3</v>
      </c>
      <c r="AG37" s="16">
        <f>AVERAGE(AG19:AG31)</f>
        <v>-1.5839446932967973</v>
      </c>
      <c r="AH37" s="18" t="s">
        <v>35</v>
      </c>
      <c r="AI37" t="s">
        <v>75</v>
      </c>
    </row>
    <row r="38" spans="1:40" s="17" customFormat="1" x14ac:dyDescent="0.2">
      <c r="A38"/>
      <c r="B38" s="20"/>
      <c r="C38"/>
      <c r="D38"/>
      <c r="E38"/>
      <c r="F38" s="16"/>
      <c r="G38" s="16"/>
      <c r="H38" s="16"/>
      <c r="I38" s="16"/>
      <c r="J38" s="16"/>
      <c r="K38" s="16"/>
      <c r="L38"/>
      <c r="M38"/>
      <c r="N38"/>
      <c r="O38"/>
      <c r="P38"/>
      <c r="Q38"/>
      <c r="R38"/>
      <c r="S38"/>
      <c r="T38"/>
      <c r="U38"/>
      <c r="V38" s="14"/>
      <c r="W38"/>
      <c r="X38" s="15"/>
      <c r="Y38" s="15"/>
      <c r="Z38" s="15"/>
      <c r="AA38" s="15"/>
      <c r="AB38" s="15"/>
      <c r="AC38" s="15"/>
      <c r="AD38"/>
      <c r="AE38"/>
      <c r="AF38" s="15"/>
      <c r="AG38" s="2">
        <f>STDEV(AG19:AG35)</f>
        <v>8.7263555669997395</v>
      </c>
      <c r="AH38" s="18" t="s">
        <v>73</v>
      </c>
      <c r="AJ38"/>
      <c r="AK38"/>
    </row>
    <row r="39" spans="1:40" s="17" customFormat="1" x14ac:dyDescent="0.2">
      <c r="B39" s="20"/>
      <c r="C39"/>
      <c r="D39"/>
      <c r="E39"/>
      <c r="F39" s="16"/>
      <c r="G39" s="16"/>
      <c r="H39" s="16"/>
      <c r="I39" s="16"/>
      <c r="J39" s="16"/>
      <c r="K39" s="16"/>
      <c r="L39"/>
      <c r="M39"/>
      <c r="N39"/>
      <c r="O39"/>
      <c r="P39"/>
      <c r="Q39"/>
      <c r="R39"/>
      <c r="S39"/>
      <c r="T39"/>
      <c r="U39"/>
      <c r="V39" s="14"/>
      <c r="W39"/>
      <c r="X39" s="15"/>
      <c r="Y39" s="15"/>
      <c r="Z39" s="15"/>
      <c r="AA39" s="15"/>
      <c r="AB39" s="15"/>
      <c r="AC39" s="15"/>
      <c r="AD39"/>
      <c r="AE39"/>
      <c r="AF39"/>
      <c r="AG39" s="3"/>
      <c r="AH39" s="18"/>
      <c r="AI39"/>
      <c r="AJ39"/>
      <c r="AK39"/>
    </row>
    <row r="40" spans="1:40" x14ac:dyDescent="0.2">
      <c r="A40" s="17" t="s">
        <v>81</v>
      </c>
      <c r="B40" s="27"/>
      <c r="C40" s="17"/>
      <c r="D40" s="17"/>
      <c r="E40" s="17"/>
      <c r="F40" s="34"/>
      <c r="G40" s="34"/>
      <c r="H40" s="34"/>
      <c r="I40" s="36"/>
      <c r="J40" s="36"/>
      <c r="K40" s="36"/>
      <c r="L40" s="34"/>
      <c r="M40" s="34"/>
      <c r="N40" s="34"/>
      <c r="O40" s="34"/>
      <c r="P40" s="17"/>
      <c r="Q40" s="17"/>
      <c r="R40" s="17"/>
      <c r="S40" s="17"/>
      <c r="T40" s="17"/>
      <c r="U40" s="17"/>
      <c r="V40" s="12"/>
      <c r="W40" s="17"/>
      <c r="X40" s="34"/>
      <c r="Y40" s="34"/>
      <c r="Z40" s="36"/>
      <c r="AA40" s="36"/>
      <c r="AB40" s="36"/>
      <c r="AC40" s="36"/>
      <c r="AD40" s="36"/>
      <c r="AE40" s="36"/>
      <c r="AF40" s="34"/>
      <c r="AG40" s="35"/>
      <c r="AH40" s="17"/>
      <c r="AI40" s="17"/>
      <c r="AJ40" s="17"/>
    </row>
    <row r="41" spans="1:40" x14ac:dyDescent="0.2">
      <c r="A41">
        <v>5258</v>
      </c>
      <c r="B41" t="s">
        <v>176</v>
      </c>
      <c r="C41" t="s">
        <v>61</v>
      </c>
      <c r="D41" t="s">
        <v>22</v>
      </c>
      <c r="E41" t="s">
        <v>172</v>
      </c>
      <c r="F41">
        <v>-0.469498287782527</v>
      </c>
      <c r="G41">
        <v>-0.46960880061683102</v>
      </c>
      <c r="H41">
        <v>3.67776700792049E-3</v>
      </c>
      <c r="I41">
        <v>-0.82881315188469695</v>
      </c>
      <c r="J41">
        <v>-0.82915685308402098</v>
      </c>
      <c r="K41">
        <v>1.52930087835431E-3</v>
      </c>
      <c r="L41">
        <v>-3.1813982188467899E-2</v>
      </c>
      <c r="M41">
        <v>3.8173347512042502E-3</v>
      </c>
      <c r="N41">
        <v>-10.659703343345999</v>
      </c>
      <c r="O41">
        <v>3.6402722042173201E-3</v>
      </c>
      <c r="P41">
        <v>-20.708431982637101</v>
      </c>
      <c r="Q41">
        <v>1.49887374140373E-3</v>
      </c>
      <c r="R41">
        <v>-31.955017246143399</v>
      </c>
      <c r="S41">
        <v>0.15593851232589601</v>
      </c>
      <c r="T41">
        <v>633.12389520335796</v>
      </c>
      <c r="U41">
        <v>0.119583877603849</v>
      </c>
      <c r="V41" s="14">
        <v>45385.530405092592</v>
      </c>
      <c r="W41">
        <v>2.5</v>
      </c>
      <c r="X41" s="66">
        <v>6.6438417834540896E-5</v>
      </c>
      <c r="Y41">
        <v>2.71533202892447E-4</v>
      </c>
      <c r="Z41" s="44">
        <f>((((N41/1000)+1)/((SMOW!$Z$4/1000)+1))-1)*1000</f>
        <v>-3.2438828290182187E-2</v>
      </c>
      <c r="AA41" s="44">
        <f>((((P41/1000)+1)/((SMOW!$AA$4/1000)+1))-1)*1000</f>
        <v>-6.8989561921695142E-2</v>
      </c>
      <c r="AB41" s="44">
        <f>Z41*SMOW!$AN$6</f>
        <v>-3.3822094498978571E-2</v>
      </c>
      <c r="AC41" s="44">
        <f>AA41*SMOW!$AN$12</f>
        <v>-7.185986669076809E-2</v>
      </c>
      <c r="AD41" s="44">
        <f t="shared" ref="AD41:AE43" si="5">LN((AB41/1000)+1)*1000</f>
        <v>-3.3822666478916102E-2</v>
      </c>
      <c r="AE41" s="44">
        <f t="shared" si="5"/>
        <v>-7.1862448734700185E-2</v>
      </c>
      <c r="AF41" s="44">
        <f>(AD41-SMOW!AN$14*AE41)</f>
        <v>4.1207064530056001E-3</v>
      </c>
      <c r="AG41" s="45">
        <f t="shared" ref="AG41:AG43" si="6">AF41*1000</f>
        <v>4.1207064530056003</v>
      </c>
    </row>
    <row r="42" spans="1:40" x14ac:dyDescent="0.2">
      <c r="A42">
        <v>5259</v>
      </c>
      <c r="B42" t="s">
        <v>175</v>
      </c>
      <c r="C42" t="s">
        <v>61</v>
      </c>
      <c r="D42" t="s">
        <v>22</v>
      </c>
      <c r="E42" t="s">
        <v>171</v>
      </c>
      <c r="F42">
        <v>-0.18769405523671701</v>
      </c>
      <c r="G42">
        <v>-0.18771191917576899</v>
      </c>
      <c r="H42">
        <v>3.5598066436427702E-3</v>
      </c>
      <c r="I42">
        <v>-0.29935069145705401</v>
      </c>
      <c r="J42">
        <v>-0.29939554602698099</v>
      </c>
      <c r="K42">
        <v>1.4355197364714E-3</v>
      </c>
      <c r="L42">
        <v>-2.9631070873523201E-2</v>
      </c>
      <c r="M42">
        <v>3.59492569522796E-3</v>
      </c>
      <c r="N42">
        <v>-10.380772102580099</v>
      </c>
      <c r="O42">
        <v>3.52351444486089E-3</v>
      </c>
      <c r="P42">
        <v>-20.189503765026998</v>
      </c>
      <c r="Q42">
        <v>1.40695847934225E-3</v>
      </c>
      <c r="R42">
        <v>-31.255984547538102</v>
      </c>
      <c r="S42">
        <v>0.141530833289711</v>
      </c>
      <c r="T42">
        <v>637.37556374241399</v>
      </c>
      <c r="U42">
        <v>0.11439605310053</v>
      </c>
      <c r="V42" s="14">
        <v>45385.615127314813</v>
      </c>
      <c r="W42">
        <v>2.5</v>
      </c>
      <c r="X42">
        <v>2.1100682840449001E-2</v>
      </c>
      <c r="Y42">
        <v>2.3577914203579999E-2</v>
      </c>
      <c r="Z42" s="44">
        <f>((((N42/1000)+1)/((SMOW!$Z$4/1000)+1))-1)*1000</f>
        <v>0.24948862731410948</v>
      </c>
      <c r="AA42" s="44">
        <f>((((P42/1000)+1)/((SMOW!$AA$4/1000)+1))-1)*1000</f>
        <v>0.46087553027973627</v>
      </c>
      <c r="AB42" s="44">
        <f>Z42*SMOW!$AN$6</f>
        <v>0.26012739590819745</v>
      </c>
      <c r="AC42" s="44">
        <f>AA42*SMOW!$AN$12</f>
        <v>0.48005021693758781</v>
      </c>
      <c r="AD42" s="44">
        <f t="shared" si="5"/>
        <v>0.26009356864328143</v>
      </c>
      <c r="AE42" s="44">
        <f t="shared" si="5"/>
        <v>0.47993502969444196</v>
      </c>
      <c r="AF42" s="44">
        <f>(AD42-SMOW!AN$14*AE42)</f>
        <v>6.6878729646160373E-3</v>
      </c>
      <c r="AG42" s="45">
        <f t="shared" si="6"/>
        <v>6.6878729646160373</v>
      </c>
    </row>
    <row r="43" spans="1:40" x14ac:dyDescent="0.2">
      <c r="A43">
        <v>5260</v>
      </c>
      <c r="B43" t="s">
        <v>175</v>
      </c>
      <c r="C43" t="s">
        <v>61</v>
      </c>
      <c r="D43" t="s">
        <v>22</v>
      </c>
      <c r="E43" t="s">
        <v>174</v>
      </c>
      <c r="F43">
        <v>-0.147334902773785</v>
      </c>
      <c r="G43">
        <v>-0.147346035374782</v>
      </c>
      <c r="H43">
        <v>3.773487400631E-3</v>
      </c>
      <c r="I43">
        <v>-0.23104673540023901</v>
      </c>
      <c r="J43">
        <v>-0.231073470447829</v>
      </c>
      <c r="K43">
        <v>1.42541370586546E-3</v>
      </c>
      <c r="L43">
        <v>-2.5339242978328701E-2</v>
      </c>
      <c r="M43">
        <v>3.7681291339279801E-3</v>
      </c>
      <c r="N43">
        <v>-10.340824411337</v>
      </c>
      <c r="O43">
        <v>3.7350167283265001E-3</v>
      </c>
      <c r="P43">
        <v>-20.122558791924199</v>
      </c>
      <c r="Q43">
        <v>1.3970535194209801E-3</v>
      </c>
      <c r="R43">
        <v>-31.404512569912502</v>
      </c>
      <c r="S43">
        <v>0.127134664170338</v>
      </c>
      <c r="T43">
        <v>577.74224137092904</v>
      </c>
      <c r="U43">
        <v>8.9350613134038998E-2</v>
      </c>
      <c r="V43" s="14">
        <v>45385.691886574074</v>
      </c>
      <c r="W43">
        <v>2.5</v>
      </c>
      <c r="X43">
        <v>3.8544358777591299E-3</v>
      </c>
      <c r="Y43">
        <v>5.8282499060151099E-3</v>
      </c>
      <c r="Z43" s="44">
        <f>((((N43/1000)+1)/((SMOW!$Z$4/1000)+1))-1)*1000</f>
        <v>0.28986542741193944</v>
      </c>
      <c r="AA43" s="44">
        <f>((((P43/1000)+1)/((SMOW!$AA$4/1000)+1))-1)*1000</f>
        <v>0.52923142834382375</v>
      </c>
      <c r="AB43" s="44">
        <f>Z43*SMOW!$AN$6</f>
        <v>0.30222595558054194</v>
      </c>
      <c r="AC43" s="44">
        <f>AA43*SMOW!$AN$12</f>
        <v>0.55125005624064582</v>
      </c>
      <c r="AD43" s="44">
        <f t="shared" si="5"/>
        <v>0.3021802945161205</v>
      </c>
      <c r="AE43" s="44">
        <f t="shared" si="5"/>
        <v>0.55109817374257863</v>
      </c>
      <c r="AF43" s="44">
        <f>(AD43-SMOW!AN$14*AE43)</f>
        <v>1.1200458780038947E-2</v>
      </c>
      <c r="AG43" s="45">
        <f t="shared" si="6"/>
        <v>11.200458780038947</v>
      </c>
      <c r="AH43" s="2"/>
    </row>
    <row r="45" spans="1:40" x14ac:dyDescent="0.2">
      <c r="B45" s="20"/>
      <c r="C45" s="42"/>
      <c r="D45" s="42"/>
      <c r="F45" s="15"/>
      <c r="G45" s="15"/>
      <c r="H45" s="15"/>
      <c r="I45" s="15"/>
      <c r="J45" s="15"/>
      <c r="K45" s="15"/>
      <c r="L45" s="15"/>
      <c r="M45" s="15"/>
      <c r="N45" s="15"/>
      <c r="O45" s="15"/>
      <c r="P45" s="15"/>
      <c r="Q45" s="15"/>
      <c r="R45" s="15"/>
      <c r="S45" s="15"/>
      <c r="T45" s="15"/>
      <c r="U45" s="15"/>
      <c r="V45" s="14"/>
      <c r="X45" s="15"/>
      <c r="Y45" s="15"/>
      <c r="Z45" s="16"/>
      <c r="AA45" s="16"/>
      <c r="AB45" s="16"/>
      <c r="AC45" s="16"/>
      <c r="AD45" s="16"/>
      <c r="AE45" s="16"/>
      <c r="AF45" s="15"/>
      <c r="AG45" s="2"/>
    </row>
    <row r="48" spans="1:40" x14ac:dyDescent="0.2">
      <c r="B48" s="20"/>
      <c r="C48" s="42"/>
      <c r="D48" s="42"/>
      <c r="F48" s="15"/>
      <c r="G48" s="15"/>
      <c r="H48" s="15"/>
      <c r="I48" s="15"/>
      <c r="J48" s="15"/>
      <c r="K48" s="15"/>
      <c r="L48" s="15"/>
      <c r="M48" s="15"/>
      <c r="N48" s="15"/>
      <c r="O48" s="15"/>
      <c r="P48" s="15"/>
      <c r="Q48" s="15"/>
      <c r="R48" s="15"/>
      <c r="S48" s="15"/>
      <c r="T48" s="15"/>
      <c r="U48" s="15"/>
      <c r="V48" s="14"/>
      <c r="X48" s="15"/>
      <c r="Y48" s="15"/>
      <c r="Z48" s="16"/>
      <c r="AA48" s="16"/>
      <c r="AB48" s="16"/>
      <c r="AC48" s="16"/>
      <c r="AD48" s="16"/>
      <c r="AE48" s="16"/>
      <c r="AF48" s="15"/>
      <c r="AG48" s="2"/>
      <c r="AH48" s="2"/>
      <c r="AI48" s="2"/>
    </row>
    <row r="49" spans="2:35" x14ac:dyDescent="0.2">
      <c r="B49" s="20"/>
      <c r="C49" s="42"/>
      <c r="D49" s="42"/>
      <c r="F49" s="15"/>
      <c r="G49" s="15"/>
      <c r="H49" s="15"/>
      <c r="I49" s="15"/>
      <c r="J49" s="15"/>
      <c r="K49" s="15"/>
      <c r="L49" s="15"/>
      <c r="M49" s="15"/>
      <c r="N49" s="15"/>
      <c r="O49" s="15"/>
      <c r="P49" s="15"/>
      <c r="Q49" s="15"/>
      <c r="R49" s="15"/>
      <c r="S49" s="15"/>
      <c r="T49" s="15"/>
      <c r="U49" s="15"/>
      <c r="V49" s="14"/>
      <c r="X49" s="15"/>
      <c r="Y49" s="15"/>
      <c r="Z49" s="16"/>
      <c r="AA49" s="16"/>
      <c r="AB49" s="16"/>
      <c r="AC49" s="16"/>
      <c r="AD49" s="16"/>
      <c r="AE49" s="16"/>
      <c r="AF49" s="15"/>
      <c r="AG49" s="2"/>
    </row>
    <row r="50" spans="2:35" x14ac:dyDescent="0.2">
      <c r="B50" s="20"/>
      <c r="C50" s="42"/>
      <c r="D50" s="42"/>
      <c r="F50" s="15"/>
      <c r="G50" s="15"/>
      <c r="H50" s="15"/>
      <c r="I50" s="15"/>
      <c r="J50" s="15"/>
      <c r="K50" s="15"/>
      <c r="L50" s="15"/>
      <c r="M50" s="15"/>
      <c r="N50" s="15"/>
      <c r="O50" s="15"/>
      <c r="P50" s="15"/>
      <c r="Q50" s="15"/>
      <c r="R50" s="15"/>
      <c r="S50" s="15"/>
      <c r="T50" s="15"/>
      <c r="U50" s="15"/>
      <c r="V50" s="14"/>
      <c r="X50" s="15"/>
      <c r="Y50" s="15"/>
      <c r="Z50" s="16"/>
      <c r="AA50" s="16"/>
      <c r="AB50" s="16"/>
      <c r="AC50" s="16"/>
      <c r="AD50" s="16"/>
      <c r="AE50" s="16"/>
      <c r="AF50" s="15"/>
      <c r="AG50" s="2"/>
    </row>
    <row r="51" spans="2:35" x14ac:dyDescent="0.2">
      <c r="B51" s="20"/>
      <c r="C51" s="42"/>
      <c r="D51" s="42"/>
      <c r="F51" s="15"/>
      <c r="G51" s="15"/>
      <c r="H51" s="15"/>
      <c r="I51" s="15"/>
      <c r="J51" s="15"/>
      <c r="K51" s="15"/>
      <c r="L51" s="15"/>
      <c r="M51" s="15"/>
      <c r="N51" s="15"/>
      <c r="O51" s="15"/>
      <c r="P51" s="15"/>
      <c r="Q51" s="15"/>
      <c r="R51" s="15"/>
      <c r="S51" s="15"/>
      <c r="T51" s="15"/>
      <c r="U51" s="15"/>
      <c r="V51" s="14"/>
      <c r="W51" s="19"/>
      <c r="X51" s="15"/>
      <c r="Y51" s="15"/>
      <c r="Z51" s="16"/>
      <c r="AA51" s="16"/>
      <c r="AB51" s="16"/>
      <c r="AC51" s="16"/>
      <c r="AD51" s="16"/>
      <c r="AE51" s="16"/>
      <c r="AF51" s="15"/>
      <c r="AG51" s="2"/>
      <c r="AH51" s="2"/>
      <c r="AI51" s="2"/>
    </row>
    <row r="52" spans="2:35" x14ac:dyDescent="0.2">
      <c r="B52" s="20"/>
      <c r="C52" s="42"/>
      <c r="D52" s="42"/>
      <c r="F52" s="15"/>
      <c r="G52" s="15"/>
      <c r="H52" s="15"/>
      <c r="I52" s="15"/>
      <c r="J52" s="15"/>
      <c r="K52" s="15"/>
      <c r="L52" s="15"/>
      <c r="M52" s="15"/>
      <c r="N52" s="15"/>
      <c r="O52" s="15"/>
      <c r="P52" s="15"/>
      <c r="Q52" s="15"/>
      <c r="R52" s="15"/>
      <c r="S52" s="15"/>
      <c r="T52" s="15"/>
      <c r="U52" s="15"/>
      <c r="V52" s="14"/>
      <c r="W52" s="19"/>
      <c r="X52" s="15"/>
      <c r="Y52" s="15"/>
      <c r="Z52" s="16"/>
      <c r="AA52" s="16"/>
      <c r="AB52" s="16"/>
      <c r="AC52" s="16"/>
      <c r="AD52" s="16"/>
      <c r="AE52" s="16"/>
      <c r="AF52" s="15"/>
      <c r="AG52" s="2"/>
    </row>
  </sheetData>
  <mergeCells count="2">
    <mergeCell ref="Z1:AA1"/>
    <mergeCell ref="AB1:AC1"/>
  </mergeCells>
  <dataValidations count="3">
    <dataValidation type="list" allowBlank="1" showInputMessage="1" showErrorMessage="1" sqref="F16 D40:D43 F51:F52 D7:D16 H16 D48:D52 D45 D19:D36" xr:uid="{00000000-0002-0000-0100-000000000000}">
      <formula1>INDIRECT(C7)</formula1>
    </dataValidation>
    <dataValidation type="list" allowBlank="1" showInputMessage="1" showErrorMessage="1" sqref="C40:C43 C7:C16 E51:E52 E16 C48:C52 C45 C19:C36" xr:uid="{00000000-0002-0000-0100-000001000000}">
      <formula1>Type</formula1>
    </dataValidation>
    <dataValidation type="list" allowBlank="1" showInputMessage="1" showErrorMessage="1" sqref="E10:E15" xr:uid="{00000000-0002-0000-0100-000002000000}">
      <formula1>INDIRECT(#REF!)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58"/>
  <sheetViews>
    <sheetView workbookViewId="0">
      <selection activeCell="AE26" sqref="AE26"/>
    </sheetView>
  </sheetViews>
  <sheetFormatPr baseColWidth="10" defaultColWidth="8.83203125" defaultRowHeight="15" x14ac:dyDescent="0.2"/>
  <cols>
    <col min="5" max="5" width="36.33203125" customWidth="1"/>
    <col min="6" max="7" width="11.33203125" bestFit="1" customWidth="1"/>
    <col min="8" max="8" width="9.5" bestFit="1" customWidth="1"/>
    <col min="9" max="10" width="11.33203125" bestFit="1" customWidth="1"/>
    <col min="11" max="13" width="9.5" bestFit="1" customWidth="1"/>
    <col min="14" max="14" width="11.33203125" bestFit="1" customWidth="1"/>
    <col min="15" max="15" width="9.5" bestFit="1" customWidth="1"/>
    <col min="16" max="16" width="11.33203125" bestFit="1" customWidth="1"/>
    <col min="17" max="17" width="9.5" bestFit="1" customWidth="1"/>
    <col min="18" max="18" width="12.33203125" bestFit="1" customWidth="1"/>
    <col min="19" max="19" width="9.5" bestFit="1" customWidth="1"/>
    <col min="20" max="20" width="11.5" bestFit="1" customWidth="1"/>
    <col min="21" max="21" width="9.5" bestFit="1" customWidth="1"/>
    <col min="22" max="22" width="16.1640625" customWidth="1"/>
    <col min="25" max="25" width="14.6640625" customWidth="1"/>
    <col min="26" max="26" width="16.5" customWidth="1"/>
    <col min="27" max="27" width="17.6640625" customWidth="1"/>
    <col min="28" max="28" width="13.83203125" customWidth="1"/>
    <col min="29" max="29" width="14.33203125" customWidth="1"/>
    <col min="30" max="30" width="11.5" customWidth="1"/>
    <col min="31" max="31" width="10.5" customWidth="1"/>
    <col min="32" max="32" width="11.5" customWidth="1"/>
    <col min="33" max="33" width="15.33203125" customWidth="1"/>
    <col min="36" max="36" width="10.5" customWidth="1"/>
  </cols>
  <sheetData>
    <row r="1" spans="1:36" x14ac:dyDescent="0.2">
      <c r="A1" s="4" t="s">
        <v>24</v>
      </c>
      <c r="B1" s="29"/>
      <c r="C1" s="4"/>
      <c r="D1" s="4"/>
      <c r="E1" s="4"/>
      <c r="F1" s="30"/>
      <c r="G1" s="30"/>
      <c r="H1" s="30"/>
      <c r="I1" s="30"/>
      <c r="J1" s="30"/>
      <c r="K1" s="30"/>
      <c r="L1" s="4"/>
      <c r="M1" s="4"/>
      <c r="N1" s="4"/>
      <c r="O1" s="4"/>
      <c r="P1" s="4"/>
      <c r="Q1" s="4"/>
      <c r="R1" s="4"/>
      <c r="S1" s="4"/>
      <c r="T1" s="4"/>
      <c r="U1" s="4"/>
      <c r="V1" s="4"/>
      <c r="W1" s="4"/>
      <c r="X1" s="40"/>
      <c r="Y1" s="40"/>
      <c r="Z1" s="4"/>
      <c r="AA1" s="4"/>
      <c r="AB1" s="4"/>
      <c r="AC1" s="4"/>
      <c r="AD1" s="4"/>
      <c r="AE1" s="4"/>
      <c r="AF1" s="4"/>
      <c r="AG1" s="4"/>
    </row>
    <row r="2" spans="1:36" x14ac:dyDescent="0.2">
      <c r="A2" s="18" t="s">
        <v>0</v>
      </c>
      <c r="B2" s="22" t="s">
        <v>78</v>
      </c>
      <c r="C2" s="13" t="s">
        <v>64</v>
      </c>
      <c r="D2" s="13" t="s">
        <v>57</v>
      </c>
      <c r="E2" s="18" t="s">
        <v>1</v>
      </c>
      <c r="F2" s="31" t="s">
        <v>2</v>
      </c>
      <c r="G2" s="31" t="s">
        <v>3</v>
      </c>
      <c r="H2" s="31" t="s">
        <v>4</v>
      </c>
      <c r="I2" s="31" t="s">
        <v>5</v>
      </c>
      <c r="J2" s="31" t="s">
        <v>6</v>
      </c>
      <c r="K2" s="31" t="s">
        <v>7</v>
      </c>
      <c r="L2" s="18" t="s">
        <v>8</v>
      </c>
      <c r="M2" s="18" t="s">
        <v>9</v>
      </c>
      <c r="N2" s="18" t="s">
        <v>10</v>
      </c>
      <c r="O2" s="18" t="s">
        <v>11</v>
      </c>
      <c r="P2" s="18" t="s">
        <v>12</v>
      </c>
      <c r="Q2" s="18" t="s">
        <v>13</v>
      </c>
      <c r="R2" s="18" t="s">
        <v>14</v>
      </c>
      <c r="S2" s="18" t="s">
        <v>15</v>
      </c>
      <c r="T2" s="18" t="s">
        <v>16</v>
      </c>
      <c r="U2" s="18" t="s">
        <v>17</v>
      </c>
      <c r="V2" s="18" t="s">
        <v>18</v>
      </c>
      <c r="W2" s="18" t="s">
        <v>19</v>
      </c>
      <c r="X2" s="41" t="s">
        <v>20</v>
      </c>
      <c r="Y2" s="41" t="s">
        <v>21</v>
      </c>
      <c r="Z2" s="5" t="s">
        <v>42</v>
      </c>
      <c r="AA2" s="5" t="s">
        <v>43</v>
      </c>
      <c r="AB2" s="5" t="s">
        <v>36</v>
      </c>
      <c r="AC2" s="5" t="s">
        <v>37</v>
      </c>
      <c r="AD2" s="18" t="s">
        <v>31</v>
      </c>
      <c r="AE2" s="18" t="s">
        <v>32</v>
      </c>
      <c r="AF2" s="18" t="s">
        <v>33</v>
      </c>
      <c r="AG2" s="18" t="s">
        <v>34</v>
      </c>
      <c r="AH2" s="21" t="s">
        <v>72</v>
      </c>
      <c r="AI2" s="22" t="s">
        <v>73</v>
      </c>
      <c r="AJ2" s="18" t="s">
        <v>80</v>
      </c>
    </row>
    <row r="3" spans="1:36" x14ac:dyDescent="0.2">
      <c r="A3" t="s">
        <v>96</v>
      </c>
      <c r="B3" s="20"/>
      <c r="F3" s="16"/>
      <c r="G3" s="16"/>
      <c r="H3" s="16"/>
      <c r="I3" s="16"/>
      <c r="J3" s="16"/>
      <c r="K3" s="16"/>
      <c r="L3" s="15"/>
      <c r="M3" s="15"/>
      <c r="X3" s="15"/>
      <c r="Y3" s="15"/>
    </row>
    <row r="4" spans="1:36" x14ac:dyDescent="0.2">
      <c r="V4" s="14"/>
      <c r="Z4" s="75"/>
      <c r="AA4" s="75"/>
      <c r="AB4" s="75"/>
      <c r="AC4" s="75"/>
      <c r="AD4" s="75"/>
      <c r="AE4" s="75"/>
      <c r="AF4" s="44"/>
      <c r="AG4" s="45"/>
    </row>
    <row r="5" spans="1:36" x14ac:dyDescent="0.2">
      <c r="V5" s="14"/>
      <c r="Y5" s="66"/>
      <c r="Z5" s="75"/>
      <c r="AA5" s="75"/>
      <c r="AB5" s="75"/>
      <c r="AC5" s="75"/>
      <c r="AD5" s="75"/>
      <c r="AE5" s="75"/>
      <c r="AF5" s="44"/>
      <c r="AG5" s="45"/>
    </row>
    <row r="6" spans="1:36" x14ac:dyDescent="0.2">
      <c r="V6" s="14"/>
      <c r="Z6" s="75"/>
      <c r="AA6" s="75"/>
      <c r="AB6" s="75"/>
      <c r="AC6" s="75"/>
      <c r="AD6" s="75"/>
      <c r="AE6" s="75"/>
      <c r="AF6" s="44"/>
      <c r="AG6" s="45"/>
    </row>
    <row r="7" spans="1:36" x14ac:dyDescent="0.2">
      <c r="V7" s="14"/>
      <c r="X7" s="66"/>
      <c r="Z7" s="75"/>
      <c r="AA7" s="75"/>
      <c r="AB7" s="75"/>
      <c r="AC7" s="75"/>
      <c r="AD7" s="75"/>
      <c r="AE7" s="75"/>
      <c r="AF7" s="44"/>
      <c r="AG7" s="45"/>
    </row>
    <row r="8" spans="1:36" x14ac:dyDescent="0.2">
      <c r="V8" s="14"/>
      <c r="X8" s="66"/>
      <c r="Z8" s="75"/>
      <c r="AA8" s="75"/>
      <c r="AB8" s="75"/>
      <c r="AC8" s="75"/>
      <c r="AD8" s="75"/>
      <c r="AE8" s="75"/>
      <c r="AF8" s="44"/>
      <c r="AG8" s="45"/>
    </row>
    <row r="9" spans="1:36" x14ac:dyDescent="0.2">
      <c r="A9">
        <v>5265</v>
      </c>
      <c r="B9" t="s">
        <v>175</v>
      </c>
      <c r="C9" t="s">
        <v>61</v>
      </c>
      <c r="D9" t="s">
        <v>24</v>
      </c>
      <c r="E9" t="s">
        <v>183</v>
      </c>
      <c r="F9">
        <v>-28.848501823845901</v>
      </c>
      <c r="G9">
        <v>-29.272800407852799</v>
      </c>
      <c r="H9">
        <v>4.3163826628412599E-3</v>
      </c>
      <c r="I9">
        <v>-53.8979367683188</v>
      </c>
      <c r="J9">
        <v>-55.404826627605502</v>
      </c>
      <c r="K9">
        <v>2.4330950502285502E-3</v>
      </c>
      <c r="L9">
        <v>-1.9051948477127999E-2</v>
      </c>
      <c r="M9">
        <v>4.4520802479898897E-3</v>
      </c>
      <c r="N9">
        <v>-38.749383177121501</v>
      </c>
      <c r="O9">
        <v>4.2723771779104198E-3</v>
      </c>
      <c r="P9">
        <v>-72.721686531724799</v>
      </c>
      <c r="Q9">
        <v>2.3846859259318599E-3</v>
      </c>
      <c r="R9">
        <v>-106.40324476034201</v>
      </c>
      <c r="S9">
        <v>0.16820290258864001</v>
      </c>
      <c r="T9">
        <v>481.18872860778498</v>
      </c>
      <c r="U9">
        <v>0.12110491790173</v>
      </c>
      <c r="V9" s="14">
        <v>45386.623101851852</v>
      </c>
      <c r="W9">
        <v>2.5</v>
      </c>
      <c r="X9">
        <v>7.3484430671287404E-2</v>
      </c>
      <c r="Y9">
        <v>6.6798254655118697E-2</v>
      </c>
      <c r="Z9" s="44">
        <f>((((N9/1000)+1)/((SMOW!$Z$4/1000)+1))-1)*1000</f>
        <v>-28.423851502369036</v>
      </c>
      <c r="AA9" s="44">
        <f>((((P9/1000)+1)/((SMOW!$AA$4/1000)+1))-1)*1000</f>
        <v>-53.178469798475959</v>
      </c>
      <c r="AB9" s="44">
        <f>Z9*SMOW!$AN$6</f>
        <v>-29.635909871289012</v>
      </c>
      <c r="AC9" s="44">
        <f>AA9*SMOW!$AN$12</f>
        <v>-55.390955444461305</v>
      </c>
      <c r="AD9" s="44">
        <f t="shared" ref="AD9:AE16" si="0">LN((AB9/1000)+1)*1000</f>
        <v>-30.08392726298495</v>
      </c>
      <c r="AE9" s="44">
        <f t="shared" si="0"/>
        <v>-56.984146554803623</v>
      </c>
      <c r="AF9" s="44">
        <f>(AD9-SMOW!AN$14*AE9)</f>
        <v>3.7021179513629932E-3</v>
      </c>
      <c r="AG9" s="45">
        <f t="shared" ref="AG9:AG16" si="1">AF9*1000</f>
        <v>3.7021179513629932</v>
      </c>
    </row>
    <row r="10" spans="1:36" x14ac:dyDescent="0.2">
      <c r="A10">
        <v>5266</v>
      </c>
      <c r="B10" t="s">
        <v>175</v>
      </c>
      <c r="C10" t="s">
        <v>61</v>
      </c>
      <c r="D10" t="s">
        <v>24</v>
      </c>
      <c r="E10" t="s">
        <v>184</v>
      </c>
      <c r="F10">
        <v>-28.761547854995701</v>
      </c>
      <c r="G10">
        <v>-29.183267410042198</v>
      </c>
      <c r="H10">
        <v>4.1480214158368198E-3</v>
      </c>
      <c r="I10">
        <v>-53.734184877624699</v>
      </c>
      <c r="J10">
        <v>-55.231760952881203</v>
      </c>
      <c r="K10">
        <v>1.57760385410927E-3</v>
      </c>
      <c r="L10">
        <v>-2.0897626920958399E-2</v>
      </c>
      <c r="M10">
        <v>4.3709147143424698E-3</v>
      </c>
      <c r="N10">
        <v>-38.663315703252202</v>
      </c>
      <c r="O10">
        <v>4.1057323724001896E-3</v>
      </c>
      <c r="P10">
        <v>-72.561192666494904</v>
      </c>
      <c r="Q10">
        <v>1.5462156758885501E-3</v>
      </c>
      <c r="R10">
        <v>-106.579312280674</v>
      </c>
      <c r="S10">
        <v>0.129144704731157</v>
      </c>
      <c r="T10">
        <v>738.00131404035994</v>
      </c>
      <c r="U10">
        <v>0.10202345964645</v>
      </c>
      <c r="V10" s="14">
        <v>45386.70579861111</v>
      </c>
      <c r="W10">
        <v>2.5</v>
      </c>
      <c r="X10">
        <v>5.6996587390181999E-2</v>
      </c>
      <c r="Y10">
        <v>5.3006757980296103E-2</v>
      </c>
      <c r="Z10" s="44">
        <f>((((N10/1000)+1)/((SMOW!$Z$4/1000)+1))-1)*1000</f>
        <v>-28.336859511613021</v>
      </c>
      <c r="AA10" s="44">
        <f>((((P10/1000)+1)/((SMOW!$AA$4/1000)+1))-1)*1000</f>
        <v>-53.014593382023747</v>
      </c>
      <c r="AB10" s="44">
        <f>Z10*SMOW!$AN$6</f>
        <v>-29.545208342069639</v>
      </c>
      <c r="AC10" s="44">
        <f>AA10*SMOW!$AN$12</f>
        <v>-55.220260963847224</v>
      </c>
      <c r="AD10" s="44">
        <f t="shared" si="0"/>
        <v>-29.990459984676164</v>
      </c>
      <c r="AE10" s="44">
        <f t="shared" si="0"/>
        <v>-56.803459040872326</v>
      </c>
      <c r="AF10" s="44">
        <f>(AD10-SMOW!AN$14*AE10)</f>
        <v>1.7663889044250425E-3</v>
      </c>
      <c r="AG10" s="45">
        <f t="shared" si="1"/>
        <v>1.7663889044250425</v>
      </c>
    </row>
    <row r="11" spans="1:36" x14ac:dyDescent="0.2">
      <c r="A11">
        <v>5267</v>
      </c>
      <c r="B11" t="s">
        <v>175</v>
      </c>
      <c r="C11" t="s">
        <v>61</v>
      </c>
      <c r="D11" t="s">
        <v>24</v>
      </c>
      <c r="E11" t="s">
        <v>185</v>
      </c>
      <c r="F11">
        <v>-28.822699710595501</v>
      </c>
      <c r="G11">
        <v>-29.246232215121399</v>
      </c>
      <c r="H11">
        <v>4.4880162721656902E-3</v>
      </c>
      <c r="I11">
        <v>-53.829266631464399</v>
      </c>
      <c r="J11">
        <v>-55.3322470054758</v>
      </c>
      <c r="K11">
        <v>1.3332784364239101E-3</v>
      </c>
      <c r="L11">
        <v>-3.08057962301987E-2</v>
      </c>
      <c r="M11">
        <v>4.6243330598526398E-3</v>
      </c>
      <c r="N11">
        <v>-38.723844116198599</v>
      </c>
      <c r="O11">
        <v>4.4422609840307501E-3</v>
      </c>
      <c r="P11">
        <v>-72.654382663397399</v>
      </c>
      <c r="Q11">
        <v>1.30675138334191E-3</v>
      </c>
      <c r="R11">
        <v>-106.79545862553201</v>
      </c>
      <c r="S11">
        <v>0.148180640091816</v>
      </c>
      <c r="T11">
        <v>586.87331186089796</v>
      </c>
      <c r="U11">
        <v>7.9620541686583807E-2</v>
      </c>
      <c r="V11" s="14">
        <v>45386.787002314813</v>
      </c>
      <c r="W11">
        <v>2.5</v>
      </c>
      <c r="X11">
        <v>1.7009432250350801E-2</v>
      </c>
      <c r="Y11">
        <v>2.0362619994883101E-2</v>
      </c>
      <c r="Z11" s="44">
        <f>((((N11/1000)+1)/((SMOW!$Z$4/1000)+1))-1)*1000</f>
        <v>-28.398038106763892</v>
      </c>
      <c r="AA11" s="44">
        <f>((((P11/1000)+1)/((SMOW!$AA$4/1000)+1))-1)*1000</f>
        <v>-53.109747441150489</v>
      </c>
      <c r="AB11" s="44">
        <f>Z11*SMOW!$AN$6</f>
        <v>-29.608995733155332</v>
      </c>
      <c r="AC11" s="44">
        <f>AA11*SMOW!$AN$12</f>
        <v>-55.319373899390925</v>
      </c>
      <c r="AD11" s="44">
        <f t="shared" si="0"/>
        <v>-30.056191524237526</v>
      </c>
      <c r="AE11" s="44">
        <f t="shared" si="0"/>
        <v>-56.908370408650491</v>
      </c>
      <c r="AF11" s="44">
        <f>(AD11-SMOW!AN$14*AE11)</f>
        <v>-8.5719484700668147E-3</v>
      </c>
      <c r="AG11" s="45">
        <f t="shared" si="1"/>
        <v>-8.5719484700668147</v>
      </c>
    </row>
    <row r="12" spans="1:36" x14ac:dyDescent="0.2">
      <c r="A12">
        <v>5268</v>
      </c>
      <c r="B12" t="s">
        <v>175</v>
      </c>
      <c r="C12" t="s">
        <v>61</v>
      </c>
      <c r="D12" t="s">
        <v>24</v>
      </c>
      <c r="E12" t="s">
        <v>186</v>
      </c>
      <c r="F12">
        <v>-28.885638873918399</v>
      </c>
      <c r="G12">
        <v>-29.311041450231901</v>
      </c>
      <c r="H12">
        <v>4.7837677339263099E-3</v>
      </c>
      <c r="I12">
        <v>-53.967928868037298</v>
      </c>
      <c r="J12">
        <v>-55.478808738243998</v>
      </c>
      <c r="K12">
        <v>1.71599771314219E-3</v>
      </c>
      <c r="L12">
        <v>-1.82304364390466E-2</v>
      </c>
      <c r="M12">
        <v>4.6534346529685704E-3</v>
      </c>
      <c r="N12">
        <v>-38.786141615280997</v>
      </c>
      <c r="O12">
        <v>4.7349972621273497E-3</v>
      </c>
      <c r="P12">
        <v>-72.790286060998994</v>
      </c>
      <c r="Q12">
        <v>1.68185603561951E-3</v>
      </c>
      <c r="R12">
        <v>-107.546609179767</v>
      </c>
      <c r="S12">
        <v>0.14780662982546999</v>
      </c>
      <c r="T12">
        <v>572.76760905841195</v>
      </c>
      <c r="U12">
        <v>9.1436908201773304E-2</v>
      </c>
      <c r="V12" s="14">
        <v>45386.863726851851</v>
      </c>
      <c r="W12">
        <v>2.5</v>
      </c>
      <c r="X12" s="66">
        <v>1.39593887190136E-5</v>
      </c>
      <c r="Y12">
        <v>2.6364739283003802E-4</v>
      </c>
      <c r="Z12" s="44">
        <f>((((N12/1000)+1)/((SMOW!$Z$4/1000)+1))-1)*1000</f>
        <v>-28.461004791164648</v>
      </c>
      <c r="AA12" s="44">
        <f>((((P12/1000)+1)/((SMOW!$AA$4/1000)+1))-1)*1000</f>
        <v>-53.248515123957006</v>
      </c>
      <c r="AB12" s="44">
        <f>Z12*SMOW!$AN$6</f>
        <v>-29.674647461726991</v>
      </c>
      <c r="AC12" s="44">
        <f>AA12*SMOW!$AN$12</f>
        <v>-55.463914999663182</v>
      </c>
      <c r="AD12" s="44">
        <f t="shared" si="0"/>
        <v>-30.123848735830023</v>
      </c>
      <c r="AE12" s="44">
        <f t="shared" si="0"/>
        <v>-57.061387370341542</v>
      </c>
      <c r="AF12" s="44">
        <f>(AD12-SMOW!AN$14*AE12)</f>
        <v>4.5637957103110693E-3</v>
      </c>
      <c r="AG12" s="45">
        <f t="shared" si="1"/>
        <v>4.5637957103110693</v>
      </c>
      <c r="AH12" s="2"/>
    </row>
    <row r="13" spans="1:36" x14ac:dyDescent="0.2">
      <c r="A13">
        <v>5351</v>
      </c>
      <c r="B13" t="s">
        <v>176</v>
      </c>
      <c r="C13" t="s">
        <v>61</v>
      </c>
      <c r="D13" t="s">
        <v>24</v>
      </c>
      <c r="E13" t="s">
        <v>284</v>
      </c>
      <c r="F13">
        <v>-28.904926200491801</v>
      </c>
      <c r="G13">
        <v>-29.3309030488779</v>
      </c>
      <c r="H13">
        <v>6.4100307396031597E-3</v>
      </c>
      <c r="I13">
        <v>-53.9947914052375</v>
      </c>
      <c r="J13">
        <v>-55.507204857722698</v>
      </c>
      <c r="K13">
        <v>6.1584486193367403E-3</v>
      </c>
      <c r="L13">
        <v>-2.30988840002526E-2</v>
      </c>
      <c r="M13">
        <v>5.54132288700117E-3</v>
      </c>
      <c r="N13">
        <v>-38.805232307722299</v>
      </c>
      <c r="O13">
        <v>6.3446805301428299E-3</v>
      </c>
      <c r="P13">
        <v>-72.816614138231401</v>
      </c>
      <c r="Q13">
        <v>6.0359194544119003E-3</v>
      </c>
      <c r="R13">
        <v>-106.160473745511</v>
      </c>
      <c r="S13">
        <v>0.15621474318191</v>
      </c>
      <c r="T13">
        <v>47.7301548641313</v>
      </c>
      <c r="U13">
        <v>8.9159556527454803E-2</v>
      </c>
      <c r="V13" s="14">
        <v>45412.519837962966</v>
      </c>
      <c r="W13">
        <v>2.5</v>
      </c>
      <c r="X13">
        <v>7.3621325016314895E-2</v>
      </c>
      <c r="Y13">
        <v>6.6299667404874807E-2</v>
      </c>
      <c r="Z13" s="44">
        <f>((((N13/1000)+1)/((SMOW!$Z$4/1000)+1))-1)*1000</f>
        <v>-28.480300551406156</v>
      </c>
      <c r="AA13" s="44">
        <f>((((P13/1000)+1)/((SMOW!$AA$4/1000)+1))-1)*1000</f>
        <v>-53.275398088877381</v>
      </c>
      <c r="AB13" s="44">
        <f>Z13*SMOW!$AN$6</f>
        <v>-29.694766037542365</v>
      </c>
      <c r="AC13" s="44">
        <f>AA13*SMOW!$AN$12</f>
        <v>-55.491916428018726</v>
      </c>
      <c r="AD13" s="44">
        <f t="shared" si="0"/>
        <v>-30.144582796146373</v>
      </c>
      <c r="AE13" s="44">
        <f t="shared" si="0"/>
        <v>-57.091033504427216</v>
      </c>
      <c r="AF13" s="44">
        <f>(AD13-SMOW!AN$14*AE13)</f>
        <v>-5.171058088038194E-4</v>
      </c>
      <c r="AG13" s="45">
        <f t="shared" si="1"/>
        <v>-0.5171058088038194</v>
      </c>
      <c r="AJ13" t="s">
        <v>287</v>
      </c>
    </row>
    <row r="14" spans="1:36" x14ac:dyDescent="0.2">
      <c r="A14">
        <v>5352</v>
      </c>
      <c r="B14" t="s">
        <v>176</v>
      </c>
      <c r="C14" t="s">
        <v>61</v>
      </c>
      <c r="D14" t="s">
        <v>24</v>
      </c>
      <c r="E14" t="s">
        <v>286</v>
      </c>
      <c r="F14">
        <v>-29.235373659502201</v>
      </c>
      <c r="G14">
        <v>-29.671243910047401</v>
      </c>
      <c r="H14">
        <v>4.8060508246994E-3</v>
      </c>
      <c r="I14">
        <v>-54.603412943415101</v>
      </c>
      <c r="J14">
        <v>-56.150770747194699</v>
      </c>
      <c r="K14">
        <v>1.73146392923536E-3</v>
      </c>
      <c r="L14">
        <v>-2.3636955528537298E-2</v>
      </c>
      <c r="M14">
        <v>5.1914519279895096E-3</v>
      </c>
      <c r="N14">
        <v>-39.132310857668202</v>
      </c>
      <c r="O14">
        <v>4.7570531769758799E-3</v>
      </c>
      <c r="P14">
        <v>-73.413126475953206</v>
      </c>
      <c r="Q14">
        <v>1.6970145341908801E-3</v>
      </c>
      <c r="R14">
        <v>-107.577448660966</v>
      </c>
      <c r="S14">
        <v>0.16408640573177</v>
      </c>
      <c r="T14">
        <v>88.639043010992594</v>
      </c>
      <c r="U14">
        <v>8.4627088041603502E-2</v>
      </c>
      <c r="V14" s="14">
        <v>45412.598912037036</v>
      </c>
      <c r="W14">
        <v>2.5</v>
      </c>
      <c r="X14">
        <v>6.41602355904317E-2</v>
      </c>
      <c r="Y14">
        <v>5.7823821523360103E-2</v>
      </c>
      <c r="Z14" s="44">
        <f>((((N14/1000)+1)/((SMOW!$Z$4/1000)+1))-1)*1000</f>
        <v>-28.810892503443597</v>
      </c>
      <c r="AA14" s="44">
        <f>((((P14/1000)+1)/((SMOW!$AA$4/1000)+1))-1)*1000</f>
        <v>-53.884482455655579</v>
      </c>
      <c r="AB14" s="44">
        <f>Z14*SMOW!$AN$6</f>
        <v>-30.039455190380732</v>
      </c>
      <c r="AC14" s="44">
        <f>AA14*SMOW!$AN$12</f>
        <v>-56.12634169730498</v>
      </c>
      <c r="AD14" s="44">
        <f t="shared" si="0"/>
        <v>-30.499883765978041</v>
      </c>
      <c r="AE14" s="44">
        <f t="shared" si="0"/>
        <v>-57.762958337301079</v>
      </c>
      <c r="AF14" s="44">
        <f>(AD14-SMOW!AN$14*AE14)</f>
        <v>-1.0417638830695353E-3</v>
      </c>
      <c r="AG14" s="45">
        <f t="shared" si="1"/>
        <v>-1.0417638830695353</v>
      </c>
      <c r="AH14" s="65"/>
      <c r="AI14" s="65"/>
      <c r="AJ14" t="s">
        <v>288</v>
      </c>
    </row>
    <row r="15" spans="1:36" x14ac:dyDescent="0.2">
      <c r="A15">
        <v>5353</v>
      </c>
      <c r="B15" t="s">
        <v>233</v>
      </c>
      <c r="C15" t="s">
        <v>61</v>
      </c>
      <c r="D15" t="s">
        <v>24</v>
      </c>
      <c r="E15" t="s">
        <v>289</v>
      </c>
      <c r="F15">
        <v>-29.237725131070398</v>
      </c>
      <c r="G15">
        <v>-29.673666408660399</v>
      </c>
      <c r="H15">
        <v>5.7559513870594501E-3</v>
      </c>
      <c r="I15">
        <v>-54.606459999974703</v>
      </c>
      <c r="J15">
        <v>-56.153993811178402</v>
      </c>
      <c r="K15">
        <v>1.8948310100256199E-3</v>
      </c>
      <c r="L15">
        <v>-2.4357676358206602E-2</v>
      </c>
      <c r="M15">
        <v>5.8947550038101499E-3</v>
      </c>
      <c r="N15">
        <v>-39.134638356003499</v>
      </c>
      <c r="O15">
        <v>5.6972695110956697E-3</v>
      </c>
      <c r="P15">
        <v>-73.4161129079435</v>
      </c>
      <c r="Q15">
        <v>1.85713124573706E-3</v>
      </c>
      <c r="R15">
        <v>-107.96714926401999</v>
      </c>
      <c r="S15">
        <v>0.153467566206689</v>
      </c>
      <c r="T15">
        <v>67.180652921056904</v>
      </c>
      <c r="U15">
        <v>5.0290670124479499E-2</v>
      </c>
      <c r="V15" s="14">
        <v>45412.685567129629</v>
      </c>
      <c r="W15">
        <v>2.5</v>
      </c>
      <c r="X15" s="66">
        <v>9.7471335325294606E-5</v>
      </c>
      <c r="Y15">
        <v>4.69650006006034E-4</v>
      </c>
      <c r="Z15" s="44">
        <f>((((N15/1000)+1)/((SMOW!$Z$4/1000)+1))-1)*1000</f>
        <v>-28.813245003227351</v>
      </c>
      <c r="AA15" s="44">
        <f>((((P15/1000)+1)/((SMOW!$AA$4/1000)+1))-1)*1000</f>
        <v>-53.887531829361123</v>
      </c>
      <c r="AB15" s="44">
        <f>Z15*SMOW!$AN$6</f>
        <v>-30.041908006163201</v>
      </c>
      <c r="AC15" s="44">
        <f>AA15*SMOW!$AN$12</f>
        <v>-56.129517939940342</v>
      </c>
      <c r="AD15" s="44">
        <f t="shared" si="0"/>
        <v>-30.502412548099056</v>
      </c>
      <c r="AE15" s="44">
        <f t="shared" si="0"/>
        <v>-57.766323457146974</v>
      </c>
      <c r="AF15" s="44">
        <f>(AD15-SMOW!AN$14*AE15)</f>
        <v>-1.7937627254518418E-3</v>
      </c>
      <c r="AG15" s="45">
        <f t="shared" si="1"/>
        <v>-1.7937627254518418</v>
      </c>
    </row>
    <row r="16" spans="1:36" x14ac:dyDescent="0.2">
      <c r="A16">
        <v>5354</v>
      </c>
      <c r="B16" t="s">
        <v>175</v>
      </c>
      <c r="C16" t="s">
        <v>61</v>
      </c>
      <c r="D16" t="s">
        <v>24</v>
      </c>
      <c r="E16" t="s">
        <v>290</v>
      </c>
      <c r="F16">
        <v>-29.237583232423901</v>
      </c>
      <c r="G16">
        <v>-29.673520013524499</v>
      </c>
      <c r="H16">
        <v>4.7292594990803096E-3</v>
      </c>
      <c r="I16">
        <v>-54.621190071547403</v>
      </c>
      <c r="J16">
        <v>-56.169574809480999</v>
      </c>
      <c r="K16">
        <v>1.7458530730417199E-3</v>
      </c>
      <c r="L16">
        <v>-1.59845141185045E-2</v>
      </c>
      <c r="M16">
        <v>5.1334104159949396E-3</v>
      </c>
      <c r="N16">
        <v>-39.134497904012498</v>
      </c>
      <c r="O16">
        <v>4.6810447382763598E-3</v>
      </c>
      <c r="P16">
        <v>-73.430549908406803</v>
      </c>
      <c r="Q16">
        <v>1.7111173900236001E-3</v>
      </c>
      <c r="R16">
        <v>-106.92402824840499</v>
      </c>
      <c r="S16">
        <v>0.13628928699491899</v>
      </c>
      <c r="T16">
        <v>63.139799541794098</v>
      </c>
      <c r="U16">
        <v>6.3734002742733303E-2</v>
      </c>
      <c r="V16" s="14">
        <v>45412.766030092593</v>
      </c>
      <c r="W16">
        <v>2.5</v>
      </c>
      <c r="X16">
        <v>2.1172652850858401E-2</v>
      </c>
      <c r="Y16">
        <v>2.5776634266564999E-2</v>
      </c>
      <c r="Z16" s="44">
        <f>((((N16/1000)+1)/((SMOW!$Z$4/1000)+1))-1)*1000</f>
        <v>-28.813103042533594</v>
      </c>
      <c r="AA16" s="44">
        <f>((((P16/1000)+1)/((SMOW!$AA$4/1000)+1))-1)*1000</f>
        <v>-53.90227310247375</v>
      </c>
      <c r="AB16" s="44">
        <f>Z16*SMOW!$AN$6</f>
        <v>-30.041759991939124</v>
      </c>
      <c r="AC16" s="44">
        <f>AA16*SMOW!$AN$12</f>
        <v>-56.144872522448466</v>
      </c>
      <c r="AD16" s="44">
        <f t="shared" si="0"/>
        <v>-30.502259949534203</v>
      </c>
      <c r="AE16" s="44">
        <f t="shared" si="0"/>
        <v>-57.782591268984547</v>
      </c>
      <c r="AF16" s="44">
        <f>(AD16-SMOW!AN$14*AE16)</f>
        <v>6.9482404896383798E-3</v>
      </c>
      <c r="AG16" s="45">
        <f t="shared" si="1"/>
        <v>6.9482404896383798</v>
      </c>
      <c r="AH16" s="2">
        <f>AVERAGE(AG13:AG16)</f>
        <v>0.89890201807829584</v>
      </c>
      <c r="AI16">
        <f>STDEV(AG13:AG16)</f>
        <v>4.0667842197579338</v>
      </c>
    </row>
    <row r="17" spans="1:34" x14ac:dyDescent="0.2">
      <c r="V17" s="14"/>
      <c r="Z17" s="44"/>
      <c r="AA17" s="44"/>
      <c r="AB17" s="44"/>
      <c r="AC17" s="44"/>
      <c r="AD17" s="44"/>
      <c r="AE17" s="44"/>
      <c r="AF17" s="44"/>
      <c r="AG17" s="93"/>
      <c r="AH17" s="39"/>
    </row>
    <row r="18" spans="1:34" x14ac:dyDescent="0.2">
      <c r="V18" s="14"/>
      <c r="Z18" s="44"/>
      <c r="AA18" s="44"/>
      <c r="AB18" s="44"/>
      <c r="AC18" s="44"/>
      <c r="AD18" s="44"/>
      <c r="AE18" s="44"/>
      <c r="AF18" s="44"/>
      <c r="AG18" s="45"/>
    </row>
    <row r="19" spans="1:34" x14ac:dyDescent="0.2">
      <c r="V19" s="14"/>
      <c r="Z19" s="44"/>
      <c r="AA19" s="44"/>
      <c r="AB19" s="44"/>
      <c r="AC19" s="44"/>
      <c r="AD19" s="44"/>
      <c r="AE19" s="44"/>
      <c r="AF19" s="44"/>
      <c r="AG19" s="45"/>
    </row>
    <row r="20" spans="1:34" x14ac:dyDescent="0.2">
      <c r="V20" s="14"/>
      <c r="Z20" s="44"/>
      <c r="AA20" s="44"/>
      <c r="AB20" s="44"/>
      <c r="AC20" s="44"/>
      <c r="AD20" s="44"/>
      <c r="AE20" s="44"/>
      <c r="AF20" s="44"/>
      <c r="AG20" s="45"/>
    </row>
    <row r="21" spans="1:34" x14ac:dyDescent="0.2">
      <c r="V21" s="14"/>
      <c r="Z21" s="44"/>
      <c r="AA21" s="44"/>
      <c r="AB21" s="44"/>
      <c r="AC21" s="44"/>
      <c r="AD21" s="44"/>
      <c r="AE21" s="44"/>
      <c r="AF21" s="44"/>
      <c r="AG21" s="45"/>
    </row>
    <row r="22" spans="1:34" x14ac:dyDescent="0.2">
      <c r="V22" s="14"/>
      <c r="Z22" s="44"/>
      <c r="AA22" s="44"/>
      <c r="AB22" s="44"/>
      <c r="AC22" s="44"/>
      <c r="AD22" s="44"/>
      <c r="AE22" s="44"/>
      <c r="AF22" s="44"/>
      <c r="AG22" s="45"/>
    </row>
    <row r="23" spans="1:34" x14ac:dyDescent="0.2">
      <c r="V23" s="14"/>
      <c r="Z23" s="44"/>
      <c r="AA23" s="44"/>
      <c r="AB23" s="44"/>
      <c r="AC23" s="44"/>
      <c r="AD23" s="44"/>
      <c r="AE23" s="44"/>
      <c r="AF23" s="44"/>
      <c r="AG23" s="45"/>
    </row>
    <row r="24" spans="1:34" x14ac:dyDescent="0.2">
      <c r="V24" s="14"/>
      <c r="Z24" s="75"/>
      <c r="AA24" s="75"/>
      <c r="AB24" s="75"/>
      <c r="AC24" s="75"/>
      <c r="AD24" s="75"/>
      <c r="AE24" s="75"/>
      <c r="AF24" s="44"/>
      <c r="AG24" s="45"/>
    </row>
    <row r="25" spans="1:34" x14ac:dyDescent="0.2">
      <c r="B25" s="20"/>
      <c r="F25" s="16"/>
      <c r="G25" s="16"/>
      <c r="H25" s="16"/>
      <c r="I25" s="16"/>
      <c r="J25" s="16"/>
      <c r="K25" s="16"/>
      <c r="L25" s="15"/>
      <c r="M25" s="15"/>
      <c r="X25" s="15"/>
      <c r="Y25" s="18" t="s">
        <v>35</v>
      </c>
      <c r="Z25" s="16">
        <f>AVERAGE(Z4:Z24)</f>
        <v>-28.567161876565162</v>
      </c>
      <c r="AA25" s="16">
        <f>AVERAGE(AA4:AA24)</f>
        <v>-53.437626402746886</v>
      </c>
      <c r="AB25" s="16">
        <f t="shared" ref="AB25:AD25" si="2">AVERAGE(AB4:AB24)</f>
        <v>-29.785331329283299</v>
      </c>
      <c r="AC25" s="16">
        <f t="shared" si="2"/>
        <v>-55.660894236884396</v>
      </c>
      <c r="AD25" s="16">
        <f t="shared" si="2"/>
        <v>-30.237945820935789</v>
      </c>
      <c r="AE25" s="16">
        <f>AVERAGE(AE4:AE24)</f>
        <v>-57.270033742815983</v>
      </c>
      <c r="AF25" s="16">
        <f>AVERAGE(AF4:AF24)</f>
        <v>6.319952710431842E-4</v>
      </c>
      <c r="AG25" s="16">
        <f>AVERAGE(AG4:AG24)</f>
        <v>0.6319952710431842</v>
      </c>
      <c r="AH25" s="18" t="s">
        <v>35</v>
      </c>
    </row>
    <row r="26" spans="1:34" x14ac:dyDescent="0.2">
      <c r="Y26" s="15"/>
      <c r="Z26" s="15"/>
      <c r="AA26" s="15"/>
      <c r="AB26" s="15"/>
      <c r="AC26" s="15"/>
      <c r="AF26" s="15"/>
      <c r="AG26" s="2">
        <f>STDEV(AG4:AG24)</f>
        <v>4.792632676277865</v>
      </c>
      <c r="AH26" s="18" t="s">
        <v>73</v>
      </c>
    </row>
    <row r="28" spans="1:34" x14ac:dyDescent="0.2">
      <c r="A28" s="17"/>
    </row>
    <row r="29" spans="1:34" x14ac:dyDescent="0.2">
      <c r="A29" t="s">
        <v>81</v>
      </c>
    </row>
    <row r="30" spans="1:34" x14ac:dyDescent="0.2">
      <c r="A30">
        <v>5257</v>
      </c>
      <c r="B30" t="s">
        <v>176</v>
      </c>
      <c r="C30" t="s">
        <v>61</v>
      </c>
      <c r="D30" t="s">
        <v>22</v>
      </c>
      <c r="E30" t="s">
        <v>170</v>
      </c>
      <c r="F30">
        <v>-28.8577183900215</v>
      </c>
      <c r="G30">
        <v>-29.282291282981799</v>
      </c>
      <c r="H30">
        <v>6.4747111418947401E-3</v>
      </c>
      <c r="I30">
        <v>-53.9083455722959</v>
      </c>
      <c r="J30">
        <v>-55.415829444387597</v>
      </c>
      <c r="K30">
        <v>7.1319589905187303E-3</v>
      </c>
      <c r="L30">
        <v>-2.2733336345104299E-2</v>
      </c>
      <c r="M30">
        <v>4.777130734845E-3</v>
      </c>
      <c r="N30">
        <v>-38.758505780482501</v>
      </c>
      <c r="O30">
        <v>6.4087015162771401E-3</v>
      </c>
      <c r="P30">
        <v>-72.731888241003503</v>
      </c>
      <c r="Q30">
        <v>6.9900607571478099E-3</v>
      </c>
      <c r="R30">
        <v>-105.637698820586</v>
      </c>
      <c r="S30">
        <v>0.13631383528533</v>
      </c>
      <c r="T30">
        <v>599.75750294010902</v>
      </c>
      <c r="U30">
        <v>0.24491965303616101</v>
      </c>
      <c r="V30" s="14">
        <v>45385.441574074073</v>
      </c>
      <c r="W30">
        <v>2.5</v>
      </c>
      <c r="X30">
        <v>1.03630644315417E-2</v>
      </c>
      <c r="Y30">
        <v>1.4322122240979699E-2</v>
      </c>
      <c r="Z30" s="44">
        <f>((((N30/1000)+1)/((SMOW!$Z$4/1000)+1))-1)*1000</f>
        <v>-28.433072098624113</v>
      </c>
      <c r="AA30" s="44">
        <f>((((P30/1000)+1)/((SMOW!$AA$4/1000)+1))-1)*1000</f>
        <v>-53.188886517868127</v>
      </c>
      <c r="AB30" s="44">
        <f>Z30*SMOW!$AN$6</f>
        <v>-29.645523654964748</v>
      </c>
      <c r="AC30" s="44">
        <f>AA30*SMOW!$AN$12</f>
        <v>-55.401805550564688</v>
      </c>
      <c r="AD30" s="44">
        <f t="shared" ref="AD30:AE30" si="3">LN((AB30/1000)+1)*1000</f>
        <v>-30.09383471050656</v>
      </c>
      <c r="AE30" s="44">
        <f t="shared" si="3"/>
        <v>-56.995632966542438</v>
      </c>
      <c r="AF30" s="44">
        <f>(AD30-SMOW!AN$14*AE30)</f>
        <v>-1.4050417215116795E-4</v>
      </c>
      <c r="AG30" s="45">
        <f t="shared" ref="AG30" si="4">AF30*1000</f>
        <v>-0.14050417215116795</v>
      </c>
    </row>
    <row r="31" spans="1:34" x14ac:dyDescent="0.2">
      <c r="B31" s="20"/>
      <c r="C31" s="42"/>
      <c r="D31" s="42"/>
      <c r="F31" s="15"/>
      <c r="G31" s="15"/>
      <c r="H31" s="15"/>
      <c r="I31" s="15"/>
      <c r="J31" s="15"/>
      <c r="K31" s="15"/>
      <c r="L31" s="15"/>
      <c r="M31" s="15"/>
      <c r="N31" s="15"/>
      <c r="O31" s="15"/>
      <c r="P31" s="15"/>
      <c r="Q31" s="15"/>
      <c r="R31" s="15"/>
      <c r="S31" s="15"/>
      <c r="T31" s="15"/>
      <c r="U31" s="15"/>
      <c r="V31" s="14"/>
      <c r="W31" s="19"/>
      <c r="X31" s="15"/>
      <c r="Y31" s="15"/>
      <c r="Z31" s="16"/>
      <c r="AA31" s="16"/>
      <c r="AB31" s="16"/>
      <c r="AC31" s="16"/>
      <c r="AD31" s="16"/>
      <c r="AE31" s="16"/>
      <c r="AF31" s="15"/>
      <c r="AG31" s="2"/>
    </row>
    <row r="32" spans="1:34" x14ac:dyDescent="0.2">
      <c r="B32" s="20"/>
      <c r="C32" s="42"/>
      <c r="D32" s="42"/>
      <c r="F32" s="15"/>
      <c r="G32" s="15"/>
      <c r="H32" s="15"/>
      <c r="I32" s="15"/>
      <c r="J32" s="15"/>
      <c r="K32" s="15"/>
      <c r="L32" s="15"/>
      <c r="M32" s="15"/>
      <c r="N32" s="15"/>
      <c r="O32" s="15"/>
      <c r="P32" s="15"/>
      <c r="Q32" s="15"/>
      <c r="R32" s="15"/>
      <c r="S32" s="15"/>
      <c r="T32" s="15"/>
      <c r="U32" s="15"/>
      <c r="V32" s="14"/>
      <c r="X32" s="15"/>
      <c r="Y32" s="15"/>
      <c r="Z32" s="16"/>
      <c r="AA32" s="16"/>
      <c r="AB32" s="16"/>
      <c r="AC32" s="16"/>
      <c r="AD32" s="16"/>
      <c r="AE32" s="16"/>
      <c r="AF32" s="15"/>
      <c r="AG32" s="2"/>
    </row>
    <row r="33" spans="1:37" x14ac:dyDescent="0.2">
      <c r="B33" s="20"/>
      <c r="C33" s="42"/>
      <c r="D33" s="42"/>
      <c r="F33" s="15"/>
      <c r="G33" s="15"/>
      <c r="H33" s="15"/>
      <c r="I33" s="15"/>
      <c r="J33" s="15"/>
      <c r="K33" s="15"/>
      <c r="L33" s="15"/>
      <c r="M33" s="15"/>
      <c r="N33" s="15"/>
      <c r="O33" s="15"/>
      <c r="P33" s="15"/>
      <c r="Q33" s="15"/>
      <c r="R33" s="15"/>
      <c r="S33" s="15"/>
      <c r="T33" s="15"/>
      <c r="U33" s="15"/>
      <c r="V33" s="14"/>
      <c r="X33" s="15"/>
      <c r="Y33" s="15"/>
      <c r="Z33" s="16"/>
      <c r="AA33" s="16"/>
      <c r="AB33" s="16"/>
      <c r="AC33" s="16"/>
      <c r="AD33" s="16"/>
      <c r="AE33" s="16"/>
      <c r="AF33" s="15"/>
      <c r="AG33" s="2"/>
    </row>
    <row r="34" spans="1:37" x14ac:dyDescent="0.2">
      <c r="B34" s="20"/>
      <c r="C34" s="42"/>
      <c r="D34" s="42"/>
      <c r="F34" s="15"/>
      <c r="G34" s="15"/>
      <c r="H34" s="15"/>
      <c r="I34" s="15"/>
      <c r="J34" s="15"/>
      <c r="K34" s="15"/>
      <c r="L34" s="15"/>
      <c r="M34" s="15"/>
      <c r="N34" s="15"/>
      <c r="O34" s="15"/>
      <c r="P34" s="15"/>
      <c r="Q34" s="15"/>
      <c r="R34" s="15"/>
      <c r="S34" s="15"/>
      <c r="T34" s="15"/>
      <c r="U34" s="15"/>
      <c r="V34" s="14"/>
      <c r="X34" s="15"/>
      <c r="Y34" s="15"/>
      <c r="Z34" s="16"/>
      <c r="AA34" s="16"/>
      <c r="AB34" s="16"/>
      <c r="AC34" s="16"/>
      <c r="AD34" s="16"/>
      <c r="AE34" s="16"/>
      <c r="AF34" s="15"/>
      <c r="AG34" s="2"/>
      <c r="AH34" s="2"/>
      <c r="AI34" s="2"/>
    </row>
    <row r="35" spans="1:37" x14ac:dyDescent="0.2">
      <c r="B35" s="20"/>
      <c r="C35" s="42"/>
      <c r="D35" s="42"/>
      <c r="F35" s="15"/>
      <c r="G35" s="15"/>
      <c r="H35" s="15"/>
      <c r="I35" s="15"/>
      <c r="J35" s="15"/>
      <c r="K35" s="15"/>
      <c r="L35" s="15"/>
      <c r="M35" s="15"/>
      <c r="N35" s="15"/>
      <c r="O35" s="15"/>
      <c r="P35" s="15"/>
      <c r="Q35" s="15"/>
      <c r="R35" s="15"/>
      <c r="S35" s="15"/>
      <c r="T35" s="15"/>
      <c r="U35" s="15"/>
      <c r="V35" s="14"/>
      <c r="X35" s="15"/>
      <c r="Y35" s="15"/>
      <c r="Z35" s="16"/>
      <c r="AA35" s="16"/>
      <c r="AB35" s="16"/>
      <c r="AC35" s="16"/>
      <c r="AD35" s="16"/>
      <c r="AE35" s="16"/>
      <c r="AF35" s="15"/>
      <c r="AG35" s="2"/>
    </row>
    <row r="36" spans="1:37" x14ac:dyDescent="0.2">
      <c r="B36" s="20"/>
      <c r="C36" s="42"/>
      <c r="D36" s="42"/>
      <c r="F36" s="15"/>
      <c r="G36" s="15"/>
      <c r="H36" s="15"/>
      <c r="I36" s="15"/>
      <c r="J36" s="15"/>
      <c r="K36" s="15"/>
      <c r="L36" s="15"/>
      <c r="M36" s="15"/>
      <c r="N36" s="15"/>
      <c r="O36" s="15"/>
      <c r="P36" s="15"/>
      <c r="Q36" s="15"/>
      <c r="R36" s="15"/>
      <c r="S36" s="15"/>
      <c r="T36" s="15"/>
      <c r="U36" s="15"/>
      <c r="V36" s="14"/>
      <c r="X36" s="15"/>
      <c r="Y36" s="15"/>
      <c r="Z36" s="16"/>
      <c r="AA36" s="16"/>
      <c r="AB36" s="16"/>
      <c r="AC36" s="16"/>
      <c r="AD36" s="16"/>
      <c r="AE36" s="16"/>
      <c r="AF36" s="15"/>
      <c r="AG36" s="2"/>
    </row>
    <row r="37" spans="1:37" x14ac:dyDescent="0.2">
      <c r="B37" s="20"/>
      <c r="C37" s="42"/>
      <c r="D37" s="42"/>
      <c r="F37" s="15"/>
      <c r="G37" s="15"/>
      <c r="H37" s="15"/>
      <c r="I37" s="15"/>
      <c r="J37" s="15"/>
      <c r="K37" s="15"/>
      <c r="L37" s="15"/>
      <c r="M37" s="15"/>
      <c r="N37" s="15"/>
      <c r="O37" s="15"/>
      <c r="P37" s="15"/>
      <c r="Q37" s="15"/>
      <c r="R37" s="15"/>
      <c r="S37" s="15"/>
      <c r="T37" s="15"/>
      <c r="U37" s="15"/>
      <c r="V37" s="14"/>
      <c r="X37" s="15"/>
      <c r="Y37" s="15"/>
      <c r="Z37" s="16"/>
      <c r="AA37" s="16"/>
      <c r="AB37" s="16"/>
      <c r="AC37" s="16"/>
      <c r="AD37" s="16"/>
      <c r="AE37" s="16"/>
      <c r="AF37" s="15"/>
      <c r="AG37" s="2"/>
    </row>
    <row r="38" spans="1:37" s="20" customFormat="1" x14ac:dyDescent="0.2">
      <c r="A38" s="46"/>
      <c r="C38" s="42"/>
      <c r="D38" s="42"/>
      <c r="E38" s="42"/>
      <c r="F38" s="47"/>
      <c r="G38" s="47"/>
      <c r="H38" s="47"/>
      <c r="I38" s="47"/>
      <c r="J38" s="47"/>
      <c r="K38" s="47"/>
      <c r="L38" s="47"/>
      <c r="M38" s="47"/>
      <c r="N38" s="47"/>
      <c r="O38" s="47"/>
      <c r="P38" s="47"/>
      <c r="Q38" s="47"/>
      <c r="R38" s="47"/>
      <c r="S38" s="47"/>
      <c r="T38" s="47"/>
      <c r="U38" s="47"/>
      <c r="V38" s="14"/>
      <c r="W38" s="47"/>
      <c r="X38" s="47"/>
      <c r="Y38" s="47"/>
      <c r="Z38" s="48"/>
      <c r="AA38" s="48"/>
      <c r="AB38" s="48"/>
      <c r="AC38" s="48"/>
      <c r="AD38" s="48"/>
      <c r="AE38" s="48"/>
      <c r="AF38" s="47"/>
      <c r="AG38" s="49"/>
      <c r="AH38" s="45"/>
      <c r="AI38" s="45"/>
    </row>
    <row r="39" spans="1:37" s="20" customFormat="1" x14ac:dyDescent="0.2">
      <c r="A39" s="46"/>
      <c r="C39" s="42"/>
      <c r="D39" s="42"/>
      <c r="E39" s="42"/>
      <c r="F39" s="47"/>
      <c r="G39" s="47"/>
      <c r="H39" s="47"/>
      <c r="I39" s="47"/>
      <c r="J39" s="47"/>
      <c r="K39" s="47"/>
      <c r="L39" s="47"/>
      <c r="M39" s="47"/>
      <c r="N39" s="47"/>
      <c r="O39" s="47"/>
      <c r="P39" s="47"/>
      <c r="Q39" s="47"/>
      <c r="R39" s="47"/>
      <c r="S39" s="47"/>
      <c r="T39" s="47"/>
      <c r="U39" s="47"/>
      <c r="V39" s="14"/>
      <c r="W39" s="47"/>
      <c r="X39" s="47"/>
      <c r="Y39" s="47"/>
      <c r="Z39" s="48"/>
      <c r="AA39" s="48"/>
      <c r="AB39" s="48"/>
      <c r="AC39" s="48"/>
      <c r="AD39" s="48"/>
      <c r="AE39" s="48"/>
      <c r="AF39" s="47"/>
      <c r="AG39" s="49"/>
    </row>
    <row r="40" spans="1:37" s="20" customFormat="1" x14ac:dyDescent="0.2">
      <c r="A40" s="46"/>
      <c r="C40" s="42"/>
      <c r="D40" s="42"/>
      <c r="E40" s="42"/>
      <c r="F40" s="47"/>
      <c r="G40" s="47"/>
      <c r="H40" s="47"/>
      <c r="I40" s="47"/>
      <c r="J40" s="47"/>
      <c r="K40" s="47"/>
      <c r="L40" s="47"/>
      <c r="M40" s="47"/>
      <c r="N40" s="47"/>
      <c r="O40" s="47"/>
      <c r="P40" s="47"/>
      <c r="Q40" s="47"/>
      <c r="R40" s="47"/>
      <c r="S40" s="47"/>
      <c r="T40" s="47"/>
      <c r="U40" s="47"/>
      <c r="V40" s="14"/>
      <c r="W40" s="47"/>
      <c r="X40" s="47"/>
      <c r="Y40" s="47"/>
      <c r="Z40" s="48"/>
      <c r="AA40" s="48"/>
      <c r="AB40" s="48"/>
      <c r="AC40" s="48"/>
      <c r="AD40" s="48"/>
      <c r="AE40" s="48"/>
      <c r="AF40" s="47"/>
      <c r="AG40" s="49"/>
    </row>
    <row r="41" spans="1:37" s="20" customFormat="1" x14ac:dyDescent="0.2">
      <c r="A41" s="46"/>
      <c r="C41" s="42"/>
      <c r="D41" s="42"/>
      <c r="E41" s="42"/>
      <c r="F41" s="47"/>
      <c r="G41" s="47"/>
      <c r="H41" s="47"/>
      <c r="I41" s="47"/>
      <c r="J41" s="47"/>
      <c r="K41" s="47"/>
      <c r="L41" s="47"/>
      <c r="M41" s="47"/>
      <c r="N41" s="47"/>
      <c r="O41" s="47"/>
      <c r="P41" s="47"/>
      <c r="Q41" s="47"/>
      <c r="R41" s="47"/>
      <c r="S41" s="47"/>
      <c r="T41" s="47"/>
      <c r="U41" s="47"/>
      <c r="V41" s="14"/>
      <c r="W41" s="47"/>
      <c r="X41" s="47"/>
      <c r="Y41" s="47"/>
      <c r="Z41" s="48"/>
      <c r="AA41" s="48"/>
      <c r="AB41" s="48"/>
      <c r="AC41" s="48"/>
      <c r="AD41" s="48"/>
      <c r="AE41" s="48"/>
      <c r="AF41" s="47"/>
      <c r="AG41" s="49"/>
      <c r="AH41" s="44"/>
      <c r="AI41" s="45"/>
      <c r="AJ41" s="45"/>
      <c r="AK41" s="45"/>
    </row>
    <row r="42" spans="1:37" x14ac:dyDescent="0.2">
      <c r="B42" s="20"/>
      <c r="C42" s="42"/>
      <c r="D42" s="42"/>
      <c r="F42" s="15"/>
      <c r="G42" s="15"/>
      <c r="H42" s="15"/>
      <c r="I42" s="15"/>
      <c r="J42" s="15"/>
      <c r="K42" s="15"/>
      <c r="L42" s="15"/>
      <c r="M42" s="15"/>
      <c r="N42" s="15"/>
      <c r="O42" s="15"/>
      <c r="P42" s="15"/>
      <c r="Q42" s="15"/>
      <c r="R42" s="15"/>
      <c r="S42" s="15"/>
      <c r="T42" s="15"/>
      <c r="U42" s="15"/>
      <c r="V42" s="14"/>
      <c r="X42" s="15"/>
      <c r="Y42" s="15"/>
      <c r="Z42" s="16"/>
      <c r="AA42" s="16"/>
      <c r="AB42" s="16"/>
      <c r="AC42" s="16"/>
      <c r="AD42" s="16"/>
      <c r="AE42" s="16"/>
      <c r="AF42" s="15"/>
      <c r="AG42" s="2"/>
    </row>
    <row r="43" spans="1:37" x14ac:dyDescent="0.2">
      <c r="B43" s="20"/>
      <c r="C43" s="42"/>
      <c r="D43" s="42"/>
      <c r="F43" s="15"/>
      <c r="G43" s="15"/>
      <c r="H43" s="15"/>
      <c r="I43" s="15"/>
      <c r="J43" s="15"/>
      <c r="K43" s="15"/>
      <c r="L43" s="15"/>
      <c r="M43" s="15"/>
      <c r="N43" s="15"/>
      <c r="O43" s="15"/>
      <c r="P43" s="15"/>
      <c r="Q43" s="15"/>
      <c r="R43" s="15"/>
      <c r="S43" s="15"/>
      <c r="T43" s="15"/>
      <c r="U43" s="15"/>
      <c r="V43" s="14"/>
      <c r="X43" s="15"/>
      <c r="Y43" s="15"/>
      <c r="Z43" s="16"/>
      <c r="AA43" s="16"/>
      <c r="AB43" s="16"/>
      <c r="AC43" s="16"/>
      <c r="AD43" s="16"/>
      <c r="AE43" s="16"/>
      <c r="AF43" s="15"/>
      <c r="AG43" s="2"/>
    </row>
    <row r="44" spans="1:37" x14ac:dyDescent="0.2">
      <c r="B44" s="20"/>
      <c r="C44" s="42"/>
      <c r="D44" s="42"/>
      <c r="F44" s="15"/>
      <c r="G44" s="15"/>
      <c r="H44" s="15"/>
      <c r="I44" s="15"/>
      <c r="J44" s="15"/>
      <c r="K44" s="15"/>
      <c r="L44" s="15"/>
      <c r="M44" s="15"/>
      <c r="N44" s="15"/>
      <c r="O44" s="15"/>
      <c r="P44" s="15"/>
      <c r="Q44" s="15"/>
      <c r="R44" s="15"/>
      <c r="S44" s="15"/>
      <c r="T44" s="15"/>
      <c r="U44" s="15"/>
      <c r="V44" s="14"/>
      <c r="X44" s="15"/>
      <c r="Y44" s="15"/>
      <c r="Z44" s="16"/>
      <c r="AA44" s="16"/>
      <c r="AB44" s="16"/>
      <c r="AC44" s="16"/>
      <c r="AD44" s="16"/>
      <c r="AE44" s="16"/>
      <c r="AF44" s="15"/>
      <c r="AG44" s="2"/>
    </row>
    <row r="45" spans="1:37" x14ac:dyDescent="0.2">
      <c r="B45" s="20"/>
      <c r="C45" s="42"/>
      <c r="D45" s="42"/>
      <c r="F45" s="15"/>
      <c r="G45" s="15"/>
      <c r="H45" s="15"/>
      <c r="I45" s="15"/>
      <c r="J45" s="15"/>
      <c r="K45" s="15"/>
      <c r="L45" s="15"/>
      <c r="M45" s="15"/>
      <c r="N45" s="15"/>
      <c r="O45" s="15"/>
      <c r="P45" s="15"/>
      <c r="Q45" s="15"/>
      <c r="R45" s="15"/>
      <c r="S45" s="15"/>
      <c r="T45" s="15"/>
      <c r="U45" s="15"/>
      <c r="V45" s="14"/>
      <c r="X45" s="15"/>
      <c r="Y45" s="15"/>
      <c r="Z45" s="16"/>
      <c r="AA45" s="16"/>
      <c r="AB45" s="16"/>
      <c r="AC45" s="16"/>
      <c r="AD45" s="16"/>
      <c r="AE45" s="16"/>
      <c r="AF45" s="15"/>
      <c r="AG45" s="2"/>
    </row>
    <row r="50" spans="2:35" x14ac:dyDescent="0.2">
      <c r="B50" s="20"/>
      <c r="C50" s="42"/>
      <c r="D50" s="42"/>
      <c r="F50" s="15"/>
      <c r="G50" s="15"/>
      <c r="H50" s="15"/>
      <c r="I50" s="15"/>
      <c r="J50" s="15"/>
      <c r="K50" s="15"/>
      <c r="L50" s="15"/>
      <c r="M50" s="15"/>
      <c r="N50" s="15"/>
      <c r="O50" s="15"/>
      <c r="P50" s="15"/>
      <c r="Q50" s="15"/>
      <c r="R50" s="15"/>
      <c r="S50" s="15"/>
      <c r="T50" s="15"/>
      <c r="U50" s="15"/>
      <c r="V50" s="14"/>
      <c r="X50" s="15"/>
      <c r="Y50" s="15"/>
      <c r="Z50" s="16"/>
      <c r="AA50" s="16"/>
      <c r="AB50" s="16"/>
      <c r="AC50" s="16"/>
      <c r="AD50" s="16"/>
      <c r="AE50" s="16"/>
      <c r="AF50" s="15"/>
      <c r="AG50" s="2"/>
      <c r="AH50" s="51"/>
      <c r="AI50" s="53"/>
    </row>
    <row r="51" spans="2:35" x14ac:dyDescent="0.2">
      <c r="B51" s="20"/>
      <c r="C51" s="42"/>
      <c r="D51" s="42"/>
      <c r="F51" s="15"/>
      <c r="G51" s="15"/>
      <c r="H51" s="15"/>
      <c r="I51" s="15"/>
      <c r="J51" s="15"/>
      <c r="K51" s="15"/>
      <c r="L51" s="15"/>
      <c r="M51" s="15"/>
      <c r="N51" s="15"/>
      <c r="O51" s="15"/>
      <c r="P51" s="15"/>
      <c r="Q51" s="15"/>
      <c r="R51" s="15"/>
      <c r="S51" s="15"/>
      <c r="T51" s="15"/>
      <c r="U51" s="15"/>
      <c r="V51" s="14"/>
      <c r="X51" s="15"/>
      <c r="Y51" s="15"/>
      <c r="Z51" s="16"/>
      <c r="AA51" s="16"/>
      <c r="AB51" s="16"/>
      <c r="AC51" s="16"/>
      <c r="AD51" s="16"/>
      <c r="AE51" s="16"/>
      <c r="AF51" s="15"/>
      <c r="AG51" s="2"/>
      <c r="AH51" s="54"/>
      <c r="AI51" s="39"/>
    </row>
    <row r="52" spans="2:35" x14ac:dyDescent="0.2">
      <c r="B52" s="20"/>
      <c r="C52" s="42"/>
      <c r="D52" s="42"/>
      <c r="F52" s="15"/>
      <c r="G52" s="15"/>
      <c r="H52" s="15"/>
      <c r="I52" s="15"/>
      <c r="J52" s="15"/>
      <c r="K52" s="15"/>
      <c r="L52" s="15"/>
      <c r="M52" s="15"/>
      <c r="N52" s="15"/>
      <c r="O52" s="15"/>
      <c r="P52" s="15"/>
      <c r="Q52" s="15"/>
      <c r="R52" s="15"/>
      <c r="S52" s="15"/>
      <c r="T52" s="15"/>
      <c r="U52" s="15"/>
      <c r="V52" s="14"/>
      <c r="X52" s="15"/>
      <c r="Y52" s="15"/>
      <c r="Z52" s="16"/>
      <c r="AA52" s="16"/>
      <c r="AB52" s="16"/>
      <c r="AC52" s="16"/>
      <c r="AD52" s="16"/>
      <c r="AE52" s="16"/>
      <c r="AF52" s="15"/>
      <c r="AG52" s="2"/>
    </row>
    <row r="53" spans="2:35" x14ac:dyDescent="0.2">
      <c r="B53" s="20"/>
      <c r="C53" s="42"/>
      <c r="D53" s="42"/>
      <c r="F53" s="15"/>
      <c r="G53" s="15"/>
      <c r="H53" s="15"/>
      <c r="I53" s="15"/>
      <c r="J53" s="15"/>
      <c r="K53" s="15"/>
      <c r="L53" s="15"/>
      <c r="M53" s="15"/>
      <c r="N53" s="15"/>
      <c r="O53" s="15"/>
      <c r="P53" s="15"/>
      <c r="Q53" s="15"/>
      <c r="R53" s="15"/>
      <c r="S53" s="15"/>
      <c r="T53" s="15"/>
      <c r="U53" s="15"/>
      <c r="V53" s="14"/>
      <c r="X53" s="15"/>
      <c r="Y53" s="15"/>
      <c r="Z53" s="16"/>
      <c r="AA53" s="16"/>
      <c r="AB53" s="16"/>
      <c r="AC53" s="16"/>
      <c r="AD53" s="16"/>
      <c r="AE53" s="16"/>
      <c r="AF53" s="15"/>
      <c r="AG53" s="2"/>
    </row>
    <row r="54" spans="2:35" x14ac:dyDescent="0.2">
      <c r="B54" s="20"/>
      <c r="C54" s="42"/>
      <c r="D54" s="42"/>
      <c r="F54" s="15"/>
      <c r="G54" s="15"/>
      <c r="H54" s="15"/>
      <c r="I54" s="15"/>
      <c r="J54" s="15"/>
      <c r="K54" s="15"/>
      <c r="L54" s="15"/>
      <c r="M54" s="15"/>
      <c r="N54" s="15"/>
      <c r="O54" s="15"/>
      <c r="P54" s="15"/>
      <c r="Q54" s="15"/>
      <c r="R54" s="15"/>
      <c r="S54" s="15"/>
      <c r="T54" s="15"/>
      <c r="U54" s="15"/>
      <c r="V54" s="14"/>
      <c r="X54" s="15"/>
      <c r="Y54" s="15"/>
      <c r="Z54" s="16"/>
      <c r="AA54" s="16"/>
      <c r="AB54" s="16"/>
      <c r="AC54" s="16"/>
      <c r="AD54" s="16"/>
      <c r="AE54" s="16"/>
      <c r="AF54" s="15"/>
      <c r="AG54" s="2"/>
    </row>
    <row r="55" spans="2:35" x14ac:dyDescent="0.2">
      <c r="B55" s="20"/>
      <c r="C55" s="42"/>
      <c r="D55" s="42"/>
      <c r="F55" s="15"/>
      <c r="G55" s="15"/>
      <c r="H55" s="15"/>
      <c r="I55" s="15"/>
      <c r="J55" s="15"/>
      <c r="K55" s="15"/>
      <c r="L55" s="15"/>
      <c r="M55" s="15"/>
      <c r="N55" s="15"/>
      <c r="O55" s="15"/>
      <c r="P55" s="15"/>
      <c r="Q55" s="15"/>
      <c r="R55" s="15"/>
      <c r="S55" s="15"/>
      <c r="T55" s="15"/>
      <c r="U55" s="15"/>
      <c r="V55" s="14"/>
      <c r="X55" s="15"/>
      <c r="Y55" s="15"/>
      <c r="Z55" s="16"/>
      <c r="AA55" s="16"/>
      <c r="AB55" s="16"/>
      <c r="AC55" s="16"/>
      <c r="AD55" s="16"/>
      <c r="AE55" s="16"/>
      <c r="AF55" s="15"/>
      <c r="AG55" s="2"/>
      <c r="AH55" s="55"/>
      <c r="AI55" s="55"/>
    </row>
    <row r="56" spans="2:35" x14ac:dyDescent="0.2">
      <c r="B56" s="20"/>
      <c r="C56" s="42"/>
      <c r="D56" s="42"/>
      <c r="F56" s="15"/>
      <c r="G56" s="15"/>
      <c r="H56" s="15"/>
      <c r="I56" s="15"/>
      <c r="J56" s="15"/>
      <c r="K56" s="15"/>
      <c r="L56" s="15"/>
      <c r="M56" s="15"/>
      <c r="N56" s="15"/>
      <c r="O56" s="15"/>
      <c r="P56" s="15"/>
      <c r="Q56" s="15"/>
      <c r="R56" s="15"/>
      <c r="S56" s="15"/>
      <c r="T56" s="15"/>
      <c r="U56" s="15"/>
      <c r="V56" s="14"/>
      <c r="W56" s="19"/>
      <c r="X56" s="15"/>
      <c r="Y56" s="15"/>
      <c r="Z56" s="16"/>
      <c r="AA56" s="16"/>
      <c r="AB56" s="16"/>
      <c r="AC56" s="16"/>
      <c r="AD56" s="16"/>
      <c r="AE56" s="16"/>
      <c r="AF56" s="15"/>
      <c r="AG56" s="2"/>
      <c r="AH56" s="56"/>
      <c r="AI56" s="56"/>
    </row>
    <row r="57" spans="2:35" x14ac:dyDescent="0.2">
      <c r="B57" s="20"/>
      <c r="C57" s="42"/>
      <c r="D57" s="42"/>
      <c r="F57" s="15"/>
      <c r="G57" s="15"/>
      <c r="H57" s="15"/>
      <c r="I57" s="15"/>
      <c r="J57" s="15"/>
      <c r="K57" s="15"/>
      <c r="L57" s="15"/>
      <c r="M57" s="15"/>
      <c r="N57" s="15"/>
      <c r="O57" s="15"/>
      <c r="P57" s="15"/>
      <c r="Q57" s="15"/>
      <c r="R57" s="15"/>
      <c r="S57" s="15"/>
      <c r="T57" s="15"/>
      <c r="U57" s="15"/>
      <c r="V57" s="14"/>
      <c r="W57" s="19"/>
      <c r="X57" s="15"/>
      <c r="Y57" s="15"/>
      <c r="Z57" s="16"/>
      <c r="AA57" s="16"/>
      <c r="AB57" s="16"/>
      <c r="AC57" s="16"/>
      <c r="AD57" s="16"/>
      <c r="AE57" s="16"/>
      <c r="AF57" s="15"/>
      <c r="AG57" s="2"/>
      <c r="AH57" s="2"/>
      <c r="AI57" s="2"/>
    </row>
    <row r="58" spans="2:35" x14ac:dyDescent="0.2">
      <c r="B58" s="20"/>
      <c r="C58" s="42"/>
      <c r="D58" s="42"/>
      <c r="F58" s="15"/>
      <c r="G58" s="15"/>
      <c r="H58" s="15"/>
      <c r="I58" s="15"/>
      <c r="J58" s="15"/>
      <c r="K58" s="15"/>
      <c r="L58" s="15"/>
      <c r="M58" s="15"/>
      <c r="N58" s="15"/>
      <c r="O58" s="15"/>
      <c r="P58" s="15"/>
      <c r="Q58" s="15"/>
      <c r="R58" s="15"/>
      <c r="S58" s="15"/>
      <c r="T58" s="15"/>
      <c r="U58" s="15"/>
      <c r="V58" s="14"/>
      <c r="W58" s="19"/>
      <c r="X58" s="15"/>
      <c r="Y58" s="15"/>
      <c r="Z58" s="16"/>
      <c r="AA58" s="16"/>
      <c r="AB58" s="16"/>
      <c r="AC58" s="16"/>
      <c r="AD58" s="16"/>
      <c r="AE58" s="16"/>
      <c r="AF58" s="15"/>
      <c r="AG58" s="2"/>
    </row>
  </sheetData>
  <dataValidations count="2">
    <dataValidation type="list" allowBlank="1" showInputMessage="1" showErrorMessage="1" sqref="D50:D58 D30:D45 D4:D24" xr:uid="{00000000-0002-0000-0200-000000000000}">
      <formula1>INDIRECT(C4)</formula1>
    </dataValidation>
    <dataValidation type="list" allowBlank="1" showInputMessage="1" showErrorMessage="1" sqref="C50:C58 C30:C45 C4:C24" xr:uid="{00000000-0002-0000-0200-000001000000}">
      <formula1>Type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53"/>
  <sheetViews>
    <sheetView workbookViewId="0">
      <pane xSplit="5" ySplit="1" topLeftCell="P2" activePane="bottomRight" state="frozen"/>
      <selection pane="topRight" activeCell="F1" sqref="F1"/>
      <selection pane="bottomLeft" activeCell="A2" sqref="A2"/>
      <selection pane="bottomRight" activeCell="B15" sqref="B15"/>
    </sheetView>
  </sheetViews>
  <sheetFormatPr baseColWidth="10" defaultColWidth="8.83203125" defaultRowHeight="15" x14ac:dyDescent="0.2"/>
  <cols>
    <col min="1" max="1" width="9.5" bestFit="1" customWidth="1"/>
    <col min="2" max="2" width="7" style="20" customWidth="1"/>
    <col min="3" max="3" width="13.5" style="42" customWidth="1"/>
    <col min="4" max="4" width="12.6640625" style="42" customWidth="1"/>
    <col min="5" max="5" width="41.5" customWidth="1"/>
    <col min="6" max="7" width="17" style="15" bestFit="1" customWidth="1"/>
    <col min="8" max="8" width="16.33203125" style="15" bestFit="1" customWidth="1"/>
    <col min="9" max="10" width="18.1640625" style="15" bestFit="1" customWidth="1"/>
    <col min="11" max="11" width="16.33203125" style="15" bestFit="1" customWidth="1"/>
    <col min="12" max="12" width="17" style="15" bestFit="1" customWidth="1"/>
    <col min="13" max="13" width="16.33203125" style="15" bestFit="1" customWidth="1"/>
    <col min="14" max="14" width="18.1640625" style="15" bestFit="1" customWidth="1"/>
    <col min="15" max="15" width="16.33203125" style="15" bestFit="1" customWidth="1"/>
    <col min="16" max="16" width="18.1640625" style="15" bestFit="1" customWidth="1"/>
    <col min="17" max="17" width="16.33203125" style="15" bestFit="1" customWidth="1"/>
    <col min="18" max="18" width="18.1640625" style="15" bestFit="1" customWidth="1"/>
    <col min="19" max="19" width="16.33203125" style="15" bestFit="1" customWidth="1"/>
    <col min="20" max="20" width="18.5" style="15" bestFit="1" customWidth="1"/>
    <col min="21" max="21" width="16.33203125" style="15" bestFit="1" customWidth="1"/>
    <col min="22" max="22" width="21.5" style="15" bestFit="1" customWidth="1"/>
    <col min="23" max="23" width="13.6640625" bestFit="1" customWidth="1"/>
    <col min="24" max="24" width="14.6640625" customWidth="1"/>
    <col min="25" max="25" width="14.5" customWidth="1"/>
    <col min="26" max="27" width="15.33203125" bestFit="1" customWidth="1"/>
    <col min="28" max="28" width="23.6640625" bestFit="1" customWidth="1"/>
    <col min="29" max="29" width="13.5" customWidth="1"/>
    <col min="30" max="30" width="11" customWidth="1"/>
    <col min="31" max="31" width="10.83203125" customWidth="1"/>
    <col min="32" max="32" width="10.6640625" customWidth="1"/>
    <col min="33" max="33" width="13.6640625" customWidth="1"/>
    <col min="34" max="34" width="8.5" customWidth="1"/>
    <col min="35" max="35" width="7.6640625" bestFit="1" customWidth="1"/>
    <col min="36" max="36" width="18.1640625" customWidth="1"/>
    <col min="37" max="37" width="9.5" bestFit="1" customWidth="1"/>
    <col min="38" max="38" width="7.1640625" bestFit="1" customWidth="1"/>
    <col min="39" max="39" width="10" bestFit="1" customWidth="1"/>
    <col min="40" max="40" width="11.83203125" bestFit="1" customWidth="1"/>
  </cols>
  <sheetData>
    <row r="1" spans="1:40" s="18" customFormat="1" x14ac:dyDescent="0.2">
      <c r="A1" s="59" t="s">
        <v>0</v>
      </c>
      <c r="B1" s="60" t="s">
        <v>78</v>
      </c>
      <c r="C1" s="57" t="s">
        <v>64</v>
      </c>
      <c r="D1" s="57" t="s">
        <v>57</v>
      </c>
      <c r="E1" s="18" t="s">
        <v>1</v>
      </c>
      <c r="F1" s="41" t="s">
        <v>2</v>
      </c>
      <c r="G1" s="41" t="s">
        <v>3</v>
      </c>
      <c r="H1" s="41" t="s">
        <v>4</v>
      </c>
      <c r="I1" s="41" t="s">
        <v>5</v>
      </c>
      <c r="J1" s="41" t="s">
        <v>6</v>
      </c>
      <c r="K1" s="41" t="s">
        <v>7</v>
      </c>
      <c r="L1" s="41" t="s">
        <v>8</v>
      </c>
      <c r="M1" s="41" t="s">
        <v>9</v>
      </c>
      <c r="N1" s="41" t="s">
        <v>10</v>
      </c>
      <c r="O1" s="41" t="s">
        <v>11</v>
      </c>
      <c r="P1" s="41" t="s">
        <v>12</v>
      </c>
      <c r="Q1" s="41" t="s">
        <v>13</v>
      </c>
      <c r="R1" s="41" t="s">
        <v>14</v>
      </c>
      <c r="S1" s="41" t="s">
        <v>15</v>
      </c>
      <c r="T1" s="41" t="s">
        <v>16</v>
      </c>
      <c r="U1" s="41" t="s">
        <v>17</v>
      </c>
      <c r="V1" s="41" t="s">
        <v>18</v>
      </c>
      <c r="W1" s="52" t="s">
        <v>19</v>
      </c>
      <c r="X1" s="50" t="s">
        <v>20</v>
      </c>
      <c r="Y1" s="41" t="s">
        <v>21</v>
      </c>
      <c r="Z1" s="5" t="s">
        <v>42</v>
      </c>
      <c r="AA1" s="5" t="s">
        <v>43</v>
      </c>
      <c r="AB1" s="5" t="s">
        <v>110</v>
      </c>
      <c r="AC1" s="5" t="s">
        <v>91</v>
      </c>
      <c r="AD1" s="18" t="s">
        <v>31</v>
      </c>
      <c r="AE1" s="18" t="s">
        <v>32</v>
      </c>
      <c r="AF1" s="18" t="s">
        <v>33</v>
      </c>
      <c r="AG1" s="18" t="s">
        <v>34</v>
      </c>
      <c r="AH1" s="63" t="s">
        <v>72</v>
      </c>
      <c r="AI1" s="57" t="s">
        <v>73</v>
      </c>
      <c r="AJ1" s="57" t="s">
        <v>80</v>
      </c>
      <c r="AK1" s="18" t="s">
        <v>112</v>
      </c>
      <c r="AL1" s="22" t="s">
        <v>113</v>
      </c>
      <c r="AM1" s="22" t="s">
        <v>114</v>
      </c>
      <c r="AN1" s="22" t="s">
        <v>115</v>
      </c>
    </row>
    <row r="2" spans="1:40" x14ac:dyDescent="0.2">
      <c r="A2">
        <v>5270</v>
      </c>
      <c r="B2" t="s">
        <v>176</v>
      </c>
      <c r="C2" t="s">
        <v>61</v>
      </c>
      <c r="D2" t="s">
        <v>68</v>
      </c>
      <c r="E2" t="s">
        <v>190</v>
      </c>
      <c r="F2">
        <v>-10.218126590124699</v>
      </c>
      <c r="G2">
        <v>-10.270690548180401</v>
      </c>
      <c r="H2">
        <v>5.1575130186229902E-3</v>
      </c>
      <c r="I2">
        <v>-19.275864564078301</v>
      </c>
      <c r="J2">
        <v>-19.4640669586718</v>
      </c>
      <c r="K2">
        <v>4.9107917640693497E-3</v>
      </c>
      <c r="L2">
        <v>6.3368059982926699E-3</v>
      </c>
      <c r="M2">
        <v>4.1755907083616704E-3</v>
      </c>
      <c r="N2">
        <v>-20.308944462164401</v>
      </c>
      <c r="O2">
        <v>5.1049322167903101E-3</v>
      </c>
      <c r="P2">
        <v>-38.788458849434697</v>
      </c>
      <c r="Q2">
        <v>4.81308611591623E-3</v>
      </c>
      <c r="R2">
        <v>-57.068500051578901</v>
      </c>
      <c r="S2">
        <v>0.14856786201048999</v>
      </c>
      <c r="T2">
        <v>543.72406277095695</v>
      </c>
      <c r="U2">
        <v>0.210577207276258</v>
      </c>
      <c r="V2" s="14">
        <v>45387.603518518517</v>
      </c>
      <c r="W2">
        <v>2.5</v>
      </c>
      <c r="X2">
        <v>0.14265676854789999</v>
      </c>
      <c r="Y2">
        <v>0.145460077274051</v>
      </c>
      <c r="Z2" s="44">
        <f>((((N2/1000)+1)/((SMOW!$Z$4/1000)+1))-1)*1000</f>
        <v>-9.7853298621941587</v>
      </c>
      <c r="AA2" s="44">
        <f>((((P2/1000)+1)/((SMOW!$AA$4/1000)+1))-1)*1000</f>
        <v>-18.530069105643477</v>
      </c>
      <c r="AB2" s="44">
        <f>Z2*SMOW!$AN$6</f>
        <v>-10.202598822071973</v>
      </c>
      <c r="AC2" s="44">
        <f>AA2*SMOW!$AN$12</f>
        <v>-19.301011031402453</v>
      </c>
      <c r="AD2" s="44">
        <f t="shared" ref="AD2:AE10" si="0">LN((AB2/1000)+1)*1000</f>
        <v>-10.255002071023135</v>
      </c>
      <c r="AE2" s="44">
        <f t="shared" si="0"/>
        <v>-19.489707512712865</v>
      </c>
      <c r="AF2" s="44">
        <f>(AD2-SMOW!AN$14*AE2)</f>
        <v>3.5563495689258318E-2</v>
      </c>
      <c r="AG2" s="45">
        <f t="shared" ref="AG2:AG10" si="1">AF2*1000</f>
        <v>35.563495689258318</v>
      </c>
      <c r="AJ2" t="s">
        <v>191</v>
      </c>
      <c r="AK2">
        <v>30</v>
      </c>
      <c r="AL2">
        <v>3</v>
      </c>
      <c r="AM2">
        <v>0</v>
      </c>
      <c r="AN2">
        <v>0</v>
      </c>
    </row>
    <row r="3" spans="1:40" x14ac:dyDescent="0.2">
      <c r="A3">
        <v>5271</v>
      </c>
      <c r="B3" t="s">
        <v>175</v>
      </c>
      <c r="C3" t="s">
        <v>61</v>
      </c>
      <c r="D3" t="s">
        <v>68</v>
      </c>
      <c r="E3" t="s">
        <v>192</v>
      </c>
      <c r="F3">
        <v>-10.251877655032301</v>
      </c>
      <c r="G3">
        <v>-10.3047905239121</v>
      </c>
      <c r="H3">
        <v>4.6255595475793998E-3</v>
      </c>
      <c r="I3">
        <v>-19.334580697809301</v>
      </c>
      <c r="J3">
        <v>-19.5239385368182</v>
      </c>
      <c r="K3">
        <v>2.12460502795148E-3</v>
      </c>
      <c r="L3">
        <v>3.8490235278802998E-3</v>
      </c>
      <c r="M3">
        <v>4.6449676310198898E-3</v>
      </c>
      <c r="N3">
        <v>-20.342351435249199</v>
      </c>
      <c r="O3">
        <v>4.57840200690811E-3</v>
      </c>
      <c r="P3">
        <v>-38.846006760569701</v>
      </c>
      <c r="Q3">
        <v>2.0823336547601602E-3</v>
      </c>
      <c r="R3">
        <v>-57.733172214164703</v>
      </c>
      <c r="S3">
        <v>0.15459582113458301</v>
      </c>
      <c r="T3">
        <v>738.90745739027398</v>
      </c>
      <c r="U3">
        <v>0.17413008535788699</v>
      </c>
      <c r="V3" s="14">
        <v>45387.719895833332</v>
      </c>
      <c r="W3">
        <v>2.5</v>
      </c>
      <c r="X3">
        <v>0.103803780554218</v>
      </c>
      <c r="Y3">
        <v>9.7669810065441995E-2</v>
      </c>
      <c r="Z3" s="44">
        <f>((((N3/1000)+1)/((SMOW!$Z$4/1000)+1))-1)*1000</f>
        <v>-9.8190956852528544</v>
      </c>
      <c r="AA3" s="44">
        <f>((((P3/1000)+1)/((SMOW!$AA$4/1000)+1))-1)*1000</f>
        <v>-18.588829890285318</v>
      </c>
      <c r="AB3" s="44">
        <f>Z3*SMOW!$AN$6</f>
        <v>-10.237804497446895</v>
      </c>
      <c r="AC3" s="44">
        <f>AA3*SMOW!$AN$12</f>
        <v>-19.362216553417515</v>
      </c>
      <c r="AD3" s="44">
        <f t="shared" si="0"/>
        <v>-10.290571270796367</v>
      </c>
      <c r="AE3" s="44">
        <f t="shared" si="0"/>
        <v>-19.552119560348672</v>
      </c>
      <c r="AF3" s="44">
        <f>(AD3-SMOW!AN$14*AE3)</f>
        <v>3.29478570677324E-2</v>
      </c>
      <c r="AG3" s="45">
        <f t="shared" si="1"/>
        <v>32.9478570677324</v>
      </c>
      <c r="AK3">
        <v>30</v>
      </c>
      <c r="AL3">
        <v>0</v>
      </c>
      <c r="AM3">
        <v>0</v>
      </c>
      <c r="AN3">
        <v>0</v>
      </c>
    </row>
    <row r="4" spans="1:40" x14ac:dyDescent="0.2">
      <c r="A4">
        <v>5272</v>
      </c>
      <c r="B4" t="s">
        <v>175</v>
      </c>
      <c r="C4" t="s">
        <v>61</v>
      </c>
      <c r="D4" t="s">
        <v>68</v>
      </c>
      <c r="E4" t="s">
        <v>193</v>
      </c>
      <c r="F4">
        <v>-10.136435401936399</v>
      </c>
      <c r="G4">
        <v>-10.1881593318183</v>
      </c>
      <c r="H4">
        <v>4.7225228087345002E-3</v>
      </c>
      <c r="I4">
        <v>-19.1434011713038</v>
      </c>
      <c r="J4">
        <v>-19.3290086978594</v>
      </c>
      <c r="K4">
        <v>1.2552767935643499E-3</v>
      </c>
      <c r="L4">
        <v>1.7557260651415201E-2</v>
      </c>
      <c r="M4">
        <v>4.9480754207731296E-3</v>
      </c>
      <c r="N4">
        <v>-20.228086114952401</v>
      </c>
      <c r="O4">
        <v>4.6743767284319199E-3</v>
      </c>
      <c r="P4">
        <v>-38.658630962759702</v>
      </c>
      <c r="Q4">
        <v>1.23030166966932E-3</v>
      </c>
      <c r="R4">
        <v>-57.256948593026202</v>
      </c>
      <c r="S4">
        <v>0.136798991807148</v>
      </c>
      <c r="T4">
        <v>665.81818166473704</v>
      </c>
      <c r="U4">
        <v>8.5974106094715494E-2</v>
      </c>
      <c r="V4" s="14">
        <v>45387.796655092592</v>
      </c>
      <c r="W4">
        <v>2.5</v>
      </c>
      <c r="X4">
        <v>7.6687500030462701E-3</v>
      </c>
      <c r="Y4">
        <v>4.99560021193797E-3</v>
      </c>
      <c r="Z4" s="44">
        <f>((((N4/1000)+1)/((SMOW!$Z$4/1000)+1))-1)*1000</f>
        <v>-9.7036029533286161</v>
      </c>
      <c r="AA4" s="44">
        <f>((((P4/1000)+1)/((SMOW!$AA$4/1000)+1))-1)*1000</f>
        <v>-18.397504980570023</v>
      </c>
      <c r="AB4" s="44">
        <f>Z4*SMOW!$AN$6</f>
        <v>-10.117386889938272</v>
      </c>
      <c r="AC4" s="44">
        <f>AA4*SMOW!$AN$12</f>
        <v>-19.162931587347295</v>
      </c>
      <c r="AD4" s="44">
        <f t="shared" si="0"/>
        <v>-10.168915499889057</v>
      </c>
      <c r="AE4" s="44">
        <f t="shared" si="0"/>
        <v>-19.348920455790125</v>
      </c>
      <c r="AF4" s="44">
        <f>(AD4-SMOW!AN$14*AE4)</f>
        <v>4.7314500768129264E-2</v>
      </c>
      <c r="AG4" s="45">
        <f t="shared" si="1"/>
        <v>47.314500768129264</v>
      </c>
      <c r="AH4" s="2">
        <f>AVERAGE(AG2:AG4)</f>
        <v>38.608617841706661</v>
      </c>
      <c r="AI4">
        <f>STDEV(AG2:AG4)</f>
        <v>7.652103599405633</v>
      </c>
      <c r="AK4">
        <v>30</v>
      </c>
      <c r="AL4">
        <v>0</v>
      </c>
      <c r="AM4">
        <v>0</v>
      </c>
      <c r="AN4">
        <v>0</v>
      </c>
    </row>
    <row r="5" spans="1:40" x14ac:dyDescent="0.2">
      <c r="A5">
        <v>5273</v>
      </c>
      <c r="B5" t="s">
        <v>196</v>
      </c>
      <c r="C5" t="s">
        <v>61</v>
      </c>
      <c r="D5" t="s">
        <v>66</v>
      </c>
      <c r="E5" t="s">
        <v>194</v>
      </c>
      <c r="F5">
        <v>-1.23024650806862</v>
      </c>
      <c r="G5">
        <v>-1.2310042777788099</v>
      </c>
      <c r="H5">
        <v>4.4965331990490598E-3</v>
      </c>
      <c r="I5">
        <v>-2.3095917414957299</v>
      </c>
      <c r="J5">
        <v>-2.3122632426545202</v>
      </c>
      <c r="K5">
        <v>3.7832996856002701E-3</v>
      </c>
      <c r="L5">
        <v>-1.0129285657223999E-2</v>
      </c>
      <c r="M5">
        <v>4.4440652202832297E-3</v>
      </c>
      <c r="N5">
        <v>-11.412695741926701</v>
      </c>
      <c r="O5">
        <v>4.4506910809161797E-3</v>
      </c>
      <c r="P5">
        <v>-22.159748840042798</v>
      </c>
      <c r="Q5">
        <v>3.7080267427211399E-3</v>
      </c>
      <c r="R5">
        <v>-35.135182971040898</v>
      </c>
      <c r="S5">
        <v>0.173492113586623</v>
      </c>
      <c r="T5">
        <v>840.30570894494304</v>
      </c>
      <c r="U5">
        <v>0.42744273950851303</v>
      </c>
      <c r="V5" s="14">
        <v>45390.448622685188</v>
      </c>
      <c r="W5">
        <v>2.5</v>
      </c>
      <c r="X5">
        <v>4.2844480888979799E-3</v>
      </c>
      <c r="Y5">
        <v>5.3871876746857898E-3</v>
      </c>
      <c r="Z5" s="44">
        <f>((((N5/1000)+1)/((SMOW!$Z$4/1000)+1))-1)*1000</f>
        <v>-0.79351969696006552</v>
      </c>
      <c r="AA5" s="44">
        <f>((((P5/1000)+1)/((SMOW!$AA$4/1000)+1))-1)*1000</f>
        <v>-1.5508942153331651</v>
      </c>
      <c r="AB5" s="44">
        <f>Z5*SMOW!$AN$6</f>
        <v>-0.82735720098456866</v>
      </c>
      <c r="AC5" s="44">
        <f>AA5*SMOW!$AN$12</f>
        <v>-1.6154190353001485</v>
      </c>
      <c r="AD5" s="44">
        <f t="shared" si="0"/>
        <v>-0.82769964985165412</v>
      </c>
      <c r="AE5" s="44">
        <f t="shared" si="0"/>
        <v>-1.6167252315223222</v>
      </c>
      <c r="AF5" s="44">
        <f>(AD5-SMOW!AN$14*AE5)</f>
        <v>2.5931272392131999E-2</v>
      </c>
      <c r="AG5" s="45">
        <f t="shared" si="1"/>
        <v>25.931272392131998</v>
      </c>
      <c r="AJ5" t="s">
        <v>195</v>
      </c>
      <c r="AK5">
        <v>30</v>
      </c>
      <c r="AL5">
        <v>2</v>
      </c>
      <c r="AM5">
        <v>0</v>
      </c>
      <c r="AN5">
        <v>0</v>
      </c>
    </row>
    <row r="6" spans="1:40" x14ac:dyDescent="0.2">
      <c r="A6">
        <v>5274</v>
      </c>
      <c r="B6" t="s">
        <v>196</v>
      </c>
      <c r="C6" t="s">
        <v>61</v>
      </c>
      <c r="D6" t="s">
        <v>66</v>
      </c>
      <c r="E6" t="s">
        <v>198</v>
      </c>
      <c r="F6">
        <v>-1.31104824305259</v>
      </c>
      <c r="G6">
        <v>-1.3119088321110599</v>
      </c>
      <c r="H6">
        <v>4.6584372633030396E-3</v>
      </c>
      <c r="I6">
        <v>-2.4558714254230298</v>
      </c>
      <c r="J6">
        <v>-2.4588920729733301</v>
      </c>
      <c r="K6">
        <v>1.5993469379611801E-3</v>
      </c>
      <c r="L6">
        <v>-1.3613817581142201E-2</v>
      </c>
      <c r="M6">
        <v>4.8511728301584602E-3</v>
      </c>
      <c r="N6">
        <v>-11.492673703902399</v>
      </c>
      <c r="O6">
        <v>4.61094453459579E-3</v>
      </c>
      <c r="P6">
        <v>-22.3031181274361</v>
      </c>
      <c r="Q6">
        <v>1.5675261569747299E-3</v>
      </c>
      <c r="R6">
        <v>-34.722930090519903</v>
      </c>
      <c r="S6">
        <v>0.18913579403057501</v>
      </c>
      <c r="T6">
        <v>931.05260885933603</v>
      </c>
      <c r="U6">
        <v>0.15276791354422301</v>
      </c>
      <c r="V6" s="14">
        <v>45390.550636574073</v>
      </c>
      <c r="W6">
        <v>2.5</v>
      </c>
      <c r="X6">
        <v>1.63698983624504E-2</v>
      </c>
      <c r="Y6">
        <v>6.0489752078595402E-2</v>
      </c>
      <c r="Z6" s="44">
        <f>((((N6/1000)+1)/((SMOW!$Z$4/1000)+1))-1)*1000</f>
        <v>-0.87435676369496118</v>
      </c>
      <c r="AA6" s="44">
        <f>((((P6/1000)+1)/((SMOW!$AA$4/1000)+1))-1)*1000</f>
        <v>-1.6972851382114351</v>
      </c>
      <c r="AB6" s="44">
        <f>Z6*SMOW!$AN$6</f>
        <v>-0.91164134607359959</v>
      </c>
      <c r="AC6" s="44">
        <f>AA6*SMOW!$AN$12</f>
        <v>-1.767900539889365</v>
      </c>
      <c r="AD6" s="44">
        <f t="shared" si="0"/>
        <v>-0.91205714377030145</v>
      </c>
      <c r="AE6" s="44">
        <f t="shared" si="0"/>
        <v>-1.7694651203358738</v>
      </c>
      <c r="AF6" s="44">
        <f>(AD6-SMOW!AN$14*AE6)</f>
        <v>2.2220439767039912E-2</v>
      </c>
      <c r="AG6" s="45">
        <f t="shared" si="1"/>
        <v>22.220439767039913</v>
      </c>
      <c r="AK6">
        <v>30</v>
      </c>
      <c r="AL6">
        <v>0</v>
      </c>
      <c r="AM6">
        <v>0</v>
      </c>
      <c r="AN6">
        <v>0</v>
      </c>
    </row>
    <row r="7" spans="1:40" x14ac:dyDescent="0.2">
      <c r="A7">
        <v>5275</v>
      </c>
      <c r="B7" t="s">
        <v>175</v>
      </c>
      <c r="C7" t="s">
        <v>61</v>
      </c>
      <c r="D7" t="s">
        <v>66</v>
      </c>
      <c r="E7" t="s">
        <v>199</v>
      </c>
      <c r="F7">
        <v>-1.2875234584772901</v>
      </c>
      <c r="G7">
        <v>-1.28835356174578</v>
      </c>
      <c r="H7">
        <v>5.2204052508320799E-3</v>
      </c>
      <c r="I7">
        <v>-2.40153855188706</v>
      </c>
      <c r="J7">
        <v>-2.4044269080807501</v>
      </c>
      <c r="K7">
        <v>1.3794704401239399E-3</v>
      </c>
      <c r="L7">
        <v>-1.8816154279140698E-2</v>
      </c>
      <c r="M7">
        <v>5.1405243822994504E-3</v>
      </c>
      <c r="N7">
        <v>-11.4693887543079</v>
      </c>
      <c r="O7">
        <v>5.1671832632218199E-3</v>
      </c>
      <c r="P7">
        <v>-22.2498662666736</v>
      </c>
      <c r="Q7">
        <v>1.3520243459012901E-3</v>
      </c>
      <c r="R7">
        <v>-34.440149169972301</v>
      </c>
      <c r="S7">
        <v>0.13946996297543399</v>
      </c>
      <c r="T7">
        <v>649.05544372586803</v>
      </c>
      <c r="U7">
        <v>0.15091678328414099</v>
      </c>
      <c r="V7" s="14">
        <v>45390.628981481481</v>
      </c>
      <c r="W7">
        <v>2.5</v>
      </c>
      <c r="X7">
        <v>2.2959627448068498E-3</v>
      </c>
      <c r="Y7">
        <v>1.02298616052054E-3</v>
      </c>
      <c r="Z7" s="44">
        <f>((((N7/1000)+1)/((SMOW!$Z$4/1000)+1))-1)*1000</f>
        <v>-0.85082169256045503</v>
      </c>
      <c r="AA7" s="44">
        <f>((((P7/1000)+1)/((SMOW!$AA$4/1000)+1))-1)*1000</f>
        <v>-1.6429109470318393</v>
      </c>
      <c r="AB7" s="44">
        <f>Z7*SMOW!$AN$6</f>
        <v>-0.8871026854034062</v>
      </c>
      <c r="AC7" s="44">
        <f>AA7*SMOW!$AN$12</f>
        <v>-1.7112641151789285</v>
      </c>
      <c r="AD7" s="44">
        <f t="shared" si="0"/>
        <v>-0.88749639384769841</v>
      </c>
      <c r="AE7" s="44">
        <f t="shared" si="0"/>
        <v>-1.7127300001979069</v>
      </c>
      <c r="AF7" s="44">
        <f>(AD7-SMOW!AN$14*AE7)</f>
        <v>1.6825046256796483E-2</v>
      </c>
      <c r="AG7" s="45">
        <f t="shared" si="1"/>
        <v>16.825046256796483</v>
      </c>
      <c r="AH7" s="2">
        <f>AVERAGE(AG5:AG7)</f>
        <v>21.658919471989464</v>
      </c>
      <c r="AI7">
        <f>STDEV(AG5:AG7)</f>
        <v>4.5790083411457267</v>
      </c>
      <c r="AK7">
        <v>30</v>
      </c>
      <c r="AL7">
        <v>0</v>
      </c>
      <c r="AM7">
        <v>0</v>
      </c>
      <c r="AN7">
        <v>0</v>
      </c>
    </row>
    <row r="8" spans="1:40" x14ac:dyDescent="0.2">
      <c r="A8">
        <v>5322</v>
      </c>
      <c r="B8" t="s">
        <v>233</v>
      </c>
      <c r="C8" t="s">
        <v>61</v>
      </c>
      <c r="D8" t="s">
        <v>66</v>
      </c>
      <c r="E8" t="s">
        <v>250</v>
      </c>
      <c r="F8">
        <v>-1.23119228471985</v>
      </c>
      <c r="G8">
        <v>-1.2319513099061501</v>
      </c>
      <c r="H8">
        <v>4.9825085829795796E-3</v>
      </c>
      <c r="I8">
        <v>-2.28731805951689</v>
      </c>
      <c r="J8">
        <v>-2.2899380000827301</v>
      </c>
      <c r="K8">
        <v>1.2941519021055501E-3</v>
      </c>
      <c r="L8">
        <v>-2.28640458624687E-2</v>
      </c>
      <c r="M8">
        <v>5.0805069930989002E-3</v>
      </c>
      <c r="N8">
        <v>-11.413631876393</v>
      </c>
      <c r="O8">
        <v>4.9317119498955399E-3</v>
      </c>
      <c r="P8">
        <v>-22.137918317668198</v>
      </c>
      <c r="Q8">
        <v>1.2684033148159699E-3</v>
      </c>
      <c r="R8">
        <v>-35.017991168841696</v>
      </c>
      <c r="S8">
        <v>0.156319186198567</v>
      </c>
      <c r="T8">
        <v>190.19931693599199</v>
      </c>
      <c r="U8">
        <v>6.1221384919449201E-2</v>
      </c>
      <c r="V8" s="14">
        <v>45405.55505787037</v>
      </c>
      <c r="W8">
        <v>2.5</v>
      </c>
      <c r="X8">
        <v>3.6306896893990499E-3</v>
      </c>
      <c r="Y8">
        <v>6.0165445845812102E-3</v>
      </c>
      <c r="Z8" s="44">
        <f>((((N8/1000)+1)/((SMOW!$Z$4/1000)+1))-1)*1000</f>
        <v>-0.79446588716614031</v>
      </c>
      <c r="AA8" s="44">
        <f>((((P8/1000)+1)/((SMOW!$AA$4/1000)+1))-1)*1000</f>
        <v>-1.5286035952468691</v>
      </c>
      <c r="AB8" s="44">
        <f>Z8*SMOW!$AN$6</f>
        <v>-0.82834373891613611</v>
      </c>
      <c r="AC8" s="44">
        <f>AA8*SMOW!$AN$12</f>
        <v>-1.5922010158891271</v>
      </c>
      <c r="AD8" s="44">
        <f t="shared" si="0"/>
        <v>-0.82868700516578386</v>
      </c>
      <c r="AE8" s="44">
        <f t="shared" si="0"/>
        <v>-1.5934699150004141</v>
      </c>
      <c r="AF8" s="44">
        <f>(AD8-SMOW!AN$14*AE8)</f>
        <v>1.2665109954434817E-2</v>
      </c>
      <c r="AG8" s="45">
        <f t="shared" si="1"/>
        <v>12.665109954434817</v>
      </c>
      <c r="AH8" s="2"/>
      <c r="AJ8" t="s">
        <v>252</v>
      </c>
      <c r="AK8">
        <v>30</v>
      </c>
      <c r="AL8">
        <v>0</v>
      </c>
      <c r="AM8">
        <v>0</v>
      </c>
      <c r="AN8">
        <v>0</v>
      </c>
    </row>
    <row r="9" spans="1:40" x14ac:dyDescent="0.2">
      <c r="A9">
        <v>5323</v>
      </c>
      <c r="B9" t="s">
        <v>233</v>
      </c>
      <c r="C9" t="s">
        <v>61</v>
      </c>
      <c r="D9" t="s">
        <v>66</v>
      </c>
      <c r="E9" t="s">
        <v>251</v>
      </c>
      <c r="F9">
        <v>-1.2220848824605499</v>
      </c>
      <c r="G9">
        <v>-1.2228327434875099</v>
      </c>
      <c r="H9">
        <v>5.2252385903535604E-3</v>
      </c>
      <c r="I9">
        <v>-2.2719494714304802</v>
      </c>
      <c r="J9">
        <v>-2.274534300185</v>
      </c>
      <c r="K9">
        <v>1.38791711773078E-3</v>
      </c>
      <c r="L9">
        <v>-2.1878632989835001E-2</v>
      </c>
      <c r="M9">
        <v>5.1731449783236402E-3</v>
      </c>
      <c r="N9">
        <v>-11.4046173240231</v>
      </c>
      <c r="O9">
        <v>5.1719673268882703E-3</v>
      </c>
      <c r="P9">
        <v>-22.122855504685401</v>
      </c>
      <c r="Q9">
        <v>1.36030296748954E-3</v>
      </c>
      <c r="R9">
        <v>-34.862512521983398</v>
      </c>
      <c r="S9">
        <v>0.14848415276728799</v>
      </c>
      <c r="T9">
        <v>191.02206160561599</v>
      </c>
      <c r="U9">
        <v>7.5712510136871497E-2</v>
      </c>
      <c r="V9" s="14">
        <v>45405.637384259258</v>
      </c>
      <c r="W9">
        <v>2.5</v>
      </c>
      <c r="X9">
        <v>3.4029333370284502E-3</v>
      </c>
      <c r="Y9">
        <v>7.1764131070895396E-2</v>
      </c>
      <c r="Z9" s="44">
        <f>((((N9/1000)+1)/((SMOW!$Z$4/1000)+1))-1)*1000</f>
        <v>-0.78535450256078665</v>
      </c>
      <c r="AA9" s="44">
        <f>((((P9/1000)+1)/((SMOW!$AA$4/1000)+1))-1)*1000</f>
        <v>-1.5132233200583212</v>
      </c>
      <c r="AB9" s="44">
        <f>Z9*SMOW!$AN$6</f>
        <v>-0.81884382392592425</v>
      </c>
      <c r="AC9" s="44">
        <f>AA9*SMOW!$AN$12</f>
        <v>-1.5761808456788735</v>
      </c>
      <c r="AD9" s="44">
        <f t="shared" si="0"/>
        <v>-0.81917925965541594</v>
      </c>
      <c r="AE9" s="44">
        <f t="shared" si="0"/>
        <v>-1.57742432551254</v>
      </c>
      <c r="AF9" s="44">
        <f>(AD9-SMOW!AN$14*AE9)</f>
        <v>1.3700784215205153E-2</v>
      </c>
      <c r="AG9" s="45">
        <f t="shared" si="1"/>
        <v>13.700784215205154</v>
      </c>
      <c r="AH9" s="2"/>
      <c r="AK9">
        <v>30</v>
      </c>
      <c r="AL9">
        <v>0</v>
      </c>
      <c r="AM9">
        <v>0</v>
      </c>
      <c r="AN9">
        <v>0</v>
      </c>
    </row>
    <row r="10" spans="1:40" x14ac:dyDescent="0.2">
      <c r="A10">
        <v>5324</v>
      </c>
      <c r="B10" t="s">
        <v>175</v>
      </c>
      <c r="C10" t="s">
        <v>61</v>
      </c>
      <c r="D10" t="s">
        <v>66</v>
      </c>
      <c r="E10" t="s">
        <v>253</v>
      </c>
      <c r="F10">
        <v>-1.36289407684224</v>
      </c>
      <c r="G10">
        <v>-1.3638241433932099</v>
      </c>
      <c r="H10">
        <v>4.9634275126533602E-3</v>
      </c>
      <c r="I10">
        <v>-2.53331048788547</v>
      </c>
      <c r="J10">
        <v>-2.53652478841378</v>
      </c>
      <c r="K10">
        <v>1.42657394859956E-3</v>
      </c>
      <c r="L10">
        <v>-2.45390551107314E-2</v>
      </c>
      <c r="M10">
        <v>5.0839975761247901E-3</v>
      </c>
      <c r="N10">
        <v>-11.5439909698527</v>
      </c>
      <c r="O10">
        <v>4.9128254109210602E-3</v>
      </c>
      <c r="P10">
        <v>-22.379016453871799</v>
      </c>
      <c r="Q10">
        <v>1.3981906778393601E-3</v>
      </c>
      <c r="R10">
        <v>-35.322109749570103</v>
      </c>
      <c r="S10">
        <v>0.14098642759892399</v>
      </c>
      <c r="T10">
        <v>145.96165963262001</v>
      </c>
      <c r="U10">
        <v>6.6834567949644305E-2</v>
      </c>
      <c r="V10" s="14">
        <v>45405.715787037036</v>
      </c>
      <c r="W10">
        <v>2.5</v>
      </c>
      <c r="X10">
        <v>1.9642227221162399E-3</v>
      </c>
      <c r="Y10">
        <v>7.1992936065587399E-4</v>
      </c>
      <c r="Z10" s="44">
        <f>((((N10/1000)+1)/((SMOW!$Z$4/1000)+1))-1)*1000</f>
        <v>-0.92622526784036374</v>
      </c>
      <c r="AA10" s="44">
        <f>((((P10/1000)+1)/((SMOW!$AA$4/1000)+1))-1)*1000</f>
        <v>-1.7747830895080696</v>
      </c>
      <c r="AB10" s="44">
        <f>Z10*SMOW!$AN$6</f>
        <v>-0.96572164247127856</v>
      </c>
      <c r="AC10" s="44">
        <f>AA10*SMOW!$AN$12</f>
        <v>-1.8486227867606344</v>
      </c>
      <c r="AD10" s="44">
        <f t="shared" si="0"/>
        <v>-0.96618825205086589</v>
      </c>
      <c r="AE10" s="44">
        <f t="shared" si="0"/>
        <v>-1.8503335986201972</v>
      </c>
      <c r="AF10" s="44">
        <f>(AD10-SMOW!AN$14*AE10)</f>
        <v>1.0787888020598269E-2</v>
      </c>
      <c r="AG10" s="45">
        <f t="shared" si="1"/>
        <v>10.787888020598269</v>
      </c>
      <c r="AH10" s="2">
        <f>AVERAGE(AG8:AG10)</f>
        <v>12.384594063412747</v>
      </c>
      <c r="AI10">
        <f t="shared" ref="AI10" si="2">STDEV(AG8:AG10)</f>
        <v>1.4765696509056887</v>
      </c>
      <c r="AK10">
        <v>30</v>
      </c>
      <c r="AL10">
        <v>0</v>
      </c>
      <c r="AM10">
        <v>0</v>
      </c>
      <c r="AN10">
        <v>0</v>
      </c>
    </row>
    <row r="11" spans="1:40" x14ac:dyDescent="0.2">
      <c r="B11"/>
      <c r="C11"/>
      <c r="D11"/>
      <c r="F11"/>
      <c r="G11"/>
      <c r="H11"/>
      <c r="I11"/>
      <c r="J11"/>
      <c r="K11"/>
      <c r="L11"/>
      <c r="M11"/>
      <c r="N11"/>
      <c r="O11"/>
      <c r="P11"/>
      <c r="Q11"/>
      <c r="R11"/>
      <c r="S11"/>
      <c r="T11"/>
      <c r="U11"/>
      <c r="V11" s="14"/>
      <c r="Z11" s="75"/>
      <c r="AA11" s="75"/>
      <c r="AB11" s="75"/>
      <c r="AC11" s="75"/>
      <c r="AD11" s="75"/>
      <c r="AE11" s="75"/>
      <c r="AF11" s="44"/>
      <c r="AG11" s="45"/>
      <c r="AH11" s="2"/>
      <c r="AI11" s="2"/>
    </row>
    <row r="12" spans="1:40" x14ac:dyDescent="0.2">
      <c r="B12"/>
      <c r="C12"/>
      <c r="D12"/>
      <c r="F12"/>
      <c r="G12"/>
      <c r="H12"/>
      <c r="I12"/>
      <c r="J12"/>
      <c r="K12"/>
      <c r="L12"/>
      <c r="M12"/>
      <c r="N12"/>
      <c r="O12"/>
      <c r="P12"/>
      <c r="Q12"/>
      <c r="R12"/>
      <c r="S12"/>
      <c r="T12"/>
      <c r="U12"/>
      <c r="V12" s="14"/>
      <c r="Z12" s="75"/>
      <c r="AA12" s="75"/>
      <c r="AB12" s="75"/>
      <c r="AC12" s="75"/>
      <c r="AD12" s="75"/>
      <c r="AE12" s="75"/>
      <c r="AF12" s="44"/>
      <c r="AG12" s="45"/>
      <c r="AH12" s="2"/>
      <c r="AI12" s="2"/>
      <c r="AK12" s="20"/>
      <c r="AL12" s="20"/>
      <c r="AM12" s="20"/>
      <c r="AN12" s="20"/>
    </row>
    <row r="13" spans="1:40" x14ac:dyDescent="0.2">
      <c r="B13"/>
      <c r="C13"/>
      <c r="D13"/>
      <c r="F13"/>
      <c r="G13"/>
      <c r="H13"/>
      <c r="I13"/>
      <c r="J13"/>
      <c r="K13"/>
      <c r="L13"/>
      <c r="M13"/>
      <c r="N13"/>
      <c r="O13"/>
      <c r="P13"/>
      <c r="Q13"/>
      <c r="R13"/>
      <c r="S13"/>
      <c r="T13"/>
      <c r="U13"/>
      <c r="V13" s="14"/>
      <c r="Z13" s="75"/>
      <c r="AA13" s="75"/>
      <c r="AB13" s="75"/>
      <c r="AC13" s="75"/>
      <c r="AD13" s="75"/>
      <c r="AE13" s="75"/>
      <c r="AF13" s="44"/>
      <c r="AG13" s="45"/>
    </row>
    <row r="14" spans="1:40" x14ac:dyDescent="0.2">
      <c r="B14"/>
      <c r="C14"/>
      <c r="D14"/>
      <c r="F14"/>
      <c r="G14"/>
      <c r="H14"/>
      <c r="I14"/>
      <c r="J14"/>
      <c r="K14"/>
      <c r="L14"/>
      <c r="M14"/>
      <c r="N14"/>
      <c r="O14"/>
      <c r="P14"/>
      <c r="Q14"/>
      <c r="R14"/>
      <c r="S14"/>
      <c r="T14"/>
      <c r="U14"/>
      <c r="V14" s="14"/>
      <c r="Z14" s="75"/>
      <c r="AA14" s="75"/>
      <c r="AB14" s="75"/>
      <c r="AC14" s="75"/>
      <c r="AD14" s="75"/>
      <c r="AE14" s="75"/>
      <c r="AF14" s="44"/>
      <c r="AG14" s="45"/>
    </row>
    <row r="15" spans="1:40" x14ac:dyDescent="0.2">
      <c r="B15"/>
      <c r="C15"/>
      <c r="D15"/>
      <c r="F15"/>
      <c r="G15"/>
      <c r="H15"/>
      <c r="I15"/>
      <c r="J15"/>
      <c r="K15"/>
      <c r="L15"/>
      <c r="M15"/>
      <c r="N15"/>
      <c r="O15"/>
      <c r="P15"/>
      <c r="Q15"/>
      <c r="R15"/>
      <c r="S15"/>
      <c r="T15"/>
      <c r="U15"/>
      <c r="V15" s="14"/>
      <c r="Z15" s="75"/>
      <c r="AA15" s="75"/>
      <c r="AB15" s="75"/>
      <c r="AC15" s="75"/>
      <c r="AD15" s="75"/>
      <c r="AE15" s="75"/>
      <c r="AF15" s="44"/>
      <c r="AG15" s="45"/>
      <c r="AH15" s="2"/>
      <c r="AI15" s="2"/>
    </row>
    <row r="16" spans="1:40" x14ac:dyDescent="0.2">
      <c r="B16"/>
      <c r="C16"/>
      <c r="D16"/>
      <c r="F16"/>
      <c r="G16"/>
      <c r="H16"/>
      <c r="I16"/>
      <c r="J16"/>
      <c r="K16"/>
      <c r="L16"/>
      <c r="M16"/>
      <c r="N16"/>
      <c r="O16"/>
      <c r="P16"/>
      <c r="Q16"/>
      <c r="R16"/>
      <c r="S16"/>
      <c r="T16"/>
      <c r="U16"/>
      <c r="V16" s="14"/>
      <c r="Z16" s="75"/>
      <c r="AA16" s="75"/>
      <c r="AB16" s="75"/>
      <c r="AC16" s="75"/>
      <c r="AD16" s="75"/>
      <c r="AE16" s="75"/>
      <c r="AF16" s="44"/>
      <c r="AG16" s="45"/>
    </row>
    <row r="17" spans="2:41" x14ac:dyDescent="0.2">
      <c r="B17"/>
      <c r="C17"/>
      <c r="D17"/>
      <c r="F17"/>
      <c r="G17"/>
      <c r="H17"/>
      <c r="I17"/>
      <c r="J17"/>
      <c r="K17"/>
      <c r="L17"/>
      <c r="M17"/>
      <c r="N17"/>
      <c r="O17"/>
      <c r="P17"/>
      <c r="Q17"/>
      <c r="R17"/>
      <c r="S17"/>
      <c r="T17"/>
      <c r="U17"/>
      <c r="V17" s="14"/>
      <c r="Z17" s="75"/>
      <c r="AA17" s="75"/>
      <c r="AB17" s="75"/>
      <c r="AC17" s="75"/>
      <c r="AD17" s="75"/>
      <c r="AE17" s="75"/>
      <c r="AF17" s="44"/>
      <c r="AG17" s="45"/>
    </row>
    <row r="18" spans="2:41" x14ac:dyDescent="0.2">
      <c r="B18"/>
      <c r="C18"/>
      <c r="D18"/>
      <c r="F18"/>
      <c r="G18"/>
      <c r="H18"/>
      <c r="I18"/>
      <c r="J18"/>
      <c r="K18"/>
      <c r="L18"/>
      <c r="M18"/>
      <c r="N18"/>
      <c r="O18"/>
      <c r="P18"/>
      <c r="Q18"/>
      <c r="R18"/>
      <c r="S18"/>
      <c r="T18"/>
      <c r="U18"/>
      <c r="V18" s="14"/>
      <c r="Z18" s="75"/>
      <c r="AA18" s="75"/>
      <c r="AB18" s="75"/>
      <c r="AC18" s="75"/>
      <c r="AD18" s="75"/>
      <c r="AE18" s="75"/>
      <c r="AF18" s="44"/>
      <c r="AG18" s="45"/>
      <c r="AK18" s="20"/>
      <c r="AL18" s="20"/>
      <c r="AM18" s="20"/>
      <c r="AN18" s="20"/>
    </row>
    <row r="19" spans="2:41" x14ac:dyDescent="0.2">
      <c r="B19"/>
      <c r="C19"/>
      <c r="D19"/>
      <c r="F19"/>
      <c r="G19"/>
      <c r="H19"/>
      <c r="I19"/>
      <c r="J19"/>
      <c r="K19"/>
      <c r="L19"/>
      <c r="M19"/>
      <c r="N19"/>
      <c r="O19"/>
      <c r="P19"/>
      <c r="Q19"/>
      <c r="R19"/>
      <c r="S19"/>
      <c r="T19"/>
      <c r="U19"/>
      <c r="V19" s="14"/>
      <c r="Z19" s="75"/>
      <c r="AA19" s="75"/>
      <c r="AB19" s="75"/>
      <c r="AC19" s="75"/>
      <c r="AD19" s="75"/>
      <c r="AE19" s="75"/>
      <c r="AF19" s="44"/>
      <c r="AG19" s="45"/>
      <c r="AH19" s="2"/>
      <c r="AI19" s="2"/>
      <c r="AK19" s="20"/>
      <c r="AL19" s="20"/>
      <c r="AM19" s="20"/>
      <c r="AN19" s="20"/>
    </row>
    <row r="20" spans="2:41" x14ac:dyDescent="0.2">
      <c r="B20"/>
      <c r="C20"/>
      <c r="D20"/>
      <c r="F20"/>
      <c r="G20"/>
      <c r="H20"/>
      <c r="I20"/>
      <c r="J20"/>
      <c r="K20"/>
      <c r="L20"/>
      <c r="M20"/>
      <c r="N20"/>
      <c r="O20"/>
      <c r="P20"/>
      <c r="Q20"/>
      <c r="R20"/>
      <c r="S20"/>
      <c r="T20"/>
      <c r="U20"/>
      <c r="V20" s="14"/>
      <c r="Z20" s="75"/>
      <c r="AA20" s="75"/>
      <c r="AB20" s="75"/>
      <c r="AC20" s="75"/>
      <c r="AD20" s="75"/>
      <c r="AE20" s="75"/>
      <c r="AF20" s="44"/>
      <c r="AG20" s="45"/>
      <c r="AK20" s="20"/>
      <c r="AL20" s="20"/>
      <c r="AM20" s="20"/>
      <c r="AN20" s="20"/>
    </row>
    <row r="21" spans="2:41" x14ac:dyDescent="0.2">
      <c r="B21"/>
      <c r="C21"/>
      <c r="D21"/>
      <c r="F21"/>
      <c r="G21"/>
      <c r="H21"/>
      <c r="I21"/>
      <c r="J21"/>
      <c r="K21"/>
      <c r="L21"/>
      <c r="M21"/>
      <c r="N21"/>
      <c r="O21"/>
      <c r="P21"/>
      <c r="Q21"/>
      <c r="R21"/>
      <c r="S21"/>
      <c r="T21"/>
      <c r="U21"/>
      <c r="V21" s="14"/>
      <c r="Z21" s="75"/>
      <c r="AA21" s="75"/>
      <c r="AB21" s="75"/>
      <c r="AC21" s="75"/>
      <c r="AD21" s="75"/>
      <c r="AE21" s="75"/>
      <c r="AF21" s="44"/>
      <c r="AG21" s="45"/>
      <c r="AH21" s="2"/>
      <c r="AI21" s="2"/>
      <c r="AK21" s="20"/>
      <c r="AL21" s="20"/>
      <c r="AM21" s="20"/>
      <c r="AN21" s="20"/>
    </row>
    <row r="22" spans="2:41" x14ac:dyDescent="0.2">
      <c r="B22"/>
      <c r="C22"/>
      <c r="D22"/>
      <c r="F22"/>
      <c r="G22"/>
      <c r="H22"/>
      <c r="I22"/>
      <c r="J22"/>
      <c r="K22"/>
      <c r="L22"/>
      <c r="M22"/>
      <c r="N22"/>
      <c r="O22"/>
      <c r="P22"/>
      <c r="Q22"/>
      <c r="R22"/>
      <c r="S22"/>
      <c r="T22"/>
      <c r="U22"/>
      <c r="V22" s="14"/>
      <c r="Z22" s="75"/>
      <c r="AA22" s="75"/>
      <c r="AB22" s="75"/>
      <c r="AC22" s="75"/>
      <c r="AD22" s="75"/>
      <c r="AE22" s="75"/>
      <c r="AF22" s="44"/>
      <c r="AG22" s="45"/>
      <c r="AK22" s="20"/>
      <c r="AL22" s="20"/>
      <c r="AM22" s="20"/>
      <c r="AN22" s="20"/>
    </row>
    <row r="23" spans="2:41" x14ac:dyDescent="0.2">
      <c r="B23"/>
      <c r="C23"/>
      <c r="D23"/>
      <c r="F23"/>
      <c r="G23"/>
      <c r="H23"/>
      <c r="I23"/>
      <c r="J23"/>
      <c r="K23"/>
      <c r="L23"/>
      <c r="M23"/>
      <c r="N23"/>
      <c r="O23"/>
      <c r="P23"/>
      <c r="Q23"/>
      <c r="R23"/>
      <c r="S23"/>
      <c r="T23"/>
      <c r="U23"/>
      <c r="V23" s="14"/>
      <c r="Z23" s="75"/>
      <c r="AA23" s="75"/>
      <c r="AB23" s="75"/>
      <c r="AC23" s="75"/>
      <c r="AD23" s="75"/>
      <c r="AE23" s="75"/>
      <c r="AF23" s="44"/>
      <c r="AG23" s="45"/>
      <c r="AK23" s="20"/>
      <c r="AL23" s="20"/>
      <c r="AM23" s="20"/>
      <c r="AN23" s="20"/>
    </row>
    <row r="24" spans="2:41" x14ac:dyDescent="0.2">
      <c r="B24"/>
      <c r="C24"/>
      <c r="D24"/>
      <c r="F24"/>
      <c r="G24"/>
      <c r="H24"/>
      <c r="I24"/>
      <c r="J24"/>
      <c r="K24"/>
      <c r="L24"/>
      <c r="M24"/>
      <c r="N24"/>
      <c r="O24"/>
      <c r="P24"/>
      <c r="Q24"/>
      <c r="R24"/>
      <c r="S24"/>
      <c r="T24"/>
      <c r="U24"/>
      <c r="V24" s="14"/>
      <c r="Z24" s="75"/>
      <c r="AA24" s="75"/>
      <c r="AB24" s="75"/>
      <c r="AC24" s="75"/>
      <c r="AD24" s="75"/>
      <c r="AE24" s="75"/>
      <c r="AF24" s="44"/>
      <c r="AG24" s="45"/>
      <c r="AH24" s="2"/>
      <c r="AI24" s="2"/>
      <c r="AK24" s="20"/>
      <c r="AL24" s="20"/>
      <c r="AM24" s="20"/>
      <c r="AN24" s="20"/>
    </row>
    <row r="25" spans="2:41" x14ac:dyDescent="0.2">
      <c r="B25"/>
      <c r="C25"/>
      <c r="D25"/>
      <c r="F25"/>
      <c r="G25"/>
      <c r="H25"/>
      <c r="I25"/>
      <c r="J25"/>
      <c r="K25"/>
      <c r="L25"/>
      <c r="M25"/>
      <c r="N25"/>
      <c r="O25"/>
      <c r="P25"/>
      <c r="Q25"/>
      <c r="R25"/>
      <c r="S25"/>
      <c r="T25"/>
      <c r="U25"/>
      <c r="V25" s="14"/>
      <c r="Z25" s="75"/>
      <c r="AA25" s="75"/>
      <c r="AB25" s="75"/>
      <c r="AC25" s="75"/>
      <c r="AD25" s="75"/>
      <c r="AE25" s="75"/>
      <c r="AF25" s="44"/>
      <c r="AG25" s="45"/>
      <c r="AK25" s="20"/>
      <c r="AL25" s="20"/>
      <c r="AM25" s="20"/>
      <c r="AN25" s="20"/>
    </row>
    <row r="26" spans="2:41" x14ac:dyDescent="0.2">
      <c r="B26"/>
      <c r="C26"/>
      <c r="D26"/>
      <c r="F26"/>
      <c r="G26"/>
      <c r="H26"/>
      <c r="I26"/>
      <c r="J26"/>
      <c r="K26"/>
      <c r="L26"/>
      <c r="M26"/>
      <c r="N26"/>
      <c r="O26"/>
      <c r="P26"/>
      <c r="Q26"/>
      <c r="R26"/>
      <c r="S26"/>
      <c r="T26"/>
      <c r="U26"/>
      <c r="V26" s="14"/>
      <c r="Z26" s="75"/>
      <c r="AA26" s="75"/>
      <c r="AB26" s="75"/>
      <c r="AC26" s="75"/>
      <c r="AD26" s="75"/>
      <c r="AE26" s="75"/>
      <c r="AF26" s="44"/>
      <c r="AG26" s="45"/>
      <c r="AH26" s="2"/>
      <c r="AI26" s="2"/>
      <c r="AK26" s="20"/>
      <c r="AL26" s="20"/>
      <c r="AM26" s="20"/>
      <c r="AN26" s="20"/>
    </row>
    <row r="27" spans="2:41" x14ac:dyDescent="0.2">
      <c r="B27"/>
      <c r="C27"/>
      <c r="D27"/>
      <c r="F27"/>
      <c r="G27"/>
      <c r="H27"/>
      <c r="I27"/>
      <c r="J27"/>
      <c r="K27"/>
      <c r="L27"/>
      <c r="M27"/>
      <c r="N27"/>
      <c r="O27"/>
      <c r="P27"/>
      <c r="Q27"/>
      <c r="R27"/>
      <c r="S27"/>
      <c r="T27"/>
      <c r="U27"/>
      <c r="V27" s="14"/>
      <c r="Y27" s="66"/>
      <c r="Z27" s="75"/>
      <c r="AA27" s="75"/>
      <c r="AB27" s="75"/>
      <c r="AC27" s="75"/>
      <c r="AD27" s="75"/>
      <c r="AE27" s="75"/>
      <c r="AF27" s="44"/>
      <c r="AG27" s="45"/>
      <c r="AK27" s="20"/>
      <c r="AL27" s="20"/>
      <c r="AM27" s="20"/>
      <c r="AN27" s="20"/>
    </row>
    <row r="28" spans="2:41" x14ac:dyDescent="0.2">
      <c r="C28" s="62"/>
      <c r="V28" s="14"/>
      <c r="X28" s="15"/>
      <c r="Y28" s="15"/>
      <c r="Z28" s="16"/>
      <c r="AA28" s="16"/>
      <c r="AB28" s="16"/>
      <c r="AC28" s="16"/>
      <c r="AD28" s="16"/>
      <c r="AE28" s="16"/>
      <c r="AF28" s="15"/>
      <c r="AG28" s="39"/>
      <c r="AH28" s="46"/>
      <c r="AI28" s="46"/>
      <c r="AL28" s="20"/>
      <c r="AM28" s="20"/>
      <c r="AN28" s="20"/>
      <c r="AO28" s="20"/>
    </row>
    <row r="29" spans="2:41" x14ac:dyDescent="0.2">
      <c r="C29" s="62"/>
      <c r="V29" s="14"/>
      <c r="X29" s="15"/>
      <c r="Y29" s="15"/>
      <c r="Z29" s="16"/>
      <c r="AA29" s="16"/>
      <c r="AB29" s="16"/>
      <c r="AC29" s="16"/>
      <c r="AD29" s="16"/>
      <c r="AE29" s="16"/>
      <c r="AF29" s="15"/>
      <c r="AG29" s="39"/>
      <c r="AH29" s="54"/>
      <c r="AI29" s="54"/>
    </row>
    <row r="30" spans="2:41" x14ac:dyDescent="0.2">
      <c r="C30" s="62"/>
      <c r="V30" s="14"/>
      <c r="X30" s="15"/>
      <c r="Y30" s="15"/>
      <c r="Z30" s="16"/>
      <c r="AA30" s="16"/>
      <c r="AB30" s="16"/>
      <c r="AC30" s="16"/>
      <c r="AD30" s="16"/>
      <c r="AE30" s="16"/>
      <c r="AF30" s="15"/>
      <c r="AG30" s="39"/>
    </row>
    <row r="50" spans="1:22" x14ac:dyDescent="0.2">
      <c r="A50" s="20"/>
      <c r="B50" s="42"/>
      <c r="D50"/>
      <c r="E50" s="15"/>
      <c r="V50"/>
    </row>
    <row r="51" spans="1:22" x14ac:dyDescent="0.2">
      <c r="A51" s="20"/>
      <c r="B51" s="42"/>
      <c r="D51"/>
      <c r="E51" s="15"/>
      <c r="V51"/>
    </row>
    <row r="52" spans="1:22" x14ac:dyDescent="0.2">
      <c r="A52" s="20"/>
      <c r="B52" s="42"/>
      <c r="D52"/>
      <c r="E52" s="15"/>
      <c r="V52"/>
    </row>
    <row r="53" spans="1:22" x14ac:dyDescent="0.2">
      <c r="A53" s="20"/>
      <c r="B53" s="42"/>
      <c r="D53"/>
      <c r="E53" s="15"/>
      <c r="V53"/>
    </row>
  </sheetData>
  <dataValidations count="2">
    <dataValidation type="list" allowBlank="1" showInputMessage="1" showErrorMessage="1" sqref="C2:C30" xr:uid="{00000000-0002-0000-0300-000000000000}">
      <formula1>Type</formula1>
    </dataValidation>
    <dataValidation type="list" allowBlank="1" showInputMessage="1" showErrorMessage="1" sqref="D1:D30" xr:uid="{00000000-0002-0000-0300-000001000000}">
      <formula1>INDIRECT(C1)</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E38" sqref="E38"/>
    </sheetView>
  </sheetViews>
  <sheetFormatPr baseColWidth="10" defaultColWidth="8.83203125" defaultRowHeight="15" x14ac:dyDescent="0.2"/>
  <cols>
    <col min="1" max="1" width="14.33203125" customWidth="1"/>
    <col min="2" max="2" width="13.5" customWidth="1"/>
    <col min="3" max="3" width="21.5" customWidth="1"/>
    <col min="4" max="4" width="24.6640625" customWidth="1"/>
    <col min="5" max="5" width="21.5" customWidth="1"/>
    <col min="6" max="7" width="13.5" customWidth="1"/>
    <col min="8" max="8" width="12.5" customWidth="1"/>
    <col min="9" max="9" width="13.5" customWidth="1"/>
  </cols>
  <sheetData>
    <row r="1" spans="1:9" x14ac:dyDescent="0.2">
      <c r="A1" t="s">
        <v>44</v>
      </c>
      <c r="B1" t="s">
        <v>61</v>
      </c>
      <c r="C1" t="s">
        <v>63</v>
      </c>
      <c r="D1" t="s">
        <v>62</v>
      </c>
      <c r="E1" t="s">
        <v>48</v>
      </c>
      <c r="F1" t="s">
        <v>126</v>
      </c>
      <c r="G1" s="70" t="s">
        <v>119</v>
      </c>
      <c r="H1" s="74" t="s">
        <v>132</v>
      </c>
      <c r="I1" s="70" t="s">
        <v>142</v>
      </c>
    </row>
    <row r="2" spans="1:9" x14ac:dyDescent="0.2">
      <c r="A2" t="s">
        <v>62</v>
      </c>
      <c r="B2" t="s">
        <v>22</v>
      </c>
      <c r="C2" t="s">
        <v>50</v>
      </c>
      <c r="D2" t="s">
        <v>71</v>
      </c>
      <c r="E2" t="s">
        <v>45</v>
      </c>
      <c r="F2" t="s">
        <v>101</v>
      </c>
      <c r="G2" s="71" t="s">
        <v>121</v>
      </c>
      <c r="H2" s="76" t="s">
        <v>134</v>
      </c>
      <c r="I2" s="73" t="s">
        <v>141</v>
      </c>
    </row>
    <row r="3" spans="1:9" x14ac:dyDescent="0.2">
      <c r="A3" t="s">
        <v>61</v>
      </c>
      <c r="B3" t="s">
        <v>24</v>
      </c>
      <c r="C3" t="s">
        <v>52</v>
      </c>
      <c r="D3" t="s">
        <v>77</v>
      </c>
      <c r="E3" t="s">
        <v>46</v>
      </c>
      <c r="F3" t="s">
        <v>102</v>
      </c>
      <c r="G3" s="72" t="s">
        <v>120</v>
      </c>
      <c r="H3" s="77" t="s">
        <v>133</v>
      </c>
    </row>
    <row r="4" spans="1:9" x14ac:dyDescent="0.2">
      <c r="A4" t="s">
        <v>48</v>
      </c>
      <c r="B4" t="s">
        <v>58</v>
      </c>
      <c r="C4" t="s">
        <v>55</v>
      </c>
      <c r="D4" t="s">
        <v>47</v>
      </c>
      <c r="E4" t="s">
        <v>47</v>
      </c>
      <c r="F4" t="s">
        <v>127</v>
      </c>
      <c r="G4" s="71" t="s">
        <v>122</v>
      </c>
      <c r="H4" s="76" t="s">
        <v>143</v>
      </c>
      <c r="I4" s="71"/>
    </row>
    <row r="5" spans="1:9" x14ac:dyDescent="0.2">
      <c r="A5" t="s">
        <v>63</v>
      </c>
      <c r="B5" t="s">
        <v>59</v>
      </c>
      <c r="C5" t="s">
        <v>60</v>
      </c>
      <c r="D5" t="s">
        <v>49</v>
      </c>
      <c r="E5" t="s">
        <v>49</v>
      </c>
      <c r="F5" t="s">
        <v>130</v>
      </c>
      <c r="G5" s="72" t="s">
        <v>125</v>
      </c>
      <c r="H5" s="76" t="s">
        <v>144</v>
      </c>
      <c r="I5" s="72"/>
    </row>
    <row r="6" spans="1:9" x14ac:dyDescent="0.2">
      <c r="A6" t="s">
        <v>88</v>
      </c>
      <c r="B6" t="s">
        <v>65</v>
      </c>
      <c r="C6" t="s">
        <v>87</v>
      </c>
      <c r="D6" t="s">
        <v>51</v>
      </c>
      <c r="E6" t="s">
        <v>51</v>
      </c>
      <c r="G6" s="71"/>
      <c r="I6" s="71"/>
    </row>
    <row r="7" spans="1:9" x14ac:dyDescent="0.2">
      <c r="A7" t="s">
        <v>119</v>
      </c>
      <c r="B7" t="s">
        <v>66</v>
      </c>
      <c r="C7" t="s">
        <v>82</v>
      </c>
      <c r="D7" t="s">
        <v>53</v>
      </c>
      <c r="E7" t="s">
        <v>53</v>
      </c>
    </row>
    <row r="8" spans="1:9" x14ac:dyDescent="0.2">
      <c r="A8" t="s">
        <v>126</v>
      </c>
      <c r="B8" t="s">
        <v>67</v>
      </c>
      <c r="C8" t="s">
        <v>83</v>
      </c>
      <c r="D8" t="s">
        <v>54</v>
      </c>
      <c r="E8" t="s">
        <v>54</v>
      </c>
    </row>
    <row r="9" spans="1:9" x14ac:dyDescent="0.2">
      <c r="A9" t="s">
        <v>132</v>
      </c>
      <c r="B9" t="s">
        <v>68</v>
      </c>
      <c r="C9" t="s">
        <v>84</v>
      </c>
      <c r="D9" t="s">
        <v>79</v>
      </c>
      <c r="E9" t="s">
        <v>140</v>
      </c>
    </row>
    <row r="10" spans="1:9" x14ac:dyDescent="0.2">
      <c r="A10" t="s">
        <v>142</v>
      </c>
      <c r="B10" t="s">
        <v>69</v>
      </c>
      <c r="C10" t="s">
        <v>107</v>
      </c>
      <c r="D10" t="s">
        <v>86</v>
      </c>
      <c r="E10" t="s">
        <v>94</v>
      </c>
    </row>
    <row r="11" spans="1:9" x14ac:dyDescent="0.2">
      <c r="B11" t="s">
        <v>104</v>
      </c>
      <c r="C11" t="s">
        <v>89</v>
      </c>
      <c r="D11" t="s">
        <v>90</v>
      </c>
      <c r="E11" t="s">
        <v>97</v>
      </c>
    </row>
    <row r="12" spans="1:9" x14ac:dyDescent="0.2">
      <c r="B12" t="s">
        <v>70</v>
      </c>
      <c r="C12" t="s">
        <v>98</v>
      </c>
      <c r="D12" t="s">
        <v>92</v>
      </c>
      <c r="E12" t="s">
        <v>139</v>
      </c>
    </row>
    <row r="13" spans="1:9" x14ac:dyDescent="0.2">
      <c r="C13" t="s">
        <v>100</v>
      </c>
      <c r="D13" t="s">
        <v>93</v>
      </c>
      <c r="E13" t="s">
        <v>99</v>
      </c>
    </row>
    <row r="14" spans="1:9" x14ac:dyDescent="0.2">
      <c r="C14" t="s">
        <v>111</v>
      </c>
      <c r="D14" t="s">
        <v>95</v>
      </c>
      <c r="E14" t="s">
        <v>103</v>
      </c>
    </row>
    <row r="15" spans="1:9" x14ac:dyDescent="0.2">
      <c r="C15" t="s">
        <v>116</v>
      </c>
      <c r="D15" t="s">
        <v>105</v>
      </c>
      <c r="E15" t="s">
        <v>108</v>
      </c>
    </row>
    <row r="16" spans="1:9" x14ac:dyDescent="0.2">
      <c r="C16" t="s">
        <v>117</v>
      </c>
      <c r="D16" t="s">
        <v>106</v>
      </c>
      <c r="E16" t="s">
        <v>109</v>
      </c>
    </row>
    <row r="17" spans="1:5" x14ac:dyDescent="0.2">
      <c r="D17" t="s">
        <v>56</v>
      </c>
      <c r="E17" t="s">
        <v>56</v>
      </c>
    </row>
    <row r="18" spans="1:5" x14ac:dyDescent="0.2">
      <c r="D18" t="s">
        <v>118</v>
      </c>
      <c r="E18" t="s">
        <v>124</v>
      </c>
    </row>
    <row r="19" spans="1:5" x14ac:dyDescent="0.2">
      <c r="A19" t="s">
        <v>64</v>
      </c>
      <c r="B19" t="s">
        <v>57</v>
      </c>
      <c r="D19" t="s">
        <v>128</v>
      </c>
      <c r="E19" t="s">
        <v>123</v>
      </c>
    </row>
    <row r="20" spans="1:5" x14ac:dyDescent="0.2">
      <c r="A20" s="58" t="s">
        <v>62</v>
      </c>
      <c r="B20" s="58" t="s">
        <v>77</v>
      </c>
      <c r="D20" t="s">
        <v>153</v>
      </c>
      <c r="E20" t="s">
        <v>129</v>
      </c>
    </row>
    <row r="21" spans="1:5" x14ac:dyDescent="0.2">
      <c r="D21" t="s">
        <v>138</v>
      </c>
      <c r="E21" t="s">
        <v>131</v>
      </c>
    </row>
    <row r="22" spans="1:5" x14ac:dyDescent="0.2">
      <c r="D22" t="s">
        <v>137</v>
      </c>
      <c r="E22" t="s">
        <v>135</v>
      </c>
    </row>
    <row r="23" spans="1:5" x14ac:dyDescent="0.2">
      <c r="D23" t="s">
        <v>145</v>
      </c>
      <c r="E23" t="s">
        <v>136</v>
      </c>
    </row>
    <row r="24" spans="1:5" x14ac:dyDescent="0.2">
      <c r="D24" t="s">
        <v>146</v>
      </c>
      <c r="E24" t="s">
        <v>137</v>
      </c>
    </row>
    <row r="25" spans="1:5" x14ac:dyDescent="0.2">
      <c r="D25" t="s">
        <v>147</v>
      </c>
      <c r="E25" t="s">
        <v>150</v>
      </c>
    </row>
    <row r="26" spans="1:5" x14ac:dyDescent="0.2">
      <c r="D26" t="s">
        <v>148</v>
      </c>
      <c r="E26" t="s">
        <v>151</v>
      </c>
    </row>
    <row r="27" spans="1:5" x14ac:dyDescent="0.2">
      <c r="D27" t="s">
        <v>149</v>
      </c>
      <c r="E27" t="s">
        <v>130</v>
      </c>
    </row>
    <row r="28" spans="1:5" x14ac:dyDescent="0.2">
      <c r="D28" t="s">
        <v>152</v>
      </c>
      <c r="E28" t="s">
        <v>156</v>
      </c>
    </row>
    <row r="29" spans="1:5" x14ac:dyDescent="0.2">
      <c r="D29" t="s">
        <v>154</v>
      </c>
      <c r="E29" t="s">
        <v>157</v>
      </c>
    </row>
    <row r="30" spans="1:5" x14ac:dyDescent="0.2">
      <c r="D30" t="s">
        <v>155</v>
      </c>
    </row>
    <row r="31" spans="1:5" x14ac:dyDescent="0.2">
      <c r="D31" t="s">
        <v>158</v>
      </c>
    </row>
    <row r="32" spans="1:5" x14ac:dyDescent="0.2">
      <c r="D32" t="s">
        <v>152</v>
      </c>
    </row>
  </sheetData>
  <dataValidations count="2">
    <dataValidation type="list" allowBlank="1" showInputMessage="1" showErrorMessage="1" sqref="A20 A10" xr:uid="{00000000-0002-0000-0400-000000000000}">
      <formula1>Type</formula1>
    </dataValidation>
    <dataValidation type="list" allowBlank="1" showInputMessage="1" showErrorMessage="1" sqref="B20 I3 D32" xr:uid="{00000000-0002-0000-0400-000001000000}">
      <formula1>INDIRECT(A3)</formula1>
    </dataValidation>
  </dataValidations>
  <pageMargins left="0.7" right="0.7" top="0.75" bottom="0.75" header="0.3" footer="0.3"/>
  <pageSetup orientation="portrait" r:id="rId1"/>
  <tableParts count="10">
    <tablePart r:id="rId2"/>
    <tablePart r:id="rId3"/>
    <tablePart r:id="rId4"/>
    <tablePart r:id="rId5"/>
    <tablePart r:id="rId6"/>
    <tablePart r:id="rId7"/>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All Data</vt:lpstr>
      <vt:lpstr>SMOW</vt:lpstr>
      <vt:lpstr>SLAP</vt:lpstr>
      <vt:lpstr>Standards</vt:lpstr>
      <vt:lpstr>Data sorting</vt:lpstr>
      <vt:lpstr>'All Data'!Carbonate</vt:lpstr>
      <vt:lpstr>Carbonate</vt:lpstr>
      <vt:lpstr>'All Data'!Carbonate_Standards</vt:lpstr>
      <vt:lpstr>Carbonate_Standards</vt:lpstr>
      <vt:lpstr>'All Data'!CarbonateStd</vt:lpstr>
      <vt:lpstr>CarbonateStd</vt:lpstr>
      <vt:lpstr>'All Data'!Project</vt:lpstr>
      <vt:lpstr>Project</vt:lpstr>
      <vt:lpstr>'All Data'!Type</vt:lpstr>
      <vt:lpstr>Type</vt:lpstr>
      <vt:lpstr>'All Data'!Water</vt:lpstr>
      <vt:lpstr>Water</vt:lpstr>
      <vt:lpstr>'All Data'!Water_Standards</vt:lpstr>
      <vt:lpstr>Water_Standards</vt:lpstr>
      <vt:lpstr>'All Data'!WaterStd</vt:lpstr>
      <vt:lpstr>WaterStd</vt:lpstr>
      <vt:lpstr>'All Data'!Waterstds</vt:lpstr>
      <vt:lpstr>Waterstds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geo-isopaleo</dc:creator>
  <cp:lastModifiedBy>Anne Fetrow</cp:lastModifiedBy>
  <cp:lastPrinted>2018-07-24T20:05:26Z</cp:lastPrinted>
  <dcterms:created xsi:type="dcterms:W3CDTF">2018-05-08T13:04:56Z</dcterms:created>
  <dcterms:modified xsi:type="dcterms:W3CDTF">2025-05-06T18:29:08Z</dcterms:modified>
</cp:coreProperties>
</file>