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yler\Documents\000_Michigan\Laboratory Data Files\Data Reduction Procedure\0000_LabFileFormatting\000_Reactor Spreadsheet Raw\"/>
    </mc:Choice>
  </mc:AlternateContent>
  <bookViews>
    <workbookView xWindow="0" yWindow="0" windowWidth="21600" windowHeight="9525" tabRatio="521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Apatite">#REF!</definedName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69" i="10" l="1"/>
  <c r="AN168" i="10"/>
  <c r="AN167" i="10"/>
  <c r="AN166" i="10"/>
  <c r="AN165" i="10"/>
  <c r="AN164" i="10"/>
  <c r="AN163" i="10"/>
  <c r="AN162" i="10"/>
  <c r="AN161" i="10"/>
  <c r="AN160" i="10"/>
  <c r="AN159" i="10"/>
  <c r="AN158" i="10"/>
  <c r="AN157" i="10"/>
  <c r="AN156" i="10"/>
  <c r="AN155" i="10"/>
  <c r="AN154" i="10"/>
  <c r="AN153" i="10"/>
  <c r="AN152" i="10"/>
  <c r="AN151" i="10"/>
  <c r="AN150" i="10"/>
  <c r="AN149" i="10"/>
  <c r="AN148" i="10"/>
  <c r="AN147" i="10"/>
  <c r="AN146" i="10"/>
  <c r="AN145" i="10"/>
  <c r="AN144" i="10"/>
  <c r="AN143" i="10"/>
  <c r="AN142" i="10"/>
  <c r="AN141" i="10"/>
  <c r="AN140" i="10"/>
  <c r="AN139" i="10"/>
  <c r="AN138" i="10"/>
  <c r="AN137" i="10"/>
  <c r="AN136" i="10"/>
  <c r="AN135" i="10"/>
  <c r="AN134" i="10"/>
  <c r="AN133" i="10"/>
  <c r="AN132" i="10"/>
  <c r="AN131" i="10"/>
  <c r="AN130" i="10"/>
  <c r="AN129" i="10"/>
  <c r="AN128" i="10"/>
  <c r="AN127" i="10"/>
  <c r="AN126" i="10"/>
  <c r="AN125" i="10"/>
  <c r="AN124" i="10"/>
  <c r="AN123" i="10"/>
  <c r="AN122" i="10"/>
  <c r="AN121" i="10"/>
  <c r="AN120" i="10"/>
  <c r="AN119" i="10"/>
  <c r="AN118" i="10"/>
  <c r="AN117" i="10"/>
  <c r="AN116" i="10"/>
  <c r="AN115" i="10"/>
  <c r="AN114" i="10"/>
  <c r="AN113" i="10"/>
  <c r="AN112" i="10"/>
  <c r="AN111" i="10"/>
  <c r="AN110" i="10"/>
  <c r="AN109" i="10"/>
  <c r="AN108" i="10"/>
  <c r="AN107" i="10"/>
  <c r="AN106" i="10"/>
  <c r="AN105" i="10"/>
  <c r="AN104" i="10"/>
  <c r="AN103" i="10"/>
  <c r="AN102" i="10"/>
  <c r="AN101" i="10"/>
  <c r="AN100" i="10"/>
  <c r="AN99" i="10"/>
  <c r="AN98" i="10"/>
  <c r="AN97" i="10"/>
  <c r="AN96" i="10"/>
  <c r="AN95" i="10"/>
  <c r="AN94" i="10"/>
  <c r="AN93" i="10"/>
  <c r="AN92" i="10"/>
  <c r="AN91" i="10"/>
  <c r="AN90" i="10"/>
  <c r="AN89" i="10"/>
  <c r="AN88" i="10"/>
  <c r="AN87" i="10"/>
  <c r="AN86" i="10"/>
  <c r="AN85" i="10"/>
  <c r="AN84" i="10"/>
  <c r="AN83" i="10"/>
  <c r="AN82" i="10"/>
  <c r="AN81" i="10"/>
  <c r="AN80" i="10"/>
  <c r="AN79" i="10"/>
  <c r="AN78" i="10"/>
  <c r="AN77" i="10"/>
  <c r="AN76" i="10"/>
  <c r="AN75" i="10"/>
  <c r="AN73" i="10"/>
  <c r="AN72" i="10"/>
  <c r="AN71" i="10"/>
  <c r="AN70" i="10"/>
  <c r="AN69" i="10"/>
  <c r="AN68" i="10"/>
  <c r="AN67" i="10"/>
  <c r="AN66" i="10"/>
  <c r="AN65" i="10"/>
  <c r="AN64" i="10"/>
  <c r="AN63" i="10"/>
  <c r="AN62" i="10"/>
  <c r="AN61" i="10"/>
  <c r="AN60" i="10"/>
  <c r="AN59" i="10"/>
  <c r="AN58" i="10"/>
  <c r="AN57" i="10"/>
  <c r="AN56" i="10"/>
  <c r="AN55" i="10"/>
  <c r="AN54" i="10"/>
  <c r="AN53" i="10"/>
  <c r="AN52" i="10"/>
  <c r="AN51" i="10"/>
  <c r="AN50" i="10"/>
  <c r="AN49" i="10"/>
  <c r="AN48" i="10"/>
  <c r="AN47" i="10"/>
  <c r="AN46" i="10"/>
  <c r="AN45" i="10"/>
  <c r="AN44" i="10"/>
  <c r="AN43" i="10"/>
  <c r="AN42" i="10"/>
  <c r="AN41" i="10"/>
  <c r="AN40" i="10"/>
  <c r="AN39" i="10"/>
  <c r="AN38" i="10"/>
  <c r="AN37" i="10"/>
  <c r="AN36" i="10"/>
  <c r="AN35" i="10"/>
  <c r="AN34" i="10"/>
  <c r="AN33" i="10"/>
  <c r="AN32" i="10"/>
  <c r="AN31" i="10"/>
  <c r="AN30" i="10"/>
  <c r="AN29" i="10"/>
  <c r="AN28" i="10"/>
  <c r="AN27" i="10"/>
  <c r="AN26" i="10"/>
  <c r="AN25" i="10"/>
  <c r="AN24" i="10"/>
  <c r="AN23" i="10"/>
  <c r="AN22" i="10"/>
  <c r="AN19" i="10"/>
  <c r="AN18" i="10"/>
  <c r="AN17" i="10"/>
  <c r="AN16" i="10"/>
  <c r="AN15" i="10"/>
  <c r="AN14" i="10"/>
  <c r="AN13" i="10"/>
  <c r="AN12" i="10"/>
  <c r="AN11" i="10"/>
  <c r="AN10" i="10"/>
  <c r="AN9" i="10"/>
  <c r="AN8" i="10"/>
  <c r="AN7" i="10"/>
  <c r="AN6" i="10"/>
  <c r="AN5" i="10"/>
  <c r="AN4" i="10"/>
  <c r="AN3" i="10"/>
  <c r="AN2" i="10"/>
  <c r="AK3" i="10" l="1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140" i="10"/>
  <c r="AK141" i="10"/>
  <c r="AK142" i="10"/>
  <c r="AK143" i="10"/>
  <c r="AK144" i="10"/>
  <c r="AK145" i="10"/>
  <c r="AK146" i="10"/>
  <c r="AK147" i="10"/>
  <c r="AK148" i="10"/>
  <c r="AK149" i="10"/>
  <c r="AK150" i="10"/>
  <c r="AK151" i="10"/>
  <c r="AK152" i="10"/>
  <c r="AK153" i="10"/>
  <c r="AK154" i="10"/>
  <c r="AK155" i="10"/>
  <c r="AK156" i="10"/>
  <c r="AK157" i="10"/>
  <c r="AK158" i="10"/>
  <c r="AK159" i="10"/>
  <c r="AK160" i="10"/>
  <c r="AK161" i="10"/>
  <c r="AK162" i="10"/>
  <c r="AK163" i="10"/>
  <c r="AK164" i="10"/>
  <c r="AK165" i="10"/>
  <c r="AK166" i="10"/>
  <c r="AK167" i="10"/>
  <c r="AK168" i="10"/>
  <c r="AK169" i="10"/>
  <c r="AK2" i="10"/>
  <c r="Z169" i="10" l="1"/>
  <c r="AB169" i="10" s="1"/>
  <c r="AD169" i="10" s="1"/>
  <c r="AA169" i="10"/>
  <c r="AC169" i="10" s="1"/>
  <c r="AE169" i="10" s="1"/>
  <c r="Z168" i="10"/>
  <c r="AB168" i="10" s="1"/>
  <c r="AD168" i="10" s="1"/>
  <c r="AA168" i="10"/>
  <c r="AC168" i="10" s="1"/>
  <c r="AE168" i="10" s="1"/>
  <c r="Z167" i="10"/>
  <c r="AB167" i="10" s="1"/>
  <c r="AD167" i="10" s="1"/>
  <c r="AA167" i="10"/>
  <c r="AC167" i="10" s="1"/>
  <c r="AE167" i="10" s="1"/>
  <c r="Z166" i="10"/>
  <c r="AB166" i="10" s="1"/>
  <c r="AD166" i="10" s="1"/>
  <c r="AA166" i="10"/>
  <c r="AC166" i="10" s="1"/>
  <c r="AE166" i="10" s="1"/>
  <c r="Z165" i="10"/>
  <c r="AB165" i="10" s="1"/>
  <c r="AD165" i="10" s="1"/>
  <c r="AA165" i="10"/>
  <c r="AC165" i="10" s="1"/>
  <c r="AE165" i="10" s="1"/>
  <c r="Z164" i="10"/>
  <c r="AB164" i="10" s="1"/>
  <c r="AD164" i="10" s="1"/>
  <c r="AA164" i="10"/>
  <c r="AC164" i="10" s="1"/>
  <c r="AE164" i="10" s="1"/>
  <c r="Z163" i="10"/>
  <c r="AB163" i="10" s="1"/>
  <c r="AD163" i="10" s="1"/>
  <c r="AA163" i="10"/>
  <c r="AC163" i="10" s="1"/>
  <c r="AE163" i="10" s="1"/>
  <c r="Z162" i="10"/>
  <c r="AB162" i="10" s="1"/>
  <c r="AD162" i="10" s="1"/>
  <c r="AA162" i="10"/>
  <c r="AC162" i="10" s="1"/>
  <c r="AE162" i="10" s="1"/>
  <c r="Z161" i="10"/>
  <c r="AB161" i="10" s="1"/>
  <c r="AD161" i="10" s="1"/>
  <c r="AA161" i="10"/>
  <c r="AC161" i="10" s="1"/>
  <c r="AE161" i="10" s="1"/>
  <c r="Z160" i="10"/>
  <c r="AB160" i="10" s="1"/>
  <c r="AD160" i="10" s="1"/>
  <c r="AA160" i="10"/>
  <c r="AC160" i="10" s="1"/>
  <c r="AE160" i="10" s="1"/>
  <c r="Z159" i="10"/>
  <c r="AB159" i="10" s="1"/>
  <c r="AD159" i="10" s="1"/>
  <c r="AA159" i="10"/>
  <c r="AC159" i="10" s="1"/>
  <c r="AE159" i="10" s="1"/>
  <c r="Z158" i="10"/>
  <c r="AB158" i="10" s="1"/>
  <c r="AD158" i="10" s="1"/>
  <c r="AA158" i="10"/>
  <c r="AC158" i="10" s="1"/>
  <c r="AE158" i="10" s="1"/>
  <c r="Z157" i="10"/>
  <c r="AB157" i="10" s="1"/>
  <c r="AD157" i="10" s="1"/>
  <c r="AA157" i="10"/>
  <c r="AC157" i="10" s="1"/>
  <c r="AE157" i="10" s="1"/>
  <c r="AA32" i="9"/>
  <c r="AC32" i="9" s="1"/>
  <c r="AE32" i="9" s="1"/>
  <c r="Z32" i="9"/>
  <c r="AB32" i="9" s="1"/>
  <c r="AD32" i="9" s="1"/>
  <c r="AF32" i="9" s="1"/>
  <c r="AG32" i="9" s="1"/>
  <c r="Z156" i="10"/>
  <c r="AB156" i="10" s="1"/>
  <c r="AD156" i="10" s="1"/>
  <c r="AA156" i="10"/>
  <c r="AC156" i="10" s="1"/>
  <c r="AE156" i="10" s="1"/>
  <c r="AR12" i="9"/>
  <c r="AQ12" i="9"/>
  <c r="AQ13" i="9"/>
  <c r="AP13" i="9"/>
  <c r="AP12" i="9"/>
  <c r="AO13" i="9"/>
  <c r="AO12" i="9"/>
  <c r="AN12" i="9"/>
  <c r="AN13" i="9"/>
  <c r="AC31" i="9"/>
  <c r="AE31" i="9" s="1"/>
  <c r="AB31" i="9"/>
  <c r="AD31" i="9" s="1"/>
  <c r="AF31" i="9" s="1"/>
  <c r="AG31" i="9" s="1"/>
  <c r="AA31" i="9"/>
  <c r="Z31" i="9"/>
  <c r="AH25" i="7"/>
  <c r="AG35" i="7"/>
  <c r="AB4" i="7"/>
  <c r="Z4" i="7"/>
  <c r="Z12" i="8" s="1"/>
  <c r="AF169" i="10" l="1"/>
  <c r="AG169" i="10" s="1"/>
  <c r="AF168" i="10"/>
  <c r="AG168" i="10" s="1"/>
  <c r="AF167" i="10"/>
  <c r="AG167" i="10" s="1"/>
  <c r="AF166" i="10"/>
  <c r="AG166" i="10" s="1"/>
  <c r="AF165" i="10"/>
  <c r="AG165" i="10" s="1"/>
  <c r="AF164" i="10"/>
  <c r="AG164" i="10" s="1"/>
  <c r="AF163" i="10"/>
  <c r="AG163" i="10" s="1"/>
  <c r="AF162" i="10"/>
  <c r="AG162" i="10" s="1"/>
  <c r="AF161" i="10"/>
  <c r="AG161" i="10" s="1"/>
  <c r="AF159" i="10"/>
  <c r="AG159" i="10" s="1"/>
  <c r="AF160" i="10"/>
  <c r="AG160" i="10" s="1"/>
  <c r="AF158" i="10"/>
  <c r="AG158" i="10" s="1"/>
  <c r="AF157" i="10"/>
  <c r="AG157" i="10" s="1"/>
  <c r="AM12" i="9"/>
  <c r="AM13" i="9"/>
  <c r="AF156" i="10"/>
  <c r="AG156" i="10" s="1"/>
  <c r="AI31" i="9"/>
  <c r="AH31" i="9"/>
  <c r="Z146" i="10"/>
  <c r="Z27" i="7"/>
  <c r="Z154" i="10"/>
  <c r="Z155" i="10"/>
  <c r="Z148" i="10"/>
  <c r="Z28" i="7"/>
  <c r="Z141" i="10"/>
  <c r="Z142" i="10"/>
  <c r="Z150" i="10"/>
  <c r="Z9" i="8"/>
  <c r="Z143" i="10"/>
  <c r="Z26" i="7"/>
  <c r="Z11" i="8"/>
  <c r="Z13" i="8"/>
  <c r="Z152" i="10"/>
  <c r="Z153" i="10"/>
  <c r="Z144" i="10"/>
  <c r="Z145" i="10"/>
  <c r="Z147" i="10"/>
  <c r="Z149" i="10"/>
  <c r="Z151" i="10"/>
  <c r="Z25" i="7"/>
  <c r="Z10" i="8"/>
  <c r="Z140" i="10"/>
  <c r="Z138" i="10"/>
  <c r="Z139" i="10"/>
  <c r="Z137" i="10"/>
  <c r="AH167" i="10" l="1"/>
  <c r="AI167" i="10"/>
  <c r="AI165" i="10"/>
  <c r="AH165" i="10"/>
  <c r="AH163" i="10"/>
  <c r="AI163" i="10"/>
  <c r="AI161" i="10"/>
  <c r="AH161" i="10"/>
  <c r="AH159" i="10"/>
  <c r="AI159" i="10"/>
  <c r="AH157" i="10"/>
  <c r="AI157" i="10"/>
  <c r="Z136" i="10" l="1"/>
  <c r="AI25" i="9" l="1"/>
  <c r="Z28" i="9"/>
  <c r="Z135" i="10"/>
  <c r="Z134" i="10"/>
  <c r="Z133" i="10"/>
  <c r="Z132" i="10"/>
  <c r="Z131" i="10" l="1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24" i="9"/>
  <c r="Z109" i="10"/>
  <c r="Z23" i="9"/>
  <c r="Z108" i="10"/>
  <c r="Z22" i="9"/>
  <c r="Z21" i="9"/>
  <c r="Z107" i="10"/>
  <c r="Z106" i="10"/>
  <c r="Z105" i="10"/>
  <c r="Z104" i="10"/>
  <c r="Z103" i="10"/>
  <c r="Z102" i="10"/>
  <c r="Z100" i="10"/>
  <c r="AN4" i="7"/>
  <c r="Z101" i="10"/>
  <c r="AA4" i="7"/>
  <c r="AA155" i="10" l="1"/>
  <c r="AA154" i="10"/>
  <c r="AA28" i="7"/>
  <c r="AA23" i="7"/>
  <c r="AA111" i="10"/>
  <c r="AA119" i="10"/>
  <c r="AA127" i="10"/>
  <c r="AA24" i="7"/>
  <c r="AA107" i="10"/>
  <c r="AA22" i="9"/>
  <c r="AA117" i="10"/>
  <c r="AA125" i="10"/>
  <c r="AA105" i="10"/>
  <c r="AA115" i="10"/>
  <c r="AA123" i="10"/>
  <c r="AA131" i="10"/>
  <c r="AA103" i="10"/>
  <c r="AA113" i="10"/>
  <c r="AA121" i="10"/>
  <c r="AA129" i="10"/>
  <c r="AA99" i="10"/>
  <c r="AA25" i="7"/>
  <c r="AA150" i="10"/>
  <c r="AA148" i="10"/>
  <c r="AA146" i="10"/>
  <c r="AA143" i="10"/>
  <c r="AA142" i="10"/>
  <c r="AA141" i="10"/>
  <c r="AA13" i="8"/>
  <c r="AA11" i="8"/>
  <c r="AA9" i="8"/>
  <c r="AA27" i="7"/>
  <c r="AA26" i="7"/>
  <c r="AA151" i="10"/>
  <c r="AA149" i="10"/>
  <c r="AA147" i="10"/>
  <c r="AA145" i="10"/>
  <c r="AA144" i="10"/>
  <c r="AA153" i="10"/>
  <c r="AA152" i="10"/>
  <c r="AA12" i="8"/>
  <c r="AA10" i="8"/>
  <c r="AA140" i="10"/>
  <c r="AA139" i="10"/>
  <c r="AA138" i="10"/>
  <c r="AA137" i="10"/>
  <c r="AA136" i="10"/>
  <c r="AA135" i="10"/>
  <c r="AA134" i="10"/>
  <c r="AA132" i="10"/>
  <c r="AA28" i="9"/>
  <c r="AA133" i="10"/>
  <c r="AA101" i="10"/>
  <c r="AA102" i="10"/>
  <c r="AA104" i="10"/>
  <c r="AA106" i="10"/>
  <c r="AA23" i="9"/>
  <c r="AA24" i="9"/>
  <c r="AA22" i="7"/>
  <c r="AA21" i="9"/>
  <c r="AA108" i="10"/>
  <c r="AA109" i="10"/>
  <c r="AA110" i="10"/>
  <c r="AA112" i="10"/>
  <c r="AA114" i="10"/>
  <c r="AA116" i="10"/>
  <c r="AA118" i="10"/>
  <c r="AA120" i="10"/>
  <c r="AA122" i="10"/>
  <c r="AA124" i="10"/>
  <c r="AA126" i="10"/>
  <c r="AA128" i="10"/>
  <c r="AA130" i="10"/>
  <c r="AA100" i="10"/>
  <c r="Z99" i="10"/>
  <c r="Z22" i="7"/>
  <c r="Z23" i="7"/>
  <c r="Z24" i="7"/>
  <c r="Z9" i="10" l="1"/>
  <c r="Z21" i="7" l="1"/>
  <c r="Z17" i="9"/>
  <c r="Z98" i="10"/>
  <c r="Z97" i="10"/>
  <c r="Z18" i="9"/>
  <c r="Z96" i="10"/>
  <c r="Z20" i="9"/>
  <c r="Z19" i="9"/>
  <c r="Z95" i="10"/>
  <c r="Z94" i="10"/>
  <c r="Z93" i="10"/>
  <c r="Z91" i="10"/>
  <c r="Z89" i="10"/>
  <c r="Z87" i="10"/>
  <c r="Z85" i="10"/>
  <c r="Z83" i="10"/>
  <c r="Z92" i="10"/>
  <c r="Z88" i="10"/>
  <c r="Z84" i="10"/>
  <c r="Z90" i="10"/>
  <c r="Z86" i="10"/>
  <c r="Z82" i="10"/>
  <c r="Z80" i="10"/>
  <c r="Z81" i="10"/>
  <c r="Z79" i="10"/>
  <c r="Z77" i="10"/>
  <c r="Z78" i="10"/>
  <c r="Z76" i="10"/>
  <c r="Z74" i="10"/>
  <c r="Z72" i="10"/>
  <c r="Z70" i="10"/>
  <c r="Z68" i="10"/>
  <c r="Z66" i="10"/>
  <c r="Z64" i="10"/>
  <c r="Z62" i="10"/>
  <c r="Z75" i="10"/>
  <c r="Z71" i="10"/>
  <c r="Z67" i="10"/>
  <c r="Z63" i="10"/>
  <c r="Z12" i="9"/>
  <c r="Z60" i="10"/>
  <c r="Z11" i="9"/>
  <c r="Z73" i="10"/>
  <c r="Z69" i="10"/>
  <c r="Z65" i="10"/>
  <c r="Z61" i="10"/>
  <c r="Z58" i="10"/>
  <c r="Z56" i="10"/>
  <c r="Z54" i="10"/>
  <c r="Z52" i="10"/>
  <c r="Z50" i="10"/>
  <c r="Z48" i="10"/>
  <c r="Z46" i="10"/>
  <c r="Z44" i="10"/>
  <c r="Z42" i="10"/>
  <c r="Z40" i="10"/>
  <c r="Z38" i="10"/>
  <c r="Z36" i="10"/>
  <c r="Z34" i="10"/>
  <c r="Z32" i="10"/>
  <c r="Z30" i="10"/>
  <c r="Z57" i="10"/>
  <c r="Z53" i="10"/>
  <c r="Z49" i="10"/>
  <c r="Z47" i="10"/>
  <c r="Z43" i="10"/>
  <c r="Z39" i="10"/>
  <c r="Z35" i="10"/>
  <c r="Z31" i="10"/>
  <c r="Z29" i="10"/>
  <c r="Z59" i="10"/>
  <c r="Z55" i="10"/>
  <c r="Z51" i="10"/>
  <c r="Z45" i="10"/>
  <c r="Z41" i="10"/>
  <c r="Z37" i="10"/>
  <c r="Z33" i="10"/>
  <c r="AA18" i="9"/>
  <c r="AA95" i="10"/>
  <c r="AA20" i="9"/>
  <c r="AA19" i="9"/>
  <c r="AA98" i="10"/>
  <c r="AA97" i="10"/>
  <c r="AA96" i="10"/>
  <c r="AA21" i="7"/>
  <c r="AA17" i="9"/>
  <c r="AA94" i="10"/>
  <c r="AA92" i="10"/>
  <c r="AA88" i="10"/>
  <c r="AA84" i="10"/>
  <c r="AA82" i="10"/>
  <c r="AA93" i="10"/>
  <c r="AA91" i="10"/>
  <c r="AA89" i="10"/>
  <c r="AA87" i="10"/>
  <c r="AA85" i="10"/>
  <c r="AA83" i="10"/>
  <c r="AA90" i="10"/>
  <c r="AA86" i="10"/>
  <c r="AA80" i="10"/>
  <c r="AA78" i="10"/>
  <c r="AA81" i="10"/>
  <c r="AA77" i="10"/>
  <c r="AA79" i="10"/>
  <c r="AA11" i="9"/>
  <c r="AA75" i="10"/>
  <c r="AA73" i="10"/>
  <c r="AA69" i="10"/>
  <c r="AA67" i="10"/>
  <c r="AA63" i="10"/>
  <c r="AA76" i="10"/>
  <c r="AA74" i="10"/>
  <c r="AA72" i="10"/>
  <c r="AA70" i="10"/>
  <c r="AA68" i="10"/>
  <c r="AA66" i="10"/>
  <c r="AA64" i="10"/>
  <c r="AA62" i="10"/>
  <c r="AA12" i="9"/>
  <c r="AA71" i="10"/>
  <c r="AA65" i="10"/>
  <c r="AA61" i="10"/>
  <c r="AA60" i="10"/>
  <c r="AA57" i="10"/>
  <c r="AA53" i="10"/>
  <c r="AA49" i="10"/>
  <c r="AA47" i="10"/>
  <c r="AA43" i="10"/>
  <c r="AA41" i="10"/>
  <c r="AA39" i="10"/>
  <c r="AA35" i="10"/>
  <c r="AA31" i="10"/>
  <c r="AA58" i="10"/>
  <c r="AA56" i="10"/>
  <c r="AA54" i="10"/>
  <c r="AA52" i="10"/>
  <c r="AA50" i="10"/>
  <c r="AA48" i="10"/>
  <c r="AA46" i="10"/>
  <c r="AA44" i="10"/>
  <c r="AA42" i="10"/>
  <c r="AA40" i="10"/>
  <c r="AA38" i="10"/>
  <c r="AA36" i="10"/>
  <c r="AA34" i="10"/>
  <c r="AA32" i="10"/>
  <c r="AA30" i="10"/>
  <c r="AA59" i="10"/>
  <c r="AA55" i="10"/>
  <c r="AA51" i="10"/>
  <c r="AA45" i="10"/>
  <c r="AA37" i="10"/>
  <c r="AA33" i="10"/>
  <c r="AA29" i="10"/>
  <c r="Z25" i="10"/>
  <c r="Z22" i="10"/>
  <c r="Z28" i="8"/>
  <c r="Z7" i="8"/>
  <c r="Z28" i="10"/>
  <c r="Z27" i="10"/>
  <c r="Z26" i="10"/>
  <c r="Z24" i="10"/>
  <c r="Z23" i="10"/>
  <c r="Z8" i="8"/>
  <c r="Z21" i="10"/>
  <c r="AA28" i="8"/>
  <c r="AA7" i="8"/>
  <c r="AA25" i="10"/>
  <c r="AA22" i="10"/>
  <c r="AA8" i="8"/>
  <c r="AA28" i="10"/>
  <c r="AA27" i="10"/>
  <c r="AA26" i="10"/>
  <c r="AA24" i="10"/>
  <c r="AA23" i="10"/>
  <c r="AA21" i="10"/>
  <c r="Z20" i="10"/>
  <c r="Z6" i="8"/>
  <c r="Z4" i="8"/>
  <c r="Z19" i="10"/>
  <c r="Z17" i="10"/>
  <c r="Z15" i="10"/>
  <c r="Z5" i="8"/>
  <c r="Z18" i="10"/>
  <c r="Z16" i="10"/>
  <c r="AA20" i="10"/>
  <c r="AA18" i="10"/>
  <c r="AA16" i="10"/>
  <c r="AA5" i="8"/>
  <c r="AA19" i="10"/>
  <c r="AA17" i="10"/>
  <c r="AA15" i="10"/>
  <c r="AA6" i="8"/>
  <c r="AA4" i="8"/>
  <c r="Z12" i="10"/>
  <c r="Z13" i="10"/>
  <c r="Z14" i="10"/>
  <c r="Z20" i="7"/>
  <c r="AA8" i="10"/>
  <c r="AA12" i="10"/>
  <c r="AA20" i="7"/>
  <c r="AA13" i="10"/>
  <c r="AA14" i="10"/>
  <c r="Z18" i="7"/>
  <c r="Z19" i="7"/>
  <c r="AA18" i="7"/>
  <c r="AA19" i="7"/>
  <c r="AA3" i="10"/>
  <c r="AA10" i="10"/>
  <c r="AA11" i="10"/>
  <c r="Z17" i="7"/>
  <c r="Z10" i="10"/>
  <c r="Z11" i="10"/>
  <c r="AA17" i="7"/>
  <c r="Z4" i="10"/>
  <c r="Z6" i="10"/>
  <c r="Z8" i="10"/>
  <c r="AA5" i="10"/>
  <c r="AA7" i="10"/>
  <c r="Z3" i="10"/>
  <c r="Z5" i="10"/>
  <c r="Z7" i="10"/>
  <c r="AA9" i="10"/>
  <c r="AA4" i="10"/>
  <c r="AA6" i="10"/>
  <c r="AN11" i="7"/>
  <c r="Z35" i="7" l="1"/>
  <c r="Z24" i="8"/>
  <c r="AM4" i="7" s="1"/>
  <c r="AA24" i="8"/>
  <c r="AA35" i="7"/>
  <c r="AM10" i="7" s="1"/>
  <c r="AM3" i="7" l="1"/>
  <c r="AN6" i="7" s="1"/>
  <c r="AB154" i="10" l="1"/>
  <c r="AD154" i="10" s="1"/>
  <c r="AB28" i="7"/>
  <c r="AD28" i="7" s="1"/>
  <c r="AB155" i="10"/>
  <c r="AD155" i="10" s="1"/>
  <c r="AB143" i="10"/>
  <c r="AD143" i="10" s="1"/>
  <c r="AB26" i="7"/>
  <c r="AD26" i="7" s="1"/>
  <c r="AB150" i="10"/>
  <c r="AD150" i="10" s="1"/>
  <c r="AB27" i="7"/>
  <c r="AD27" i="7" s="1"/>
  <c r="AB146" i="10"/>
  <c r="AD146" i="10" s="1"/>
  <c r="AB144" i="10"/>
  <c r="AD144" i="10" s="1"/>
  <c r="AB148" i="10"/>
  <c r="AD148" i="10" s="1"/>
  <c r="AB11" i="8"/>
  <c r="AD11" i="8" s="1"/>
  <c r="AB147" i="10"/>
  <c r="AD147" i="10" s="1"/>
  <c r="AB151" i="10"/>
  <c r="AD151" i="10" s="1"/>
  <c r="AB13" i="8"/>
  <c r="AD13" i="8" s="1"/>
  <c r="AB152" i="10"/>
  <c r="AD152" i="10" s="1"/>
  <c r="AB149" i="10"/>
  <c r="AD149" i="10" s="1"/>
  <c r="AB12" i="8"/>
  <c r="AD12" i="8" s="1"/>
  <c r="AB25" i="7"/>
  <c r="AD25" i="7" s="1"/>
  <c r="AB153" i="10"/>
  <c r="AD153" i="10" s="1"/>
  <c r="AB145" i="10"/>
  <c r="AD145" i="10" s="1"/>
  <c r="AB142" i="10"/>
  <c r="AD142" i="10" s="1"/>
  <c r="AB141" i="10"/>
  <c r="AD141" i="10" s="1"/>
  <c r="AB9" i="8"/>
  <c r="AD9" i="8" s="1"/>
  <c r="AB10" i="8"/>
  <c r="AD10" i="8" s="1"/>
  <c r="AB139" i="10"/>
  <c r="AD139" i="10" s="1"/>
  <c r="AB138" i="10"/>
  <c r="AD138" i="10" s="1"/>
  <c r="AB137" i="10"/>
  <c r="AD137" i="10" s="1"/>
  <c r="AB140" i="10"/>
  <c r="AD140" i="10" s="1"/>
  <c r="AB136" i="10"/>
  <c r="AD136" i="10" s="1"/>
  <c r="AB133" i="10"/>
  <c r="AD133" i="10" s="1"/>
  <c r="AB132" i="10"/>
  <c r="AD132" i="10" s="1"/>
  <c r="AB135" i="10"/>
  <c r="AD135" i="10" s="1"/>
  <c r="AB21" i="9"/>
  <c r="AD21" i="9" s="1"/>
  <c r="AB28" i="9"/>
  <c r="AD28" i="9" s="1"/>
  <c r="AB134" i="10"/>
  <c r="AD134" i="10" s="1"/>
  <c r="AB23" i="9"/>
  <c r="AD23" i="9" s="1"/>
  <c r="AB24" i="9"/>
  <c r="AD24" i="9" s="1"/>
  <c r="AB117" i="10"/>
  <c r="AD117" i="10" s="1"/>
  <c r="AB125" i="10"/>
  <c r="AD125" i="10" s="1"/>
  <c r="AB102" i="10"/>
  <c r="AD102" i="10" s="1"/>
  <c r="AB109" i="10"/>
  <c r="AD109" i="10" s="1"/>
  <c r="AB104" i="10"/>
  <c r="AD104" i="10" s="1"/>
  <c r="AB110" i="10"/>
  <c r="AD110" i="10" s="1"/>
  <c r="AB118" i="10"/>
  <c r="AD118" i="10" s="1"/>
  <c r="AB126" i="10"/>
  <c r="AD126" i="10" s="1"/>
  <c r="AB103" i="10"/>
  <c r="AD103" i="10" s="1"/>
  <c r="AB111" i="10"/>
  <c r="AD111" i="10" s="1"/>
  <c r="AB119" i="10"/>
  <c r="AD119" i="10" s="1"/>
  <c r="AB127" i="10"/>
  <c r="AD127" i="10" s="1"/>
  <c r="AB106" i="10"/>
  <c r="AD106" i="10" s="1"/>
  <c r="AB112" i="10"/>
  <c r="AD112" i="10" s="1"/>
  <c r="AB120" i="10"/>
  <c r="AD120" i="10" s="1"/>
  <c r="AB128" i="10"/>
  <c r="AD128" i="10" s="1"/>
  <c r="AB105" i="10"/>
  <c r="AD105" i="10" s="1"/>
  <c r="AB113" i="10"/>
  <c r="AD113" i="10" s="1"/>
  <c r="AB121" i="10"/>
  <c r="AD121" i="10" s="1"/>
  <c r="AB129" i="10"/>
  <c r="AD129" i="10" s="1"/>
  <c r="AB114" i="10"/>
  <c r="AD114" i="10" s="1"/>
  <c r="AB122" i="10"/>
  <c r="AD122" i="10" s="1"/>
  <c r="AB130" i="10"/>
  <c r="AD130" i="10" s="1"/>
  <c r="AB108" i="10"/>
  <c r="AD108" i="10" s="1"/>
  <c r="AB107" i="10"/>
  <c r="AD107" i="10" s="1"/>
  <c r="AB115" i="10"/>
  <c r="AD115" i="10" s="1"/>
  <c r="AB123" i="10"/>
  <c r="AD123" i="10" s="1"/>
  <c r="AB131" i="10"/>
  <c r="AD131" i="10" s="1"/>
  <c r="AB22" i="9"/>
  <c r="AD22" i="9" s="1"/>
  <c r="AB116" i="10"/>
  <c r="AD116" i="10" s="1"/>
  <c r="AB124" i="10"/>
  <c r="AD124" i="10" s="1"/>
  <c r="AB101" i="10"/>
  <c r="AD101" i="10" s="1"/>
  <c r="AB100" i="10"/>
  <c r="AD100" i="10" s="1"/>
  <c r="AB99" i="10"/>
  <c r="AD99" i="10" s="1"/>
  <c r="AB22" i="7"/>
  <c r="AD22" i="7" s="1"/>
  <c r="AB24" i="7"/>
  <c r="AD24" i="7" s="1"/>
  <c r="AB23" i="7"/>
  <c r="AD23" i="7" s="1"/>
  <c r="AB30" i="10"/>
  <c r="AD30" i="10" s="1"/>
  <c r="AB33" i="10"/>
  <c r="AD33" i="10" s="1"/>
  <c r="AB46" i="10"/>
  <c r="AD46" i="10" s="1"/>
  <c r="AB89" i="10"/>
  <c r="AD89" i="10" s="1"/>
  <c r="AB69" i="10"/>
  <c r="AD69" i="10" s="1"/>
  <c r="AB39" i="10"/>
  <c r="AD39" i="10" s="1"/>
  <c r="AB50" i="10"/>
  <c r="AD50" i="10" s="1"/>
  <c r="AB62" i="10"/>
  <c r="AD62" i="10" s="1"/>
  <c r="AB84" i="10"/>
  <c r="AD84" i="10" s="1"/>
  <c r="AB98" i="10"/>
  <c r="AD98" i="10" s="1"/>
  <c r="AB74" i="10"/>
  <c r="AD74" i="10" s="1"/>
  <c r="AB21" i="7"/>
  <c r="AD21" i="7" s="1"/>
  <c r="AB48" i="10"/>
  <c r="AD48" i="10" s="1"/>
  <c r="AB68" i="10"/>
  <c r="AD68" i="10" s="1"/>
  <c r="AB91" i="10"/>
  <c r="AD91" i="10" s="1"/>
  <c r="AB43" i="10"/>
  <c r="AD43" i="10" s="1"/>
  <c r="AB52" i="10"/>
  <c r="AD52" i="10" s="1"/>
  <c r="AB64" i="10"/>
  <c r="AD64" i="10" s="1"/>
  <c r="AB88" i="10"/>
  <c r="AD88" i="10" s="1"/>
  <c r="AB17" i="9"/>
  <c r="AD17" i="9" s="1"/>
  <c r="AB61" i="10"/>
  <c r="AD61" i="10" s="1"/>
  <c r="AB72" i="10"/>
  <c r="AD72" i="10" s="1"/>
  <c r="AB66" i="10"/>
  <c r="AD66" i="10" s="1"/>
  <c r="AB19" i="9"/>
  <c r="AD19" i="9" s="1"/>
  <c r="AB41" i="10"/>
  <c r="AD41" i="10" s="1"/>
  <c r="AB34" i="10"/>
  <c r="AD34" i="10" s="1"/>
  <c r="AB78" i="10"/>
  <c r="AD78" i="10" s="1"/>
  <c r="AB93" i="10"/>
  <c r="AD93" i="10" s="1"/>
  <c r="AB92" i="10"/>
  <c r="AD92" i="10" s="1"/>
  <c r="AB35" i="10"/>
  <c r="AD35" i="10" s="1"/>
  <c r="AB90" i="10"/>
  <c r="AD90" i="10" s="1"/>
  <c r="AB36" i="10"/>
  <c r="AD36" i="10" s="1"/>
  <c r="AB11" i="9"/>
  <c r="AD11" i="9" s="1"/>
  <c r="AB94" i="10"/>
  <c r="AD94" i="10" s="1"/>
  <c r="AB38" i="10"/>
  <c r="AD38" i="10" s="1"/>
  <c r="AB42" i="10"/>
  <c r="AD42" i="10" s="1"/>
  <c r="AB63" i="10"/>
  <c r="AD63" i="10" s="1"/>
  <c r="AB80" i="10"/>
  <c r="AD80" i="10" s="1"/>
  <c r="AB71" i="10"/>
  <c r="AD71" i="10" s="1"/>
  <c r="AB95" i="10"/>
  <c r="AD95" i="10" s="1"/>
  <c r="AB75" i="10"/>
  <c r="AD75" i="10" s="1"/>
  <c r="AB83" i="10"/>
  <c r="AD83" i="10" s="1"/>
  <c r="AB44" i="10"/>
  <c r="AD44" i="10" s="1"/>
  <c r="AB67" i="10"/>
  <c r="AD67" i="10" s="1"/>
  <c r="AB96" i="10"/>
  <c r="AD96" i="10" s="1"/>
  <c r="AB51" i="10"/>
  <c r="AD51" i="10" s="1"/>
  <c r="AB65" i="10"/>
  <c r="AD65" i="10" s="1"/>
  <c r="AB18" i="9"/>
  <c r="AD18" i="9" s="1"/>
  <c r="AB55" i="10"/>
  <c r="AD55" i="10" s="1"/>
  <c r="AB76" i="10"/>
  <c r="AD76" i="10" s="1"/>
  <c r="AB53" i="10"/>
  <c r="AD53" i="10" s="1"/>
  <c r="AB58" i="10"/>
  <c r="AD58" i="10" s="1"/>
  <c r="AB70" i="10"/>
  <c r="AD70" i="10" s="1"/>
  <c r="AB85" i="10"/>
  <c r="AD85" i="10" s="1"/>
  <c r="AB54" i="10"/>
  <c r="AD54" i="10" s="1"/>
  <c r="AB86" i="10"/>
  <c r="AD86" i="10" s="1"/>
  <c r="AB37" i="10"/>
  <c r="AD37" i="10" s="1"/>
  <c r="AB56" i="10"/>
  <c r="AD56" i="10" s="1"/>
  <c r="AB81" i="10"/>
  <c r="AD81" i="10" s="1"/>
  <c r="AB97" i="10"/>
  <c r="AD97" i="10" s="1"/>
  <c r="AB57" i="10"/>
  <c r="AD57" i="10" s="1"/>
  <c r="AB87" i="10"/>
  <c r="AD87" i="10" s="1"/>
  <c r="AB47" i="10"/>
  <c r="AD47" i="10" s="1"/>
  <c r="AB49" i="10"/>
  <c r="AD49" i="10" s="1"/>
  <c r="AB73" i="10"/>
  <c r="AD73" i="10" s="1"/>
  <c r="AB60" i="10"/>
  <c r="AD60" i="10" s="1"/>
  <c r="AB12" i="9"/>
  <c r="AD12" i="9" s="1"/>
  <c r="AB45" i="10"/>
  <c r="AD45" i="10" s="1"/>
  <c r="AB77" i="10"/>
  <c r="AD77" i="10" s="1"/>
  <c r="AB31" i="10"/>
  <c r="AD31" i="10" s="1"/>
  <c r="AB79" i="10"/>
  <c r="AD79" i="10" s="1"/>
  <c r="AB40" i="10"/>
  <c r="AD40" i="10" s="1"/>
  <c r="AB59" i="10"/>
  <c r="AD59" i="10" s="1"/>
  <c r="AB20" i="9"/>
  <c r="AD20" i="9" s="1"/>
  <c r="AB32" i="10"/>
  <c r="AD32" i="10" s="1"/>
  <c r="AB29" i="10"/>
  <c r="AD29" i="10" s="1"/>
  <c r="AB82" i="10"/>
  <c r="AD82" i="10" s="1"/>
  <c r="AB27" i="10"/>
  <c r="AD27" i="10" s="1"/>
  <c r="AB28" i="10"/>
  <c r="AD28" i="10" s="1"/>
  <c r="AB26" i="10"/>
  <c r="AD26" i="10" s="1"/>
  <c r="AB25" i="10"/>
  <c r="AD25" i="10" s="1"/>
  <c r="AB24" i="10"/>
  <c r="AD24" i="10" s="1"/>
  <c r="AB28" i="8"/>
  <c r="AD28" i="8" s="1"/>
  <c r="AB8" i="8"/>
  <c r="AD8" i="8" s="1"/>
  <c r="AB23" i="10"/>
  <c r="AD23" i="10" s="1"/>
  <c r="AB7" i="8"/>
  <c r="AD7" i="8" s="1"/>
  <c r="AB20" i="10"/>
  <c r="AD20" i="10" s="1"/>
  <c r="AB22" i="10"/>
  <c r="AD22" i="10" s="1"/>
  <c r="AB21" i="10"/>
  <c r="AD21" i="10" s="1"/>
  <c r="AB11" i="10"/>
  <c r="AD11" i="10" s="1"/>
  <c r="AB20" i="7"/>
  <c r="AD20" i="7" s="1"/>
  <c r="AB4" i="10"/>
  <c r="AD4" i="10" s="1"/>
  <c r="AB17" i="10"/>
  <c r="AD17" i="10" s="1"/>
  <c r="AB9" i="10"/>
  <c r="AD9" i="10" s="1"/>
  <c r="AB5" i="8"/>
  <c r="AD5" i="8" s="1"/>
  <c r="AB6" i="10"/>
  <c r="AD6" i="10" s="1"/>
  <c r="AB19" i="7"/>
  <c r="AD19" i="7" s="1"/>
  <c r="AB17" i="7"/>
  <c r="AB12" i="10"/>
  <c r="AD12" i="10" s="1"/>
  <c r="AB6" i="8"/>
  <c r="AD6" i="8" s="1"/>
  <c r="AB19" i="10"/>
  <c r="AD19" i="10" s="1"/>
  <c r="AB3" i="10"/>
  <c r="AD3" i="10" s="1"/>
  <c r="AB5" i="10"/>
  <c r="AD5" i="10" s="1"/>
  <c r="AB18" i="7"/>
  <c r="AD18" i="7" s="1"/>
  <c r="AB14" i="10"/>
  <c r="AD14" i="10" s="1"/>
  <c r="AB16" i="10"/>
  <c r="AD16" i="10" s="1"/>
  <c r="AB18" i="10"/>
  <c r="AD18" i="10" s="1"/>
  <c r="AB8" i="10"/>
  <c r="AD8" i="10" s="1"/>
  <c r="AB7" i="10"/>
  <c r="AD7" i="10" s="1"/>
  <c r="AB10" i="10"/>
  <c r="AD10" i="10" s="1"/>
  <c r="AB13" i="10"/>
  <c r="AD13" i="10" s="1"/>
  <c r="AB15" i="10"/>
  <c r="AD15" i="10" s="1"/>
  <c r="AB4" i="8"/>
  <c r="AD4" i="8" s="1"/>
  <c r="AD17" i="7" l="1"/>
  <c r="AD35" i="7" s="1"/>
  <c r="AB35" i="7"/>
  <c r="AD24" i="8"/>
  <c r="AB24" i="8"/>
  <c r="AM11" i="7"/>
  <c r="AN12" i="7" s="1"/>
  <c r="AC28" i="7" l="1"/>
  <c r="AE28" i="7" s="1"/>
  <c r="AF28" i="7" s="1"/>
  <c r="AG28" i="7" s="1"/>
  <c r="AC154" i="10"/>
  <c r="AE154" i="10" s="1"/>
  <c r="AF154" i="10" s="1"/>
  <c r="AG154" i="10" s="1"/>
  <c r="AC155" i="10"/>
  <c r="AE155" i="10" s="1"/>
  <c r="AF155" i="10" s="1"/>
  <c r="AG155" i="10" s="1"/>
  <c r="AC152" i="10"/>
  <c r="AE152" i="10" s="1"/>
  <c r="AF152" i="10" s="1"/>
  <c r="AG152" i="10" s="1"/>
  <c r="AC153" i="10"/>
  <c r="AE153" i="10" s="1"/>
  <c r="AF153" i="10" s="1"/>
  <c r="AG153" i="10" s="1"/>
  <c r="AC25" i="7"/>
  <c r="AE25" i="7" s="1"/>
  <c r="AF25" i="7" s="1"/>
  <c r="AG25" i="7" s="1"/>
  <c r="AC147" i="10"/>
  <c r="AE147" i="10" s="1"/>
  <c r="AF147" i="10" s="1"/>
  <c r="AG147" i="10" s="1"/>
  <c r="AC149" i="10"/>
  <c r="AE149" i="10" s="1"/>
  <c r="AF149" i="10" s="1"/>
  <c r="AG149" i="10" s="1"/>
  <c r="AC145" i="10"/>
  <c r="AE145" i="10" s="1"/>
  <c r="AF145" i="10" s="1"/>
  <c r="AG145" i="10" s="1"/>
  <c r="AC27" i="7"/>
  <c r="AE27" i="7" s="1"/>
  <c r="AF27" i="7" s="1"/>
  <c r="AG27" i="7" s="1"/>
  <c r="AC150" i="10"/>
  <c r="AE150" i="10" s="1"/>
  <c r="AF150" i="10" s="1"/>
  <c r="AG150" i="10" s="1"/>
  <c r="AC26" i="7"/>
  <c r="AE26" i="7" s="1"/>
  <c r="AF26" i="7" s="1"/>
  <c r="AG26" i="7" s="1"/>
  <c r="AC148" i="10"/>
  <c r="AE148" i="10" s="1"/>
  <c r="AF148" i="10" s="1"/>
  <c r="AG148" i="10" s="1"/>
  <c r="AC151" i="10"/>
  <c r="AE151" i="10" s="1"/>
  <c r="AF151" i="10" s="1"/>
  <c r="AG151" i="10" s="1"/>
  <c r="AC146" i="10"/>
  <c r="AE146" i="10" s="1"/>
  <c r="AF146" i="10" s="1"/>
  <c r="AG146" i="10" s="1"/>
  <c r="AC144" i="10"/>
  <c r="AE144" i="10" s="1"/>
  <c r="AF144" i="10" s="1"/>
  <c r="AG144" i="10" s="1"/>
  <c r="AC143" i="10"/>
  <c r="AE143" i="10" s="1"/>
  <c r="AF143" i="10" s="1"/>
  <c r="AG143" i="10" s="1"/>
  <c r="AC12" i="8"/>
  <c r="AE12" i="8" s="1"/>
  <c r="AF12" i="8" s="1"/>
  <c r="AG12" i="8" s="1"/>
  <c r="AC13" i="8"/>
  <c r="AE13" i="8" s="1"/>
  <c r="AF13" i="8" s="1"/>
  <c r="AG13" i="8" s="1"/>
  <c r="AC142" i="10"/>
  <c r="AE142" i="10" s="1"/>
  <c r="AF142" i="10" s="1"/>
  <c r="AG142" i="10" s="1"/>
  <c r="AC11" i="8"/>
  <c r="AE11" i="8" s="1"/>
  <c r="AF11" i="8" s="1"/>
  <c r="AG11" i="8" s="1"/>
  <c r="AC141" i="10"/>
  <c r="AE141" i="10" s="1"/>
  <c r="AF141" i="10" s="1"/>
  <c r="AG141" i="10" s="1"/>
  <c r="AC9" i="8"/>
  <c r="AE9" i="8" s="1"/>
  <c r="AF9" i="8" s="1"/>
  <c r="AG9" i="8" s="1"/>
  <c r="AC138" i="10"/>
  <c r="AE138" i="10" s="1"/>
  <c r="AF138" i="10" s="1"/>
  <c r="AG138" i="10" s="1"/>
  <c r="AC10" i="8"/>
  <c r="AE10" i="8" s="1"/>
  <c r="AF10" i="8" s="1"/>
  <c r="AG10" i="8" s="1"/>
  <c r="AC140" i="10"/>
  <c r="AE140" i="10" s="1"/>
  <c r="AF140" i="10" s="1"/>
  <c r="AG140" i="10" s="1"/>
  <c r="AC139" i="10"/>
  <c r="AE139" i="10" s="1"/>
  <c r="AF139" i="10" s="1"/>
  <c r="AG139" i="10" s="1"/>
  <c r="AC137" i="10"/>
  <c r="AE137" i="10" s="1"/>
  <c r="AF137" i="10" s="1"/>
  <c r="AG137" i="10" s="1"/>
  <c r="AC136" i="10"/>
  <c r="AE136" i="10" s="1"/>
  <c r="AF136" i="10" s="1"/>
  <c r="AG136" i="10" s="1"/>
  <c r="AC28" i="9"/>
  <c r="AE28" i="9" s="1"/>
  <c r="AF28" i="9" s="1"/>
  <c r="AG28" i="9" s="1"/>
  <c r="AC23" i="9"/>
  <c r="AE23" i="9" s="1"/>
  <c r="AF23" i="9" s="1"/>
  <c r="AG23" i="9" s="1"/>
  <c r="AC132" i="10"/>
  <c r="AE132" i="10" s="1"/>
  <c r="AF132" i="10" s="1"/>
  <c r="AG132" i="10" s="1"/>
  <c r="AC135" i="10"/>
  <c r="AE135" i="10" s="1"/>
  <c r="AF135" i="10" s="1"/>
  <c r="AG135" i="10" s="1"/>
  <c r="AC134" i="10"/>
  <c r="AE134" i="10" s="1"/>
  <c r="AF134" i="10" s="1"/>
  <c r="AG134" i="10" s="1"/>
  <c r="AC133" i="10"/>
  <c r="AE133" i="10" s="1"/>
  <c r="AF133" i="10" s="1"/>
  <c r="AG133" i="10" s="1"/>
  <c r="AC21" i="9"/>
  <c r="AE21" i="9" s="1"/>
  <c r="AF21" i="9" s="1"/>
  <c r="AG21" i="9" s="1"/>
  <c r="AC102" i="10"/>
  <c r="AE102" i="10" s="1"/>
  <c r="AF102" i="10" s="1"/>
  <c r="AG102" i="10" s="1"/>
  <c r="AC109" i="10"/>
  <c r="AE109" i="10" s="1"/>
  <c r="AF109" i="10" s="1"/>
  <c r="AG109" i="10" s="1"/>
  <c r="AC116" i="10"/>
  <c r="AE116" i="10" s="1"/>
  <c r="AF116" i="10" s="1"/>
  <c r="AG116" i="10" s="1"/>
  <c r="AC124" i="10"/>
  <c r="AE124" i="10" s="1"/>
  <c r="AF124" i="10" s="1"/>
  <c r="AG124" i="10" s="1"/>
  <c r="AC105" i="10"/>
  <c r="AE105" i="10" s="1"/>
  <c r="AF105" i="10" s="1"/>
  <c r="AG105" i="10" s="1"/>
  <c r="AC111" i="10"/>
  <c r="AE111" i="10" s="1"/>
  <c r="AF111" i="10" s="1"/>
  <c r="AG111" i="10" s="1"/>
  <c r="AC119" i="10"/>
  <c r="AE119" i="10" s="1"/>
  <c r="AF119" i="10" s="1"/>
  <c r="AG119" i="10" s="1"/>
  <c r="AC127" i="10"/>
  <c r="AE127" i="10" s="1"/>
  <c r="AF127" i="10" s="1"/>
  <c r="AG127" i="10" s="1"/>
  <c r="AC104" i="10"/>
  <c r="AE104" i="10" s="1"/>
  <c r="AF104" i="10" s="1"/>
  <c r="AG104" i="10" s="1"/>
  <c r="AC110" i="10"/>
  <c r="AE110" i="10" s="1"/>
  <c r="AF110" i="10" s="1"/>
  <c r="AG110" i="10" s="1"/>
  <c r="AC118" i="10"/>
  <c r="AE118" i="10" s="1"/>
  <c r="AF118" i="10" s="1"/>
  <c r="AG118" i="10" s="1"/>
  <c r="AC126" i="10"/>
  <c r="AE126" i="10" s="1"/>
  <c r="AF126" i="10" s="1"/>
  <c r="AG126" i="10" s="1"/>
  <c r="AC107" i="10"/>
  <c r="AE107" i="10" s="1"/>
  <c r="AF107" i="10" s="1"/>
  <c r="AG107" i="10" s="1"/>
  <c r="AC113" i="10"/>
  <c r="AE113" i="10" s="1"/>
  <c r="AF113" i="10" s="1"/>
  <c r="AG113" i="10" s="1"/>
  <c r="AC121" i="10"/>
  <c r="AE121" i="10" s="1"/>
  <c r="AF121" i="10" s="1"/>
  <c r="AG121" i="10" s="1"/>
  <c r="AC129" i="10"/>
  <c r="AE129" i="10" s="1"/>
  <c r="AF129" i="10" s="1"/>
  <c r="AG129" i="10" s="1"/>
  <c r="AC106" i="10"/>
  <c r="AE106" i="10" s="1"/>
  <c r="AF106" i="10" s="1"/>
  <c r="AG106" i="10" s="1"/>
  <c r="AC112" i="10"/>
  <c r="AE112" i="10" s="1"/>
  <c r="AF112" i="10" s="1"/>
  <c r="AG112" i="10" s="1"/>
  <c r="AC120" i="10"/>
  <c r="AE120" i="10" s="1"/>
  <c r="AF120" i="10" s="1"/>
  <c r="AG120" i="10" s="1"/>
  <c r="AC128" i="10"/>
  <c r="AE128" i="10" s="1"/>
  <c r="AF128" i="10" s="1"/>
  <c r="AG128" i="10" s="1"/>
  <c r="AC22" i="9"/>
  <c r="AE22" i="9" s="1"/>
  <c r="AF22" i="9" s="1"/>
  <c r="AG22" i="9" s="1"/>
  <c r="AC115" i="10"/>
  <c r="AE115" i="10" s="1"/>
  <c r="AF115" i="10" s="1"/>
  <c r="AG115" i="10" s="1"/>
  <c r="AC123" i="10"/>
  <c r="AE123" i="10" s="1"/>
  <c r="AF123" i="10" s="1"/>
  <c r="AG123" i="10" s="1"/>
  <c r="AC131" i="10"/>
  <c r="AE131" i="10" s="1"/>
  <c r="AF131" i="10" s="1"/>
  <c r="AG131" i="10" s="1"/>
  <c r="AC114" i="10"/>
  <c r="AE114" i="10" s="1"/>
  <c r="AF114" i="10" s="1"/>
  <c r="AG114" i="10" s="1"/>
  <c r="AC122" i="10"/>
  <c r="AE122" i="10" s="1"/>
  <c r="AF122" i="10" s="1"/>
  <c r="AG122" i="10" s="1"/>
  <c r="AC130" i="10"/>
  <c r="AE130" i="10" s="1"/>
  <c r="AF130" i="10" s="1"/>
  <c r="AG130" i="10" s="1"/>
  <c r="AC108" i="10"/>
  <c r="AE108" i="10" s="1"/>
  <c r="AF108" i="10" s="1"/>
  <c r="AG108" i="10" s="1"/>
  <c r="AC103" i="10"/>
  <c r="AE103" i="10" s="1"/>
  <c r="AF103" i="10" s="1"/>
  <c r="AG103" i="10" s="1"/>
  <c r="AC24" i="9"/>
  <c r="AE24" i="9" s="1"/>
  <c r="AF24" i="9" s="1"/>
  <c r="AG24" i="9" s="1"/>
  <c r="AC117" i="10"/>
  <c r="AE117" i="10" s="1"/>
  <c r="AF117" i="10" s="1"/>
  <c r="AG117" i="10" s="1"/>
  <c r="AC125" i="10"/>
  <c r="AE125" i="10" s="1"/>
  <c r="AF125" i="10" s="1"/>
  <c r="AG125" i="10" s="1"/>
  <c r="AC101" i="10"/>
  <c r="AE101" i="10" s="1"/>
  <c r="AF101" i="10" s="1"/>
  <c r="AG101" i="10" s="1"/>
  <c r="AC24" i="7"/>
  <c r="AE24" i="7" s="1"/>
  <c r="AF24" i="7" s="1"/>
  <c r="AG24" i="7" s="1"/>
  <c r="AC22" i="7"/>
  <c r="AE22" i="7" s="1"/>
  <c r="AF22" i="7" s="1"/>
  <c r="AG22" i="7" s="1"/>
  <c r="AC99" i="10"/>
  <c r="AE99" i="10" s="1"/>
  <c r="AF99" i="10" s="1"/>
  <c r="AG99" i="10" s="1"/>
  <c r="AC23" i="7"/>
  <c r="AE23" i="7" s="1"/>
  <c r="AF23" i="7" s="1"/>
  <c r="AG23" i="7" s="1"/>
  <c r="AC100" i="10"/>
  <c r="AE100" i="10" s="1"/>
  <c r="AF100" i="10" s="1"/>
  <c r="AG100" i="10" s="1"/>
  <c r="AC58" i="10"/>
  <c r="AE58" i="10" s="1"/>
  <c r="AF58" i="10" s="1"/>
  <c r="AG58" i="10" s="1"/>
  <c r="AC78" i="10"/>
  <c r="AE78" i="10" s="1"/>
  <c r="AF78" i="10" s="1"/>
  <c r="AG78" i="10" s="1"/>
  <c r="AC50" i="10"/>
  <c r="AE50" i="10" s="1"/>
  <c r="AF50" i="10" s="1"/>
  <c r="AG50" i="10" s="1"/>
  <c r="AC11" i="9"/>
  <c r="AE11" i="9" s="1"/>
  <c r="AF11" i="9" s="1"/>
  <c r="AG11" i="9" s="1"/>
  <c r="AC71" i="10"/>
  <c r="AE71" i="10" s="1"/>
  <c r="AF71" i="10" s="1"/>
  <c r="AG71" i="10" s="1"/>
  <c r="AC96" i="10"/>
  <c r="AE96" i="10" s="1"/>
  <c r="AF96" i="10" s="1"/>
  <c r="AG96" i="10" s="1"/>
  <c r="AC30" i="10"/>
  <c r="AE30" i="10" s="1"/>
  <c r="AF30" i="10" s="1"/>
  <c r="AG30" i="10" s="1"/>
  <c r="AC35" i="10"/>
  <c r="AE35" i="10" s="1"/>
  <c r="AF35" i="10" s="1"/>
  <c r="AG35" i="10" s="1"/>
  <c r="AC68" i="10"/>
  <c r="AE68" i="10" s="1"/>
  <c r="AF68" i="10" s="1"/>
  <c r="AG68" i="10" s="1"/>
  <c r="AC86" i="10"/>
  <c r="AE86" i="10" s="1"/>
  <c r="AF86" i="10" s="1"/>
  <c r="AG86" i="10" s="1"/>
  <c r="AC97" i="10"/>
  <c r="AE97" i="10" s="1"/>
  <c r="AF97" i="10" s="1"/>
  <c r="AG97" i="10" s="1"/>
  <c r="AC52" i="10"/>
  <c r="AE52" i="10" s="1"/>
  <c r="AF52" i="10" s="1"/>
  <c r="AG52" i="10" s="1"/>
  <c r="AC74" i="10"/>
  <c r="AE74" i="10" s="1"/>
  <c r="AF74" i="10" s="1"/>
  <c r="AG74" i="10" s="1"/>
  <c r="AC20" i="9"/>
  <c r="AE20" i="9" s="1"/>
  <c r="AF20" i="9" s="1"/>
  <c r="AG20" i="9" s="1"/>
  <c r="AC32" i="10"/>
  <c r="AE32" i="10" s="1"/>
  <c r="AF32" i="10" s="1"/>
  <c r="AG32" i="10" s="1"/>
  <c r="AC39" i="10"/>
  <c r="AE39" i="10" s="1"/>
  <c r="AF39" i="10" s="1"/>
  <c r="AG39" i="10" s="1"/>
  <c r="AC70" i="10"/>
  <c r="AE70" i="10" s="1"/>
  <c r="AF70" i="10" s="1"/>
  <c r="AG70" i="10" s="1"/>
  <c r="AC90" i="10"/>
  <c r="AE90" i="10" s="1"/>
  <c r="AF90" i="10" s="1"/>
  <c r="AG90" i="10" s="1"/>
  <c r="AC98" i="10"/>
  <c r="AE98" i="10" s="1"/>
  <c r="AF98" i="10" s="1"/>
  <c r="AG98" i="10" s="1"/>
  <c r="AC19" i="9"/>
  <c r="AE19" i="9" s="1"/>
  <c r="AF19" i="9" s="1"/>
  <c r="AG19" i="9" s="1"/>
  <c r="AC91" i="10"/>
  <c r="AE91" i="10" s="1"/>
  <c r="AF91" i="10" s="1"/>
  <c r="AG91" i="10" s="1"/>
  <c r="AC80" i="10"/>
  <c r="AE80" i="10" s="1"/>
  <c r="AF80" i="10" s="1"/>
  <c r="AG80" i="10" s="1"/>
  <c r="AC46" i="10"/>
  <c r="AE46" i="10" s="1"/>
  <c r="AF46" i="10" s="1"/>
  <c r="AG46" i="10" s="1"/>
  <c r="AC73" i="10"/>
  <c r="AE73" i="10" s="1"/>
  <c r="AF73" i="10" s="1"/>
  <c r="AG73" i="10" s="1"/>
  <c r="AC59" i="10"/>
  <c r="AE59" i="10" s="1"/>
  <c r="AF59" i="10" s="1"/>
  <c r="AG59" i="10" s="1"/>
  <c r="AC85" i="10"/>
  <c r="AE85" i="10" s="1"/>
  <c r="AF85" i="10" s="1"/>
  <c r="AG85" i="10" s="1"/>
  <c r="AC29" i="10"/>
  <c r="AE29" i="10" s="1"/>
  <c r="AF29" i="10" s="1"/>
  <c r="AG29" i="10" s="1"/>
  <c r="AC61" i="10"/>
  <c r="AE61" i="10" s="1"/>
  <c r="AF61" i="10" s="1"/>
  <c r="AG61" i="10" s="1"/>
  <c r="AC75" i="10"/>
  <c r="AE75" i="10" s="1"/>
  <c r="AF75" i="10" s="1"/>
  <c r="AG75" i="10" s="1"/>
  <c r="AC84" i="10"/>
  <c r="AE84" i="10" s="1"/>
  <c r="AF84" i="10" s="1"/>
  <c r="AG84" i="10" s="1"/>
  <c r="AC67" i="10"/>
  <c r="AE67" i="10" s="1"/>
  <c r="AF67" i="10" s="1"/>
  <c r="AG67" i="10" s="1"/>
  <c r="AC42" i="10"/>
  <c r="AE42" i="10" s="1"/>
  <c r="AF42" i="10" s="1"/>
  <c r="AG42" i="10" s="1"/>
  <c r="AC21" i="7"/>
  <c r="AE21" i="7" s="1"/>
  <c r="AF21" i="7" s="1"/>
  <c r="AG21" i="7" s="1"/>
  <c r="AC31" i="10"/>
  <c r="AE31" i="10" s="1"/>
  <c r="AF31" i="10" s="1"/>
  <c r="AG31" i="10" s="1"/>
  <c r="AC93" i="10"/>
  <c r="AE93" i="10" s="1"/>
  <c r="AF93" i="10" s="1"/>
  <c r="AG93" i="10" s="1"/>
  <c r="AC45" i="10"/>
  <c r="AE45" i="10" s="1"/>
  <c r="AF45" i="10" s="1"/>
  <c r="AG45" i="10" s="1"/>
  <c r="AC54" i="10"/>
  <c r="AE54" i="10" s="1"/>
  <c r="AF54" i="10" s="1"/>
  <c r="AG54" i="10" s="1"/>
  <c r="AC77" i="10"/>
  <c r="AE77" i="10" s="1"/>
  <c r="AF77" i="10" s="1"/>
  <c r="AG77" i="10" s="1"/>
  <c r="AC94" i="10"/>
  <c r="AE94" i="10" s="1"/>
  <c r="AF94" i="10" s="1"/>
  <c r="AG94" i="10" s="1"/>
  <c r="AC66" i="10"/>
  <c r="AE66" i="10" s="1"/>
  <c r="AF66" i="10" s="1"/>
  <c r="AG66" i="10" s="1"/>
  <c r="AC92" i="10"/>
  <c r="AE92" i="10" s="1"/>
  <c r="AF92" i="10" s="1"/>
  <c r="AG92" i="10" s="1"/>
  <c r="AC56" i="10"/>
  <c r="AE56" i="10" s="1"/>
  <c r="AF56" i="10" s="1"/>
  <c r="AG56" i="10" s="1"/>
  <c r="AC62" i="10"/>
  <c r="AE62" i="10" s="1"/>
  <c r="AF62" i="10" s="1"/>
  <c r="AG62" i="10" s="1"/>
  <c r="AC17" i="9"/>
  <c r="AE17" i="9" s="1"/>
  <c r="AF17" i="9" s="1"/>
  <c r="AG17" i="9" s="1"/>
  <c r="AC53" i="10"/>
  <c r="AE53" i="10" s="1"/>
  <c r="AF53" i="10" s="1"/>
  <c r="AG53" i="10" s="1"/>
  <c r="AC88" i="10"/>
  <c r="AE88" i="10" s="1"/>
  <c r="AF88" i="10" s="1"/>
  <c r="AG88" i="10" s="1"/>
  <c r="AC33" i="10"/>
  <c r="AE33" i="10" s="1"/>
  <c r="AF33" i="10" s="1"/>
  <c r="AG33" i="10" s="1"/>
  <c r="AC41" i="10"/>
  <c r="AE41" i="10" s="1"/>
  <c r="AF41" i="10" s="1"/>
  <c r="AG41" i="10" s="1"/>
  <c r="AC83" i="10"/>
  <c r="AE83" i="10" s="1"/>
  <c r="AF83" i="10" s="1"/>
  <c r="AG83" i="10" s="1"/>
  <c r="AC69" i="10"/>
  <c r="AE69" i="10" s="1"/>
  <c r="AF69" i="10" s="1"/>
  <c r="AG69" i="10" s="1"/>
  <c r="AC38" i="10"/>
  <c r="AE38" i="10" s="1"/>
  <c r="AF38" i="10" s="1"/>
  <c r="AG38" i="10" s="1"/>
  <c r="AC47" i="10"/>
  <c r="AE47" i="10" s="1"/>
  <c r="AF47" i="10" s="1"/>
  <c r="AG47" i="10" s="1"/>
  <c r="AC76" i="10"/>
  <c r="AE76" i="10" s="1"/>
  <c r="AF76" i="10" s="1"/>
  <c r="AG76" i="10" s="1"/>
  <c r="AC87" i="10"/>
  <c r="AE87" i="10" s="1"/>
  <c r="AF87" i="10" s="1"/>
  <c r="AG87" i="10" s="1"/>
  <c r="AC95" i="10"/>
  <c r="AE95" i="10" s="1"/>
  <c r="AF95" i="10" s="1"/>
  <c r="AG95" i="10" s="1"/>
  <c r="AC37" i="10"/>
  <c r="AE37" i="10" s="1"/>
  <c r="AF37" i="10" s="1"/>
  <c r="AG37" i="10" s="1"/>
  <c r="AC43" i="10"/>
  <c r="AE43" i="10" s="1"/>
  <c r="AF43" i="10" s="1"/>
  <c r="AG43" i="10" s="1"/>
  <c r="AC79" i="10"/>
  <c r="AE79" i="10" s="1"/>
  <c r="AF79" i="10" s="1"/>
  <c r="AG79" i="10" s="1"/>
  <c r="AC40" i="10"/>
  <c r="AE40" i="10" s="1"/>
  <c r="AF40" i="10" s="1"/>
  <c r="AG40" i="10" s="1"/>
  <c r="AC49" i="10"/>
  <c r="AE49" i="10" s="1"/>
  <c r="AF49" i="10" s="1"/>
  <c r="AG49" i="10" s="1"/>
  <c r="AC63" i="10"/>
  <c r="AE63" i="10" s="1"/>
  <c r="AF63" i="10" s="1"/>
  <c r="AG63" i="10" s="1"/>
  <c r="AC89" i="10"/>
  <c r="AE89" i="10" s="1"/>
  <c r="AF89" i="10" s="1"/>
  <c r="AG89" i="10" s="1"/>
  <c r="AC18" i="9"/>
  <c r="AE18" i="9" s="1"/>
  <c r="AF18" i="9" s="1"/>
  <c r="AG18" i="9" s="1"/>
  <c r="AC64" i="10"/>
  <c r="AE64" i="10" s="1"/>
  <c r="AF64" i="10" s="1"/>
  <c r="AG64" i="10" s="1"/>
  <c r="AC55" i="10"/>
  <c r="AE55" i="10" s="1"/>
  <c r="AF55" i="10" s="1"/>
  <c r="AG55" i="10" s="1"/>
  <c r="AC65" i="10"/>
  <c r="AE65" i="10" s="1"/>
  <c r="AF65" i="10" s="1"/>
  <c r="AG65" i="10" s="1"/>
  <c r="AC36" i="10"/>
  <c r="AE36" i="10" s="1"/>
  <c r="AF36" i="10" s="1"/>
  <c r="AG36" i="10" s="1"/>
  <c r="AC60" i="10"/>
  <c r="AE60" i="10" s="1"/>
  <c r="AF60" i="10" s="1"/>
  <c r="AG60" i="10" s="1"/>
  <c r="AC82" i="10"/>
  <c r="AE82" i="10" s="1"/>
  <c r="AF82" i="10" s="1"/>
  <c r="AG82" i="10" s="1"/>
  <c r="AC57" i="10"/>
  <c r="AE57" i="10" s="1"/>
  <c r="AF57" i="10" s="1"/>
  <c r="AG57" i="10" s="1"/>
  <c r="AC48" i="10"/>
  <c r="AE48" i="10" s="1"/>
  <c r="AF48" i="10" s="1"/>
  <c r="AG48" i="10" s="1"/>
  <c r="AC34" i="10"/>
  <c r="AE34" i="10" s="1"/>
  <c r="AF34" i="10" s="1"/>
  <c r="AG34" i="10" s="1"/>
  <c r="AC72" i="10"/>
  <c r="AE72" i="10" s="1"/>
  <c r="AF72" i="10" s="1"/>
  <c r="AG72" i="10" s="1"/>
  <c r="AC12" i="9"/>
  <c r="AE12" i="9" s="1"/>
  <c r="AF12" i="9" s="1"/>
  <c r="AG12" i="9" s="1"/>
  <c r="AC44" i="10"/>
  <c r="AE44" i="10" s="1"/>
  <c r="AF44" i="10" s="1"/>
  <c r="AG44" i="10" s="1"/>
  <c r="AC51" i="10"/>
  <c r="AE51" i="10" s="1"/>
  <c r="AF51" i="10" s="1"/>
  <c r="AG51" i="10" s="1"/>
  <c r="AC81" i="10"/>
  <c r="AE81" i="10" s="1"/>
  <c r="AF81" i="10" s="1"/>
  <c r="AG81" i="10" s="1"/>
  <c r="AC27" i="10"/>
  <c r="AE27" i="10" s="1"/>
  <c r="AF27" i="10" s="1"/>
  <c r="AG27" i="10" s="1"/>
  <c r="AC28" i="10"/>
  <c r="AE28" i="10" s="1"/>
  <c r="AF28" i="10" s="1"/>
  <c r="AG28" i="10" s="1"/>
  <c r="AC8" i="8"/>
  <c r="AE8" i="8" s="1"/>
  <c r="AF8" i="8" s="1"/>
  <c r="AG8" i="8" s="1"/>
  <c r="AC26" i="10"/>
  <c r="AE26" i="10" s="1"/>
  <c r="AF26" i="10" s="1"/>
  <c r="AG26" i="10" s="1"/>
  <c r="AC24" i="10"/>
  <c r="AE24" i="10" s="1"/>
  <c r="AF24" i="10" s="1"/>
  <c r="AG24" i="10" s="1"/>
  <c r="AC28" i="8"/>
  <c r="AE28" i="8" s="1"/>
  <c r="AF28" i="8" s="1"/>
  <c r="AG28" i="8" s="1"/>
  <c r="AC25" i="10"/>
  <c r="AE25" i="10" s="1"/>
  <c r="AF25" i="10" s="1"/>
  <c r="AG25" i="10" s="1"/>
  <c r="AC23" i="10"/>
  <c r="AE23" i="10" s="1"/>
  <c r="AF23" i="10" s="1"/>
  <c r="AG23" i="10" s="1"/>
  <c r="AC7" i="8"/>
  <c r="AE7" i="8" s="1"/>
  <c r="AF7" i="8" s="1"/>
  <c r="AG7" i="8" s="1"/>
  <c r="AC22" i="10"/>
  <c r="AE22" i="10" s="1"/>
  <c r="AF22" i="10" s="1"/>
  <c r="AG22" i="10" s="1"/>
  <c r="AC21" i="10"/>
  <c r="AE21" i="10" s="1"/>
  <c r="AF21" i="10" s="1"/>
  <c r="AG21" i="10" s="1"/>
  <c r="AC20" i="10"/>
  <c r="AE20" i="10" s="1"/>
  <c r="AF20" i="10" s="1"/>
  <c r="AG20" i="10" s="1"/>
  <c r="AC18" i="10"/>
  <c r="AE18" i="10" s="1"/>
  <c r="AF18" i="10" s="1"/>
  <c r="AG18" i="10" s="1"/>
  <c r="AC19" i="10"/>
  <c r="AE19" i="10" s="1"/>
  <c r="AF19" i="10" s="1"/>
  <c r="AG19" i="10" s="1"/>
  <c r="AC4" i="8"/>
  <c r="AE4" i="8" s="1"/>
  <c r="AC5" i="8"/>
  <c r="AE5" i="8" s="1"/>
  <c r="AF5" i="8" s="1"/>
  <c r="AG5" i="8" s="1"/>
  <c r="AC6" i="8"/>
  <c r="AE6" i="8" s="1"/>
  <c r="AF6" i="8" s="1"/>
  <c r="AG6" i="8" s="1"/>
  <c r="AC17" i="10"/>
  <c r="AE17" i="10" s="1"/>
  <c r="AF17" i="10" s="1"/>
  <c r="AG17" i="10" s="1"/>
  <c r="AC15" i="10"/>
  <c r="AE15" i="10" s="1"/>
  <c r="AF15" i="10" s="1"/>
  <c r="AG15" i="10" s="1"/>
  <c r="AC16" i="10"/>
  <c r="AE16" i="10" s="1"/>
  <c r="AF16" i="10" s="1"/>
  <c r="AG16" i="10" s="1"/>
  <c r="AC3" i="10"/>
  <c r="AE3" i="10" s="1"/>
  <c r="AF3" i="10" s="1"/>
  <c r="AG3" i="10" s="1"/>
  <c r="AC13" i="10"/>
  <c r="AE13" i="10" s="1"/>
  <c r="AF13" i="10" s="1"/>
  <c r="AG13" i="10" s="1"/>
  <c r="AC12" i="10"/>
  <c r="AE12" i="10" s="1"/>
  <c r="AF12" i="10" s="1"/>
  <c r="AG12" i="10" s="1"/>
  <c r="AC20" i="7"/>
  <c r="AE20" i="7" s="1"/>
  <c r="AF20" i="7" s="1"/>
  <c r="AG20" i="7" s="1"/>
  <c r="AC14" i="10"/>
  <c r="AE14" i="10" s="1"/>
  <c r="AF14" i="10" s="1"/>
  <c r="AG14" i="10" s="1"/>
  <c r="AC18" i="7"/>
  <c r="AE18" i="7" s="1"/>
  <c r="AF18" i="7" s="1"/>
  <c r="AG18" i="7" s="1"/>
  <c r="AC19" i="7"/>
  <c r="AE19" i="7" s="1"/>
  <c r="AF19" i="7" s="1"/>
  <c r="AG19" i="7" s="1"/>
  <c r="AC17" i="7"/>
  <c r="AC10" i="10"/>
  <c r="AE10" i="10" s="1"/>
  <c r="AF10" i="10" s="1"/>
  <c r="AG10" i="10" s="1"/>
  <c r="AC11" i="10"/>
  <c r="AE11" i="10" s="1"/>
  <c r="AF11" i="10" s="1"/>
  <c r="AG11" i="10" s="1"/>
  <c r="AC8" i="10"/>
  <c r="AE8" i="10" s="1"/>
  <c r="AF8" i="10" s="1"/>
  <c r="AG8" i="10" s="1"/>
  <c r="AC7" i="10"/>
  <c r="AE7" i="10" s="1"/>
  <c r="AF7" i="10" s="1"/>
  <c r="AG7" i="10" s="1"/>
  <c r="AC5" i="10"/>
  <c r="AE5" i="10" s="1"/>
  <c r="AF5" i="10" s="1"/>
  <c r="AG5" i="10" s="1"/>
  <c r="AC9" i="10"/>
  <c r="AE9" i="10" s="1"/>
  <c r="AF9" i="10" s="1"/>
  <c r="AG9" i="10" s="1"/>
  <c r="AC6" i="10"/>
  <c r="AE6" i="10" s="1"/>
  <c r="AF6" i="10" s="1"/>
  <c r="AG6" i="10" s="1"/>
  <c r="AC4" i="10"/>
  <c r="AE4" i="10" s="1"/>
  <c r="AF4" i="10" s="1"/>
  <c r="AG4" i="10" s="1"/>
  <c r="AH155" i="10" l="1"/>
  <c r="AI155" i="10"/>
  <c r="AI151" i="10"/>
  <c r="AH151" i="10"/>
  <c r="AI25" i="7"/>
  <c r="AH147" i="10"/>
  <c r="AI147" i="10"/>
  <c r="AI145" i="10"/>
  <c r="AH145" i="10"/>
  <c r="AI149" i="10"/>
  <c r="AH149" i="10"/>
  <c r="AI9" i="8"/>
  <c r="AH9" i="8"/>
  <c r="AI140" i="10"/>
  <c r="AH140" i="10"/>
  <c r="AH17" i="10"/>
  <c r="AH114" i="10"/>
  <c r="AI114" i="10"/>
  <c r="AI106" i="10"/>
  <c r="AH106" i="10"/>
  <c r="AH104" i="10"/>
  <c r="AI104" i="10"/>
  <c r="AI102" i="10"/>
  <c r="AH102" i="10"/>
  <c r="AI136" i="10"/>
  <c r="AH136" i="10"/>
  <c r="AI108" i="10"/>
  <c r="AH108" i="10"/>
  <c r="AI128" i="10"/>
  <c r="AH128" i="10"/>
  <c r="AH126" i="10"/>
  <c r="AI126" i="10"/>
  <c r="AH124" i="10"/>
  <c r="AI124" i="10"/>
  <c r="AI21" i="9"/>
  <c r="AH21" i="9"/>
  <c r="AI132" i="10"/>
  <c r="AH132" i="10"/>
  <c r="AI138" i="10"/>
  <c r="AH138" i="10"/>
  <c r="AI21" i="7"/>
  <c r="AI130" i="10"/>
  <c r="AH130" i="10"/>
  <c r="AI120" i="10"/>
  <c r="AH120" i="10"/>
  <c r="AI118" i="10"/>
  <c r="AH118" i="10"/>
  <c r="AH116" i="10"/>
  <c r="AI116" i="10"/>
  <c r="AI23" i="9"/>
  <c r="AH23" i="9"/>
  <c r="AR13" i="9"/>
  <c r="AH122" i="10"/>
  <c r="AI122" i="10"/>
  <c r="AH112" i="10"/>
  <c r="AI112" i="10"/>
  <c r="AI110" i="10"/>
  <c r="AH110" i="10"/>
  <c r="AH134" i="10"/>
  <c r="AI134" i="10"/>
  <c r="AI27" i="9"/>
  <c r="AH4" i="10"/>
  <c r="AH9" i="10"/>
  <c r="AI98" i="10"/>
  <c r="AH98" i="10"/>
  <c r="AE17" i="7"/>
  <c r="AC35" i="7"/>
  <c r="AH57" i="10"/>
  <c r="AI57" i="10"/>
  <c r="AH88" i="10"/>
  <c r="AI88" i="10"/>
  <c r="AI84" i="10"/>
  <c r="AH84" i="10"/>
  <c r="AI86" i="10"/>
  <c r="AH86" i="10"/>
  <c r="AH51" i="10"/>
  <c r="AI51" i="10"/>
  <c r="AI49" i="10"/>
  <c r="AH49" i="10"/>
  <c r="AI37" i="10"/>
  <c r="AH37" i="10"/>
  <c r="AI47" i="10"/>
  <c r="AH47" i="10"/>
  <c r="AI41" i="10"/>
  <c r="AH41" i="10"/>
  <c r="AI17" i="9"/>
  <c r="AH17" i="9"/>
  <c r="AH45" i="10"/>
  <c r="AI45" i="10"/>
  <c r="AH61" i="10"/>
  <c r="AI61" i="10"/>
  <c r="AI73" i="10"/>
  <c r="AH73" i="10"/>
  <c r="AI19" i="9"/>
  <c r="AH19" i="9"/>
  <c r="AI39" i="10"/>
  <c r="AH39" i="10"/>
  <c r="AH35" i="10"/>
  <c r="AI35" i="10"/>
  <c r="AH11" i="9"/>
  <c r="AI11" i="9"/>
  <c r="AI90" i="10"/>
  <c r="AH90" i="10"/>
  <c r="AH33" i="10"/>
  <c r="AI33" i="10"/>
  <c r="AH94" i="10"/>
  <c r="AI94" i="10"/>
  <c r="AI67" i="10"/>
  <c r="AH67" i="10"/>
  <c r="AH29" i="10"/>
  <c r="AI29" i="10"/>
  <c r="AH65" i="10"/>
  <c r="AI65" i="10"/>
  <c r="AI69" i="10"/>
  <c r="AH69" i="10"/>
  <c r="AH31" i="10"/>
  <c r="AI31" i="10"/>
  <c r="AI80" i="10"/>
  <c r="AH80" i="10"/>
  <c r="AI96" i="10"/>
  <c r="AH96" i="10"/>
  <c r="AI78" i="10"/>
  <c r="AH78" i="10"/>
  <c r="AI82" i="10"/>
  <c r="AH82" i="10"/>
  <c r="AH55" i="10"/>
  <c r="AI55" i="10"/>
  <c r="AH63" i="10"/>
  <c r="AI63" i="10"/>
  <c r="AI43" i="10"/>
  <c r="AH43" i="10"/>
  <c r="AH76" i="10"/>
  <c r="AI76" i="10"/>
  <c r="AH53" i="10"/>
  <c r="AI53" i="10"/>
  <c r="AI92" i="10"/>
  <c r="AH92" i="10"/>
  <c r="AH21" i="7"/>
  <c r="AI59" i="10"/>
  <c r="AH59" i="10"/>
  <c r="AH71" i="10"/>
  <c r="AI71" i="10"/>
  <c r="AI17" i="10"/>
  <c r="AI27" i="10"/>
  <c r="AH27" i="10"/>
  <c r="AH15" i="10"/>
  <c r="AI15" i="10"/>
  <c r="AI23" i="10"/>
  <c r="AH23" i="10"/>
  <c r="AH25" i="10"/>
  <c r="AI25" i="10"/>
  <c r="AF4" i="8"/>
  <c r="AG4" i="8" s="1"/>
  <c r="AG24" i="8" s="1"/>
  <c r="AE24" i="8"/>
  <c r="AC24" i="8"/>
  <c r="AI13" i="10"/>
  <c r="AH13" i="10"/>
  <c r="AI9" i="10"/>
  <c r="AI4" i="10"/>
  <c r="AI4" i="8" l="1"/>
  <c r="AH4" i="8"/>
  <c r="AF17" i="7"/>
  <c r="AE35" i="7"/>
  <c r="AG25" i="8"/>
  <c r="AF24" i="8"/>
  <c r="AG17" i="7" l="1"/>
  <c r="AF35" i="7"/>
  <c r="AG36" i="7" l="1"/>
  <c r="AI17" i="7"/>
  <c r="AH17" i="7"/>
</calcChain>
</file>

<file path=xl/sharedStrings.xml><?xml version="1.0" encoding="utf-8"?>
<sst xmlns="http://schemas.openxmlformats.org/spreadsheetml/2006/main" count="1165" uniqueCount="292">
  <si>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</si>
  <si>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</si>
  <si>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</si>
  <si>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</si>
  <si>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</si>
  <si>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</si>
  <si>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</si>
  <si>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</si>
  <si>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</si>
  <si>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</si>
  <si>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</si>
  <si>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</si>
  <si>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</si>
  <si>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</si>
  <si>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</si>
  <si>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</si>
  <si>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</si>
  <si>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</si>
  <si>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</si>
  <si>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</si>
  <si>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</si>
  <si>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</si>
  <si>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</si>
  <si>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</si>
  <si>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</si>
  <si>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</si>
  <si>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</si>
  <si>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</si>
  <si>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</si>
  <si>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</si>
  <si>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</si>
  <si>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</si>
  <si>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</si>
  <si>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</si>
  <si>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</si>
  <si>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</si>
  <si>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</si>
  <si>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</si>
  <si>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</si>
  <si>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</si>
  <si>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</si>
  <si>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</si>
  <si>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</si>
  <si>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</si>
  <si>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</si>
  <si>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</si>
  <si>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</si>
  <si>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</si>
  <si>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</si>
  <si>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</si>
  <si>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</si>
  <si>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</si>
  <si>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</si>
  <si>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</si>
  <si>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</si>
  <si>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</si>
  <si>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</si>
  <si>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</si>
  <si>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</si>
  <si>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</si>
  <si>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</si>
  <si>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</si>
  <si>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</si>
  <si>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</si>
  <si>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</si>
  <si>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</si>
  <si>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</si>
  <si>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</si>
  <si>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</si>
  <si>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</si>
  <si>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</si>
  <si>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</si>
  <si>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</si>
  <si>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</si>
  <si>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</si>
  <si>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</si>
  <si>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</si>
  <si>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</si>
  <si>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</si>
  <si>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</si>
  <si>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day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</si>
  <si>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</si>
  <si>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</si>
  <si>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</si>
  <si>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</si>
  <si>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</si>
  <si>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</si>
  <si>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</si>
  <si>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</si>
  <si>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</si>
  <si>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</si>
  <si>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</si>
  <si>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</si>
  <si>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</si>
  <si>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</si>
  <si>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</si>
  <si>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</si>
  <si>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</si>
  <si>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</si>
  <si>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</si>
  <si>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</si>
  <si>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emp</t>
  </si>
  <si>
    <t>IAEA-C1</t>
  </si>
  <si>
    <t>GREECO</t>
  </si>
  <si>
    <t>tehuth</t>
  </si>
  <si>
    <t>Reagent Carbonate</t>
  </si>
  <si>
    <t>Dentine</t>
  </si>
  <si>
    <t>Enamel</t>
  </si>
  <si>
    <t>Speleothem</t>
  </si>
  <si>
    <t>Data_1758 IPL-17O-1758 HouseDI#1-R12-1</t>
  </si>
  <si>
    <t>Data_1759 IPL-17O-1759 HouseDI#1-R12-2</t>
  </si>
  <si>
    <t>Data_1760 IPL-17O-1760 HouseDI#1-R12-3</t>
  </si>
  <si>
    <t>Data_1761 IPL-17O-1761 HouseDI#1-R12-4</t>
  </si>
  <si>
    <t>pga</t>
  </si>
  <si>
    <t>Data_1762 IPL-17O-1762 HouseDI#1-R12-5</t>
  </si>
  <si>
    <t>Data_1763 IPL-17O-1763 HouseDI#1-R12-6</t>
  </si>
  <si>
    <t>Data_1764 IPL-17O-1764 VSMOW2-B3-R12-1</t>
  </si>
  <si>
    <t>Data_1765 IPL-17O-1765 VSMOW2-B3-R12-2</t>
  </si>
  <si>
    <t>Data_1766 IPL-17O-1766 VSMOW2-B3-R12-3</t>
  </si>
  <si>
    <t>thuth</t>
  </si>
  <si>
    <t>Data_1767 IPL-17O-1767 VSMOW2-B3-R12-4</t>
  </si>
  <si>
    <t>Data_1768 IPL-17O-1768 USGS46-R12-1</t>
  </si>
  <si>
    <t>Data_1769 IPL-17O-1769 USGS46-R12-2</t>
  </si>
  <si>
    <t>Data_1770 IPL-17O-1770 USGS49-A1-R12-1</t>
  </si>
  <si>
    <t>USGS49</t>
  </si>
  <si>
    <t>Data_1771 IPL-17O-1771 USGS49-A1-R12-2</t>
  </si>
  <si>
    <t>Data_1772 IPL-17O-1772 SLAP2-B4-R12-1</t>
  </si>
  <si>
    <t>Data_1773 IPL-17O-1773 SLAP2-B4-R12-2</t>
  </si>
  <si>
    <t>Data_1774 IPL-17O-1774 SLAP2-B4-R12-3</t>
  </si>
  <si>
    <t>Data_1775 IPL-17O-1775 SLAP2-B4-R12-4</t>
  </si>
  <si>
    <t>Data_1776 IPL-17O-1776 USGS49-A1-R12-3</t>
  </si>
  <si>
    <t>***Ran on old tuning file "O2 tuning 11-21-18". Software reset and didn't realize it reverted back to old settings. -DAY</t>
  </si>
  <si>
    <t>Data_1777 IPL-17O-1777 USGS49-A1-R12-4</t>
  </si>
  <si>
    <t>Data_1778 IPL-17O-1778 SLAP2-B4-R12-5</t>
  </si>
  <si>
    <t>Data_1779 IPL-17O-1779 SLAP2-B4-R12-6</t>
  </si>
  <si>
    <t>Data_1780 IPL-17O-1780 IAEA-STD-10-A1-R12-1</t>
  </si>
  <si>
    <t>IAEA</t>
  </si>
  <si>
    <t>Data_1781 IPL-17O-1781 IAEA-STD-10-A1-R12-2</t>
  </si>
  <si>
    <t>Data_1782 IPL-17O-1782 IAEA-GL-Ice-A1-R12-1</t>
  </si>
  <si>
    <t>Data_1783 IPL-17O-1783 IAEA-GL-Ice-A1-R12-2</t>
  </si>
  <si>
    <t>Data_1784 IPL-17O-1784 IAEA-STD-13-A1-R12-1</t>
  </si>
  <si>
    <t>Data_1785 IPL-17O-1785 IAEA-STD-13-A1-R12-2</t>
  </si>
  <si>
    <t>Data_1786 IPL-17O-1786 USGS46-R12-3</t>
  </si>
  <si>
    <t>Data_1787 IPL-17O-1787 USGS46-R12-4</t>
  </si>
  <si>
    <t>Data_1788 IPL-17O-1788 IAEA-STD-9-A1-R12-1</t>
  </si>
  <si>
    <t>Data_1789 IPL-17O-1789 IAEA-STD-9-A1-R12-2</t>
  </si>
  <si>
    <t>Data_1790 IPL-17O-1790 IAEA-STD-12-A1-R12-1</t>
  </si>
  <si>
    <t>Data_1791 IPL-17O-1791 IAEA-STD-12-A1-R12-2</t>
  </si>
  <si>
    <t>High 33 and 34 mismatch values</t>
  </si>
  <si>
    <t>Data_1792 IPL-17O-1792 IPL-19W-1324-R12-1</t>
  </si>
  <si>
    <t>Data_1793 IPL-17O-1793 IPL-19W-1324-R12-2</t>
  </si>
  <si>
    <t>Data_1794 IPL-17O-1794 IPL-18W-059-R12-1</t>
  </si>
  <si>
    <t>Data_1795 IPL-17O-1795 IPL-18W-059-R12-2</t>
  </si>
  <si>
    <t>Data_1796 IPL-17O-1796 IPL-19W-1182-R12-1</t>
  </si>
  <si>
    <t>Data_1797 IPL-17O-1797 IPL-19W-1182-R12-2</t>
  </si>
  <si>
    <t>Data_1798 IPL-17O-1798 IPL-18W-369-R12-1</t>
  </si>
  <si>
    <t>Data_1799 IPL-17O-1799 IPL-18W-369-R12-2</t>
  </si>
  <si>
    <t>Data_1800 IPL-17O-1800 COB-RG-6MAR11-R12-1</t>
  </si>
  <si>
    <t>Data_1801 IPL-17O-1801 COB-RG-6MAR11-R12-2</t>
  </si>
  <si>
    <t>Data_1802 IPL-17O-1802 COB-RG-29JAN12-R12-1</t>
  </si>
  <si>
    <t>Data_1803 IPL-17O-1803 COB-RG-29JAN12-R12-2</t>
  </si>
  <si>
    <t>Data_1804 IPL-17O-1804 COB-RG-6JAN12-R12-1</t>
  </si>
  <si>
    <t>Data_1805 IPL-17O-1805 COB-RG-6JAN12-R12-2</t>
  </si>
  <si>
    <t>Data_1806 IPL-17O-1806 IAEA-STD-6-A1-R12-1</t>
  </si>
  <si>
    <t>Data_1807 IPL-17O-1807 IAEA-STD-6-A1-R12-2</t>
  </si>
  <si>
    <t>Data_1808 IPL-17O-1808 IPL-18W-948-R12-1</t>
  </si>
  <si>
    <t>Data_1811 IPL-17O-1810 COB-RG-20AUG06-R12-1</t>
  </si>
  <si>
    <t>Data_1810 IPL-17O-1809 IPL-18W-948-R12-2</t>
  </si>
  <si>
    <t>Data_1812 IPL-17O-1811 COB-RG-20AUG06-R12-2</t>
  </si>
  <si>
    <t>Data_1813 IPL-17O-1812 COB-RG-19NOV06-R12-1</t>
  </si>
  <si>
    <t>Data_1814 IPL-17O-1813 COB-RG-19NOV06-R12-2</t>
  </si>
  <si>
    <t>Data_1815 IPL-17O-1814 USGS48-B1-R12-1</t>
  </si>
  <si>
    <t>Data_1816 IPL-17O-1815 USGS48-B1-R12-2</t>
  </si>
  <si>
    <t>Data_1817 IPL-17O-1816 IPL-19W-1158-R12-1</t>
  </si>
  <si>
    <t>Data_1818 IPL-17O-1817 IPL-19W-1158-R12-2</t>
  </si>
  <si>
    <t>Data_1821 IPL-17O-1820 COB-RG-5AUG12-R12-1</t>
  </si>
  <si>
    <t>Data_1822 IPL-17O-1821 COB-RG-5AUG12-R12-2</t>
  </si>
  <si>
    <t>Data_1823 IPL-17O-1822 IPL-19W-1327-R12-1</t>
  </si>
  <si>
    <t>Data_1825 IPL-17O-1823 IPL-19W-1327-R12-2</t>
  </si>
  <si>
    <t>Data_1826 IPL-17O-1824 IPL-18W-670-R12-1</t>
  </si>
  <si>
    <t>Data_1827 IPL-17O-1825 IPL-18W-670-R12-2</t>
  </si>
  <si>
    <t>Data_1828 IPL-17O-1826 IPL-18W-933-R12-1</t>
  </si>
  <si>
    <t>Data_1829 IPL-17O-1827 IPL-18W-933-R12-2</t>
  </si>
  <si>
    <t>Data_1830 IPL-17O-1828 IPL-19W-871-R12-1</t>
  </si>
  <si>
    <t>Data_1831 IPL-17O-1829 IPL-19W-871-R12-2</t>
  </si>
  <si>
    <t>Data_1832 IPL-17O-1830 IPL-19W-871-R12-3</t>
  </si>
  <si>
    <t>Very low yield, ran at 15nA, probably toss this one</t>
  </si>
  <si>
    <t>Data_1833 IPL-17O-1831 COB-RG-13JUL06-R12-1</t>
  </si>
  <si>
    <t>Data_1834 IPL-17O-1832 COB-RG-13JUL06-R12-2</t>
  </si>
  <si>
    <t>Data_1835 IPL-17O-1833 USGS48-B1-R12-3</t>
  </si>
  <si>
    <t>Data_1836 IPL-17O-1834 USGS48-B1-R12-4</t>
  </si>
  <si>
    <t>Data_1837 IPL-17O-1835 USGS45-B1-R12-1</t>
  </si>
  <si>
    <t>Data_1838 IPL-17O-1836 USGS45-B1-R12-2</t>
  </si>
  <si>
    <t>Data_1839 IPL-17O-1837 IPL-19W-1263-R12-1</t>
  </si>
  <si>
    <t>Data_1840 IPL-17O-1838 IPL-19W-1263-R12-2</t>
  </si>
  <si>
    <t>Data_1841 IPL-17O-1839 IPL-18W-649-R12-1</t>
  </si>
  <si>
    <t>Data_1842 IPL-17O-1840 IPL-18W-649-R12-2</t>
  </si>
  <si>
    <t>Data_1843 IPL-17O-1841 IPL-18W-375-R12-1</t>
  </si>
  <si>
    <t>Data_1845 IPL-17O-1843 IAEA-STD-11-A1-R12-1</t>
  </si>
  <si>
    <t>Data_1844 IPL-17O-1842 IPL-18W-375-R12-2</t>
  </si>
  <si>
    <t>Data_1846 IPL-17O-1844 IAEA-STD-11-A1-R12-2</t>
  </si>
  <si>
    <t>Data_1847 IPL-17O-1845 IPL-19W-1326-R12-1</t>
  </si>
  <si>
    <t>Data_1848 IPL-17O-1846 IPL-19W-1326-R12-2</t>
  </si>
  <si>
    <t>Data_1849 IPL-17O-1847 IAEA-Kyoga-A1-R12-1</t>
  </si>
  <si>
    <t>Data_1851 IPL-17O-1849 USGS50-B1-R12-1</t>
  </si>
  <si>
    <t>Data_1850 IPL-17O-1848 IAEA-Kyoga-A1-R12-2</t>
  </si>
  <si>
    <t>Data_1852 IPL-17O-1850 USGS50-B1-R12-2</t>
  </si>
  <si>
    <t>Data_1853 IPL-17O-1851 USGS45-B1-R12-3</t>
  </si>
  <si>
    <t>Data_1854 IPL-17O-1852 USGS45-B1-R12-4</t>
  </si>
  <si>
    <t>Data_1855 IPL-17O-1853 VSMOW2-B3-R12-5</t>
  </si>
  <si>
    <t>Data_1856 IPL-17O-1854 VSMOW2-B3-R12-6</t>
  </si>
  <si>
    <t>Data_1857 IPL-17O-1855 VSMOW2-B3-R12-7</t>
  </si>
  <si>
    <t>Data_1858 IPL-17O-1856 VSMOW2-B3-R12-8</t>
  </si>
  <si>
    <t>Data_1859 IPL-17O-1857 IAEA-STD-11-A1-R12-3</t>
  </si>
  <si>
    <t>Data_1860 IPL-17O-1858 IAEA-STD-11-A1-R12-4</t>
  </si>
  <si>
    <t>Data_1861 IPL-17O-1859 USGS50-B1-R12-3</t>
  </si>
  <si>
    <t>Data_1862 IPL-17O-1860 USGS50-B1-R12-4</t>
  </si>
  <si>
    <t>Data_1863 IPL-17O-1861 IAEA-Kyoga-A1-R12-3</t>
  </si>
  <si>
    <t>Data_1864 IPL-17O-1862 IAEA-Kyoga-A1-R12-4</t>
  </si>
  <si>
    <t>Avg.</t>
  </si>
  <si>
    <t>Data_1865 IPL-17O-1863 USGS48-B1-R12-5</t>
  </si>
  <si>
    <t>Data_1866 IPL-17O-1864 USGS48-B1-R12-6</t>
  </si>
  <si>
    <t>Data_1867 IPL-17O-1865 IPL-18W-171-R12-1</t>
  </si>
  <si>
    <t>Data_1868 IPL-17O-1866 IPL-18W-171-R12-2</t>
  </si>
  <si>
    <t>Data_1869 IPL-17O-1867 IPL-18W-166-R12-1</t>
  </si>
  <si>
    <t>Data_1870 IPL-17O-1868 IPL-18W-166-R12-2</t>
  </si>
  <si>
    <t>Data_1871 IPL-17O-1869 KRC-TT-20APR12-TEHuth-R12-1</t>
  </si>
  <si>
    <t>Data_1872 IPL-17O-1870 KRC-TT-20APR12-TEHuth-R12-2</t>
  </si>
  <si>
    <t>Data_1873 IPL-17O-1871 KRC-TT-8MAR12-TEHuth-R12-1</t>
  </si>
  <si>
    <t>Data_1874 IPL-17O-1872 KRC-TT-8MAR12-TEHuth-R12-2</t>
  </si>
  <si>
    <t>Data_1875 IPL-17O-1873 KRC-TT-30JAN12-TEHuth-R12-1</t>
  </si>
  <si>
    <t>Data_1876 IPL-17O-1874 KRC-TT-30JAN12-TEHuth-R12-2</t>
  </si>
  <si>
    <t>Data_1877 IPL-17O-1875 KRC-TT-14DEC11-TEHuth-R12-1</t>
  </si>
  <si>
    <t>Data_1878 IPL-17O-1876 KRC-TT-14DEC11-TEHuth-R12-2</t>
  </si>
  <si>
    <t>Data_1879 IPL-17O-1877 KRC-TT-4NOV11-TEHuth-R12-1</t>
  </si>
  <si>
    <t>Data_1880 IPL-17O-1878 KRC-TT-4NOV11-TEHuth-R12-2</t>
  </si>
  <si>
    <t>Data_1881 IPL-17O-1879 KRC-TT-2JUN11-TEHuth-R12-1</t>
  </si>
  <si>
    <t>Data_1882 IPL-17O-1880 KRC-TT-2JUN11-TEHuth-R12-2</t>
  </si>
  <si>
    <t>Data_1883 IPL-17O-1881 IAEA-STD-6-A1-R12-3</t>
  </si>
  <si>
    <t>Data_1884 IPL-17O-1882 IAEA-STD-6-A1-R12-4</t>
  </si>
  <si>
    <t>Data_1885 IPL-17O-1883 IAEA-STD-12-A1-R12-3</t>
  </si>
  <si>
    <t>Data_1886 IPL-17O-1884 IAEA-STD-12-A1-R12-4</t>
  </si>
  <si>
    <t>Data_1887 IPL-17O-1885 USGS47-B1-R12-1</t>
  </si>
  <si>
    <t>Data_1888 IPL-17O-1886 USGS47-B1-R12-2</t>
  </si>
  <si>
    <t>Data_1889 IPL-17O-1887 IAEA-STD-9-A1-R12-3</t>
  </si>
  <si>
    <t>Data_1890 IPL-17O-1888 IAEA-STD-9-A1-R12-4</t>
  </si>
  <si>
    <t>Data_1891 IPL-17O-1889 USGS46-R12-5</t>
  </si>
  <si>
    <t>Data_1892 IPL-17O-1890 USGS46-R12-6</t>
  </si>
  <si>
    <t>Data_1893 IPL-17O-1891 IAEA-STD-13-A1-R12-3</t>
  </si>
  <si>
    <t>Data_1894 IPL-17O-1892 IAEA-STD-13-A1-R12-4</t>
  </si>
  <si>
    <t>Data_1895 IPL-17O-1893 IAEA-GL-ICE-A1-R12-3</t>
  </si>
  <si>
    <t>Data_1896 IPL-17O-1894 IAEA-GL-ICE-A1-R12-4</t>
  </si>
  <si>
    <t>Data_1897 IPL-17O-1895 SLAP2-B4-R12-7</t>
  </si>
  <si>
    <t>Data_1898 IPL-17O-1896 SLAP2-B4-R12-8</t>
  </si>
  <si>
    <t>Data_1899 IPL-17O-1897 SLAP2-B4-R12-9</t>
  </si>
  <si>
    <t xml:space="preserve">Low yield (209mbar, 35% bellow) </t>
  </si>
  <si>
    <t>Data_1900 IPL-17O-1898 SLAP2-B4-R12-10</t>
  </si>
  <si>
    <t>Data_1901 IPL-17O-1899 SLAP2-B4-R12-11</t>
  </si>
  <si>
    <t>Data_1902 IPL-17O-1900 IAEA-STD-10-A1-R12-3</t>
  </si>
  <si>
    <t>Data_1903 IPL-17O-1901 IAEA-STD-10-A1-R12-4</t>
  </si>
  <si>
    <t>Data_1904 IPL-17O-1902 USGS49-A1-R12-5</t>
  </si>
  <si>
    <t>Data_1905 IPL-17O-1903 USGS49-A1-R12-6</t>
  </si>
  <si>
    <t>Data_1906 IPL-17O-1904 HouseDI#1-R12-7</t>
  </si>
  <si>
    <t>Data_1907 IPL-17O-1905 HouseDI#1-R12-8</t>
  </si>
  <si>
    <t>Data_1908 IPL-17O-1906 VSMOW2-B3-R12-9</t>
  </si>
  <si>
    <t>Data_1909 IPL-17O-1907 VSMOW2-B3-R12-10</t>
  </si>
  <si>
    <t>Data_1910 IPL-17O-1908 VSMOW2-B3-R12-11</t>
  </si>
  <si>
    <t>Data_1911 IPL-17O-1909 VSMOW2-B3-R12-12</t>
  </si>
  <si>
    <t>Data_1912 IPL-17O-1910 USGS45-B1-R12-5</t>
  </si>
  <si>
    <t>Data_1913 IPL-17O-1911 USGS45-B1-R12-6</t>
  </si>
  <si>
    <t>Data_1914 IPL-17O-1912 USGS48-B1-R12-7</t>
  </si>
  <si>
    <t>Data_1915 IPL-17O-1913 USGS48-B1-R12-8</t>
  </si>
  <si>
    <t>Data_1916 IPL-17O-1914 USNIP-1-4-R12-1</t>
  </si>
  <si>
    <t>USNIP</t>
  </si>
  <si>
    <t>Data_1917 IPL-17O-1915 USNIP-1-4-R12-2</t>
  </si>
  <si>
    <t>Data_1918 IPL-17O-1916 USNIP-1-11-R12-1</t>
  </si>
  <si>
    <t>Data_1919 IPL-17O-1917 USNIP-1-11-R12-2</t>
  </si>
  <si>
    <t>Data_1920 IPL-17O-1918 USNIP-1-46-R12-1</t>
  </si>
  <si>
    <t>Data_1921 IPL-17O-1919 USNIP-1-46-R12-2</t>
  </si>
  <si>
    <t>Data_1922 IPL-17O-1920 USNIP-1-70-R12-1</t>
  </si>
  <si>
    <t>Data_1923 IPL-17O-1921 USNIP-1-70-R12-2</t>
  </si>
  <si>
    <t>Data_1924 IPL-17O-1922 KRC-BAL-30JAN12-TEHuth-R12-1</t>
  </si>
  <si>
    <t>Data_1926 IPL-17O-1923 KRC-BAL-30JAN12-TEHuth-R12-2</t>
  </si>
  <si>
    <t>Data_1927 IPL-17O-1924 KRC-BAL-13AUG12-TEHuth-R12-1</t>
  </si>
  <si>
    <t>Nov 18, 2019: END RUN, closing down reactor 12</t>
  </si>
  <si>
    <t>ReactorID</t>
  </si>
  <si>
    <t>primes</t>
  </si>
  <si>
    <t>flag.major</t>
  </si>
  <si>
    <t>flag.analysis</t>
  </si>
  <si>
    <t>Data_1819 IPL-17O-1818 COB-RG-16SEPT12-R12-1</t>
  </si>
  <si>
    <t>Data_1820 IPL-17O-1819 COB-RG-16SEPT12-R12-2</t>
  </si>
  <si>
    <t>TEHuth fixed sample name 5/14/2020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</si>
</sst>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E+00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26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/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NumberFormat="1" applyFont="1"/>
    <xf numFmtId="0" fontId="0" fillId="40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4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166" fontId="2" fillId="0" borderId="0" xfId="0" applyNumberFormat="1" applyFont="1"/>
    <xf numFmtId="165" fontId="0" fillId="41" borderId="0" xfId="0" applyNumberFormat="1" applyFill="1"/>
    <xf numFmtId="22" fontId="0" fillId="41" borderId="0" xfId="0" applyNumberFormat="1" applyFill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22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 applyAlignment="1">
      <alignment horizontal="left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22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167" fontId="0" fillId="0" borderId="0" xfId="0" applyNumberFormat="1"/>
    <xf numFmtId="0" fontId="2" fillId="0" borderId="0" xfId="0" applyFont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27" fillId="0" borderId="0" xfId="0" applyFont="1" applyFill="1" applyBorder="1"/>
    <xf numFmtId="1" fontId="27" fillId="0" borderId="0" xfId="0" applyNumberFormat="1" applyFont="1" applyFill="1" applyBorder="1" applyAlignment="1">
      <alignment horizontal="left"/>
    </xf>
    <xf numFmtId="165" fontId="27" fillId="0" borderId="0" xfId="0" applyNumberFormat="1" applyFont="1" applyFill="1" applyBorder="1"/>
    <xf numFmtId="1" fontId="27" fillId="0" borderId="0" xfId="0" applyNumberFormat="1" applyFont="1" applyFill="1" applyBorder="1"/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1" fontId="4" fillId="0" borderId="0" xfId="0" applyNumberFormat="1" applyFont="1" applyFill="1" applyAlignment="1">
      <alignment horizontal="right"/>
    </xf>
    <xf numFmtId="166" fontId="0" fillId="0" borderId="0" xfId="0" applyNumberFormat="1" applyFill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left"/>
    </xf>
    <xf numFmtId="165" fontId="27" fillId="0" borderId="0" xfId="0" applyNumberFormat="1" applyFont="1" applyFill="1"/>
    <xf numFmtId="1" fontId="27" fillId="0" borderId="0" xfId="0" applyNumberFormat="1" applyFont="1" applyFill="1"/>
    <xf numFmtId="0" fontId="23" fillId="0" borderId="0" xfId="0" applyFont="1" applyFill="1"/>
    <xf numFmtId="1" fontId="23" fillId="0" borderId="0" xfId="0" applyNumberFormat="1" applyFont="1" applyFill="1"/>
    <xf numFmtId="164" fontId="0" fillId="0" borderId="0" xfId="0" applyNumberFormat="1" applyFill="1"/>
    <xf numFmtId="0" fontId="0" fillId="4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righ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Reactor 12 </a:t>
            </a:r>
          </a:p>
          <a:p>
            <a:pPr>
              <a:defRPr/>
            </a:pPr>
            <a:r>
              <a:rPr lang="en-GB"/>
              <a:t>d33 errors through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531496062992"/>
          <c:y val="0.14898148148148149"/>
          <c:w val="0.59989339794989915"/>
          <c:h val="0.743619130941965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Data'!$V$3:$V$169</c:f>
              <c:numCache>
                <c:formatCode>m/d/yyyy\ h:mm</c:formatCode>
                <c:ptCount val="167"/>
                <c:pt idx="0">
                  <c:v>43742.378842592596</c:v>
                </c:pt>
                <c:pt idx="1">
                  <c:v>43742.480752314812</c:v>
                </c:pt>
                <c:pt idx="2">
                  <c:v>43742.563472222224</c:v>
                </c:pt>
                <c:pt idx="3">
                  <c:v>43742.64166666667</c:v>
                </c:pt>
                <c:pt idx="4">
                  <c:v>43742.718958333331</c:v>
                </c:pt>
                <c:pt idx="5">
                  <c:v>43742.796342592592</c:v>
                </c:pt>
                <c:pt idx="6">
                  <c:v>43745.36209490741</c:v>
                </c:pt>
                <c:pt idx="7">
                  <c:v>43745.439976851849</c:v>
                </c:pt>
                <c:pt idx="8">
                  <c:v>43745.531412037039</c:v>
                </c:pt>
                <c:pt idx="9">
                  <c:v>43745.610069444447</c:v>
                </c:pt>
                <c:pt idx="10">
                  <c:v>43745.711168981485</c:v>
                </c:pt>
                <c:pt idx="11">
                  <c:v>43746.333113425928</c:v>
                </c:pt>
                <c:pt idx="12">
                  <c:v>43746.412731481483</c:v>
                </c:pt>
                <c:pt idx="13">
                  <c:v>43746.491736111115</c:v>
                </c:pt>
                <c:pt idx="14">
                  <c:v>43746.572777777779</c:v>
                </c:pt>
                <c:pt idx="15">
                  <c:v>43746.652743055558</c:v>
                </c:pt>
                <c:pt idx="16">
                  <c:v>43746.739525462966</c:v>
                </c:pt>
                <c:pt idx="17">
                  <c:v>43747.345034722224</c:v>
                </c:pt>
                <c:pt idx="18">
                  <c:v>43747.429872685185</c:v>
                </c:pt>
                <c:pt idx="19">
                  <c:v>43747.510115740741</c:v>
                </c:pt>
                <c:pt idx="20">
                  <c:v>43747.589363425926</c:v>
                </c:pt>
                <c:pt idx="21">
                  <c:v>43747.666597222225</c:v>
                </c:pt>
                <c:pt idx="22">
                  <c:v>43747.748171296298</c:v>
                </c:pt>
                <c:pt idx="23">
                  <c:v>43747.826041666667</c:v>
                </c:pt>
                <c:pt idx="24">
                  <c:v>43748.388993055552</c:v>
                </c:pt>
                <c:pt idx="25">
                  <c:v>43748.46670138889</c:v>
                </c:pt>
                <c:pt idx="26">
                  <c:v>43748.547384259262</c:v>
                </c:pt>
                <c:pt idx="27">
                  <c:v>43748.649247685185</c:v>
                </c:pt>
                <c:pt idx="28">
                  <c:v>43748.727407407408</c:v>
                </c:pt>
                <c:pt idx="29">
                  <c:v>43749.328125</c:v>
                </c:pt>
                <c:pt idx="30">
                  <c:v>43749.505532407406</c:v>
                </c:pt>
                <c:pt idx="31">
                  <c:v>43749.582060185188</c:v>
                </c:pt>
                <c:pt idx="32">
                  <c:v>43749.663807870369</c:v>
                </c:pt>
                <c:pt idx="33">
                  <c:v>43749.740833333337</c:v>
                </c:pt>
                <c:pt idx="34">
                  <c:v>43752.339050925926</c:v>
                </c:pt>
                <c:pt idx="35">
                  <c:v>43752.415543981479</c:v>
                </c:pt>
                <c:pt idx="36">
                  <c:v>43752.49287037037</c:v>
                </c:pt>
                <c:pt idx="37">
                  <c:v>43752.57130787037</c:v>
                </c:pt>
                <c:pt idx="38">
                  <c:v>43752.657395833332</c:v>
                </c:pt>
                <c:pt idx="39">
                  <c:v>43752.736828703702</c:v>
                </c:pt>
                <c:pt idx="40">
                  <c:v>43753.352141203701</c:v>
                </c:pt>
                <c:pt idx="41">
                  <c:v>43753.432442129626</c:v>
                </c:pt>
                <c:pt idx="42">
                  <c:v>43753.514456018522</c:v>
                </c:pt>
                <c:pt idx="43">
                  <c:v>43753.603715277779</c:v>
                </c:pt>
                <c:pt idx="44">
                  <c:v>43753.682974537034</c:v>
                </c:pt>
                <c:pt idx="45">
                  <c:v>43753.762916666667</c:v>
                </c:pt>
                <c:pt idx="46">
                  <c:v>43754.340439814812</c:v>
                </c:pt>
                <c:pt idx="47">
                  <c:v>43754.455925925926</c:v>
                </c:pt>
                <c:pt idx="48">
                  <c:v>43754.540138888886</c:v>
                </c:pt>
                <c:pt idx="49">
                  <c:v>43754.621261574073</c:v>
                </c:pt>
                <c:pt idx="50">
                  <c:v>43754.722743055558</c:v>
                </c:pt>
                <c:pt idx="51">
                  <c:v>43754.813564814816</c:v>
                </c:pt>
                <c:pt idx="52">
                  <c:v>43755.349664351852</c:v>
                </c:pt>
                <c:pt idx="53">
                  <c:v>43755.428842592592</c:v>
                </c:pt>
                <c:pt idx="54">
                  <c:v>43755.510648148149</c:v>
                </c:pt>
                <c:pt idx="55">
                  <c:v>43755.589039351849</c:v>
                </c:pt>
                <c:pt idx="56">
                  <c:v>43755.714328703703</c:v>
                </c:pt>
                <c:pt idx="57">
                  <c:v>43756.341192129628</c:v>
                </c:pt>
                <c:pt idx="58">
                  <c:v>43756.482465277775</c:v>
                </c:pt>
                <c:pt idx="59">
                  <c:v>43756.563090277778</c:v>
                </c:pt>
                <c:pt idx="60">
                  <c:v>43756.640752314815</c:v>
                </c:pt>
                <c:pt idx="61">
                  <c:v>43756.759814814817</c:v>
                </c:pt>
                <c:pt idx="62">
                  <c:v>43758.390729166669</c:v>
                </c:pt>
                <c:pt idx="63">
                  <c:v>43758.472280092596</c:v>
                </c:pt>
                <c:pt idx="64">
                  <c:v>43758.549189814818</c:v>
                </c:pt>
                <c:pt idx="65">
                  <c:v>43758.627893518518</c:v>
                </c:pt>
                <c:pt idx="66">
                  <c:v>43759.341249999998</c:v>
                </c:pt>
                <c:pt idx="67">
                  <c:v>43759.419386574074</c:v>
                </c:pt>
                <c:pt idx="68">
                  <c:v>43759.502789351849</c:v>
                </c:pt>
                <c:pt idx="69">
                  <c:v>43759.580428240741</c:v>
                </c:pt>
                <c:pt idx="70">
                  <c:v>43759.689363425925</c:v>
                </c:pt>
                <c:pt idx="71">
                  <c:v>43759.776921296296</c:v>
                </c:pt>
                <c:pt idx="72">
                  <c:v>43760.345486111109</c:v>
                </c:pt>
                <c:pt idx="73">
                  <c:v>43760.433877314812</c:v>
                </c:pt>
                <c:pt idx="74">
                  <c:v>43760.512337962966</c:v>
                </c:pt>
                <c:pt idx="75">
                  <c:v>43760.599293981482</c:v>
                </c:pt>
                <c:pt idx="76">
                  <c:v>43760.682210648149</c:v>
                </c:pt>
                <c:pt idx="77">
                  <c:v>43760.760879629626</c:v>
                </c:pt>
                <c:pt idx="78">
                  <c:v>43760.840740740743</c:v>
                </c:pt>
                <c:pt idx="79">
                  <c:v>43761.346238425926</c:v>
                </c:pt>
                <c:pt idx="80">
                  <c:v>43761.424699074072</c:v>
                </c:pt>
                <c:pt idx="81">
                  <c:v>43761.516747685186</c:v>
                </c:pt>
                <c:pt idx="82">
                  <c:v>43761.597013888888</c:v>
                </c:pt>
                <c:pt idx="83">
                  <c:v>43761.701863425929</c:v>
                </c:pt>
                <c:pt idx="84">
                  <c:v>43761.780509259261</c:v>
                </c:pt>
                <c:pt idx="85">
                  <c:v>43762.353159722225</c:v>
                </c:pt>
                <c:pt idx="86">
                  <c:v>43762.430625000001</c:v>
                </c:pt>
                <c:pt idx="87">
                  <c:v>43762.508750000001</c:v>
                </c:pt>
                <c:pt idx="88">
                  <c:v>43762.594490740739</c:v>
                </c:pt>
                <c:pt idx="89">
                  <c:v>43762.671701388892</c:v>
                </c:pt>
                <c:pt idx="90">
                  <c:v>43762.74863425926</c:v>
                </c:pt>
                <c:pt idx="91">
                  <c:v>43763.595914351848</c:v>
                </c:pt>
                <c:pt idx="92">
                  <c:v>43763.751944444448</c:v>
                </c:pt>
                <c:pt idx="93">
                  <c:v>43766.353310185186</c:v>
                </c:pt>
                <c:pt idx="94">
                  <c:v>43766.434247685182</c:v>
                </c:pt>
                <c:pt idx="95">
                  <c:v>43766.518287037034</c:v>
                </c:pt>
                <c:pt idx="96">
                  <c:v>43766.603495370371</c:v>
                </c:pt>
                <c:pt idx="97">
                  <c:v>43766.683368055557</c:v>
                </c:pt>
                <c:pt idx="98">
                  <c:v>43766.763020833336</c:v>
                </c:pt>
                <c:pt idx="99">
                  <c:v>43767.358842592592</c:v>
                </c:pt>
                <c:pt idx="100">
                  <c:v>43767.445405092592</c:v>
                </c:pt>
                <c:pt idx="101">
                  <c:v>43767.527083333334</c:v>
                </c:pt>
                <c:pt idx="102">
                  <c:v>43767.606689814813</c:v>
                </c:pt>
                <c:pt idx="103">
                  <c:v>43767.687013888892</c:v>
                </c:pt>
                <c:pt idx="104">
                  <c:v>43767.76771990741</c:v>
                </c:pt>
                <c:pt idx="105">
                  <c:v>43768.374837962961</c:v>
                </c:pt>
                <c:pt idx="106">
                  <c:v>43768.456759259258</c:v>
                </c:pt>
                <c:pt idx="107">
                  <c:v>43768.542696759258</c:v>
                </c:pt>
                <c:pt idx="108">
                  <c:v>43768.620752314811</c:v>
                </c:pt>
                <c:pt idx="109">
                  <c:v>43768.713622685187</c:v>
                </c:pt>
                <c:pt idx="110">
                  <c:v>43768.797569444447</c:v>
                </c:pt>
                <c:pt idx="111">
                  <c:v>43769.357928240737</c:v>
                </c:pt>
                <c:pt idx="112">
                  <c:v>43769.440578703703</c:v>
                </c:pt>
                <c:pt idx="113">
                  <c:v>43769.519826388889</c:v>
                </c:pt>
                <c:pt idx="114">
                  <c:v>43769.59884259259</c:v>
                </c:pt>
                <c:pt idx="115">
                  <c:v>43769.677175925928</c:v>
                </c:pt>
                <c:pt idx="116">
                  <c:v>43769.754652777781</c:v>
                </c:pt>
                <c:pt idx="117">
                  <c:v>43770.342615740738</c:v>
                </c:pt>
                <c:pt idx="118">
                  <c:v>43770.527141203704</c:v>
                </c:pt>
                <c:pt idx="119">
                  <c:v>43770.611319444448</c:v>
                </c:pt>
                <c:pt idx="120">
                  <c:v>43770.702557870369</c:v>
                </c:pt>
                <c:pt idx="121">
                  <c:v>43773.340636574074</c:v>
                </c:pt>
                <c:pt idx="122">
                  <c:v>43773.420324074075</c:v>
                </c:pt>
                <c:pt idx="123">
                  <c:v>43773.499247685184</c:v>
                </c:pt>
                <c:pt idx="124">
                  <c:v>43773.580763888887</c:v>
                </c:pt>
                <c:pt idx="125">
                  <c:v>43773.66578703704</c:v>
                </c:pt>
                <c:pt idx="126">
                  <c:v>43774.341956018521</c:v>
                </c:pt>
                <c:pt idx="127">
                  <c:v>43774.421273148146</c:v>
                </c:pt>
                <c:pt idx="128">
                  <c:v>43774.500057870369</c:v>
                </c:pt>
                <c:pt idx="129">
                  <c:v>43774.587870370371</c:v>
                </c:pt>
                <c:pt idx="130">
                  <c:v>43774.710219907407</c:v>
                </c:pt>
                <c:pt idx="131">
                  <c:v>43775.341689814813</c:v>
                </c:pt>
                <c:pt idx="132">
                  <c:v>43775.419849537036</c:v>
                </c:pt>
                <c:pt idx="133">
                  <c:v>43775.499097222222</c:v>
                </c:pt>
                <c:pt idx="134">
                  <c:v>43775.577581018515</c:v>
                </c:pt>
                <c:pt idx="135">
                  <c:v>43775.708078703705</c:v>
                </c:pt>
                <c:pt idx="136">
                  <c:v>43775.78701388889</c:v>
                </c:pt>
                <c:pt idx="137">
                  <c:v>43776.361145833333</c:v>
                </c:pt>
                <c:pt idx="138">
                  <c:v>43776.444560185184</c:v>
                </c:pt>
                <c:pt idx="139">
                  <c:v>43776.523969907408</c:v>
                </c:pt>
                <c:pt idx="140">
                  <c:v>43776.602858796294</c:v>
                </c:pt>
                <c:pt idx="141">
                  <c:v>43776.746608796297</c:v>
                </c:pt>
                <c:pt idx="142">
                  <c:v>43777.344247685185</c:v>
                </c:pt>
                <c:pt idx="143">
                  <c:v>43777.470185185186</c:v>
                </c:pt>
                <c:pt idx="144">
                  <c:v>43777.555289351854</c:v>
                </c:pt>
                <c:pt idx="145">
                  <c:v>43777.641782407409</c:v>
                </c:pt>
                <c:pt idx="146">
                  <c:v>43780.635868055557</c:v>
                </c:pt>
                <c:pt idx="147">
                  <c:v>43780.714143518519</c:v>
                </c:pt>
                <c:pt idx="148">
                  <c:v>43781.355069444442</c:v>
                </c:pt>
                <c:pt idx="149">
                  <c:v>43781.434861111113</c:v>
                </c:pt>
                <c:pt idx="150">
                  <c:v>43781.515798611108</c:v>
                </c:pt>
                <c:pt idx="151">
                  <c:v>43781.606111111112</c:v>
                </c:pt>
                <c:pt idx="152">
                  <c:v>43781.717418981483</c:v>
                </c:pt>
                <c:pt idx="153">
                  <c:v>43782.487638888888</c:v>
                </c:pt>
                <c:pt idx="154">
                  <c:v>43782.568703703706</c:v>
                </c:pt>
                <c:pt idx="155">
                  <c:v>43782.645844907405</c:v>
                </c:pt>
                <c:pt idx="156">
                  <c:v>43782.724085648151</c:v>
                </c:pt>
                <c:pt idx="157">
                  <c:v>43783.339965277781</c:v>
                </c:pt>
                <c:pt idx="158">
                  <c:v>43783.423946759256</c:v>
                </c:pt>
                <c:pt idx="159">
                  <c:v>43783.501898148148</c:v>
                </c:pt>
                <c:pt idx="160">
                  <c:v>43783.581099537034</c:v>
                </c:pt>
                <c:pt idx="161">
                  <c:v>43783.723634259259</c:v>
                </c:pt>
                <c:pt idx="162">
                  <c:v>43784.350127314814</c:v>
                </c:pt>
                <c:pt idx="163">
                  <c:v>43784.510787037034</c:v>
                </c:pt>
                <c:pt idx="164">
                  <c:v>43787.354224537034</c:v>
                </c:pt>
                <c:pt idx="165">
                  <c:v>43787.441145833334</c:v>
                </c:pt>
                <c:pt idx="166">
                  <c:v>43787.521006944444</c:v>
                </c:pt>
              </c:numCache>
            </c:numRef>
          </c:xVal>
          <c:yVal>
            <c:numRef>
              <c:f>'All Data'!$O$3:$O$169</c:f>
              <c:numCache>
                <c:formatCode>0.000</c:formatCode>
                <c:ptCount val="167"/>
                <c:pt idx="0">
                  <c:v>5.4894173778943702E-3</c:v>
                </c:pt>
                <c:pt idx="1">
                  <c:v>6.3424839733239704E-3</c:v>
                </c:pt>
                <c:pt idx="2">
                  <c:v>5.1274081517396104E-3</c:v>
                </c:pt>
                <c:pt idx="3">
                  <c:v>3.7499497721013601E-3</c:v>
                </c:pt>
                <c:pt idx="4">
                  <c:v>4.7750563242103597E-3</c:v>
                </c:pt>
                <c:pt idx="5">
                  <c:v>3.8681358787478301E-3</c:v>
                </c:pt>
                <c:pt idx="6">
                  <c:v>4.5474258151277898E-3</c:v>
                </c:pt>
                <c:pt idx="7">
                  <c:v>5.89659758050018E-3</c:v>
                </c:pt>
                <c:pt idx="8">
                  <c:v>4.4589112356666297E-3</c:v>
                </c:pt>
                <c:pt idx="9">
                  <c:v>4.4997730544139502E-3</c:v>
                </c:pt>
                <c:pt idx="10">
                  <c:v>4.6249646297432797E-3</c:v>
                </c:pt>
                <c:pt idx="11">
                  <c:v>4.0220472740586204E-3</c:v>
                </c:pt>
                <c:pt idx="12">
                  <c:v>4.58610904901347E-3</c:v>
                </c:pt>
                <c:pt idx="13">
                  <c:v>4.81017533172424E-3</c:v>
                </c:pt>
                <c:pt idx="14">
                  <c:v>4.9695624090599997E-3</c:v>
                </c:pt>
                <c:pt idx="15">
                  <c:v>4.3161534129702401E-3</c:v>
                </c:pt>
                <c:pt idx="16">
                  <c:v>3.5745212185228801E-3</c:v>
                </c:pt>
                <c:pt idx="17">
                  <c:v>6.0150481413619901E-3</c:v>
                </c:pt>
                <c:pt idx="18">
                  <c:v>4.9539932039938898E-3</c:v>
                </c:pt>
                <c:pt idx="19">
                  <c:v>4.59310552917328E-3</c:v>
                </c:pt>
                <c:pt idx="20">
                  <c:v>4.8816185713647696E-3</c:v>
                </c:pt>
                <c:pt idx="21">
                  <c:v>4.28134532842964E-3</c:v>
                </c:pt>
                <c:pt idx="22">
                  <c:v>5.4018966490930803E-3</c:v>
                </c:pt>
                <c:pt idx="23">
                  <c:v>3.7928065813879401E-3</c:v>
                </c:pt>
                <c:pt idx="24">
                  <c:v>4.2442863037112496E-3</c:v>
                </c:pt>
                <c:pt idx="25">
                  <c:v>4.0343713712682498E-3</c:v>
                </c:pt>
                <c:pt idx="26">
                  <c:v>3.9022775367850001E-3</c:v>
                </c:pt>
                <c:pt idx="27">
                  <c:v>3.7271682277281301E-3</c:v>
                </c:pt>
                <c:pt idx="28">
                  <c:v>5.2889496743836603E-3</c:v>
                </c:pt>
                <c:pt idx="29">
                  <c:v>4.8261713111272799E-3</c:v>
                </c:pt>
                <c:pt idx="30">
                  <c:v>3.9961671827530697E-3</c:v>
                </c:pt>
                <c:pt idx="31">
                  <c:v>4.6864293379231597E-3</c:v>
                </c:pt>
                <c:pt idx="32">
                  <c:v>5.6355301683539503E-3</c:v>
                </c:pt>
                <c:pt idx="33">
                  <c:v>5.1524071141552698E-3</c:v>
                </c:pt>
                <c:pt idx="34">
                  <c:v>4.4097443915530801E-3</c:v>
                </c:pt>
                <c:pt idx="35">
                  <c:v>5.3464297798736004E-3</c:v>
                </c:pt>
                <c:pt idx="36">
                  <c:v>3.2909302653710802E-3</c:v>
                </c:pt>
                <c:pt idx="37">
                  <c:v>4.0156160975006704E-3</c:v>
                </c:pt>
                <c:pt idx="38">
                  <c:v>4.9354748761831404E-3</c:v>
                </c:pt>
                <c:pt idx="39">
                  <c:v>4.1784728936496802E-3</c:v>
                </c:pt>
                <c:pt idx="40">
                  <c:v>4.7949586299898799E-3</c:v>
                </c:pt>
                <c:pt idx="41">
                  <c:v>4.0318164689831298E-3</c:v>
                </c:pt>
                <c:pt idx="42">
                  <c:v>3.6599856717444302E-3</c:v>
                </c:pt>
                <c:pt idx="43">
                  <c:v>3.8866821517934899E-3</c:v>
                </c:pt>
                <c:pt idx="44">
                  <c:v>4.66131392089837E-3</c:v>
                </c:pt>
                <c:pt idx="45">
                  <c:v>4.1334830490594504E-3</c:v>
                </c:pt>
                <c:pt idx="46">
                  <c:v>4.2753831477142798E-3</c:v>
                </c:pt>
                <c:pt idx="47">
                  <c:v>4.4836602358949203E-3</c:v>
                </c:pt>
                <c:pt idx="48">
                  <c:v>3.8763349321530001E-3</c:v>
                </c:pt>
                <c:pt idx="49">
                  <c:v>3.9754079002233397E-3</c:v>
                </c:pt>
                <c:pt idx="50">
                  <c:v>4.0868151687893598E-3</c:v>
                </c:pt>
                <c:pt idx="51">
                  <c:v>4.7195281806719797E-3</c:v>
                </c:pt>
                <c:pt idx="52">
                  <c:v>4.5900844385361999E-3</c:v>
                </c:pt>
                <c:pt idx="53">
                  <c:v>4.7148469233993196E-3</c:v>
                </c:pt>
                <c:pt idx="54">
                  <c:v>3.7185933547283401E-3</c:v>
                </c:pt>
                <c:pt idx="55">
                  <c:v>4.4694087639838504E-3</c:v>
                </c:pt>
                <c:pt idx="56">
                  <c:v>4.0951006528837696E-3</c:v>
                </c:pt>
                <c:pt idx="57">
                  <c:v>4.94107184730452E-3</c:v>
                </c:pt>
                <c:pt idx="58">
                  <c:v>4.3812748789453402E-3</c:v>
                </c:pt>
                <c:pt idx="59">
                  <c:v>5.1311145250740398E-3</c:v>
                </c:pt>
                <c:pt idx="60">
                  <c:v>4.31264372889348E-3</c:v>
                </c:pt>
                <c:pt idx="61">
                  <c:v>3.9941477390299501E-3</c:v>
                </c:pt>
                <c:pt idx="62">
                  <c:v>4.1227315918137596E-3</c:v>
                </c:pt>
                <c:pt idx="63">
                  <c:v>4.1496439345965501E-3</c:v>
                </c:pt>
                <c:pt idx="64">
                  <c:v>3.1015453103362999E-3</c:v>
                </c:pt>
                <c:pt idx="65">
                  <c:v>3.5355752100779702E-3</c:v>
                </c:pt>
                <c:pt idx="66">
                  <c:v>3.74161062273505E-3</c:v>
                </c:pt>
                <c:pt idx="67">
                  <c:v>3.5074003368588398E-3</c:v>
                </c:pt>
                <c:pt idx="68">
                  <c:v>5.0095536553322198E-3</c:v>
                </c:pt>
                <c:pt idx="69">
                  <c:v>3.81952326798368E-3</c:v>
                </c:pt>
                <c:pt idx="70">
                  <c:v>4.54888630806721E-3</c:v>
                </c:pt>
                <c:pt idx="71">
                  <c:v>5.5285082375039702E-3</c:v>
                </c:pt>
                <c:pt idx="72">
                  <c:v>3.79467945256663E-3</c:v>
                </c:pt>
                <c:pt idx="73">
                  <c:v>3.5193254617019599E-3</c:v>
                </c:pt>
                <c:pt idx="74">
                  <c:v>4.7149941591618097E-3</c:v>
                </c:pt>
                <c:pt idx="75">
                  <c:v>3.6769546736817398E-3</c:v>
                </c:pt>
                <c:pt idx="76">
                  <c:v>3.6620137795343299E-3</c:v>
                </c:pt>
                <c:pt idx="77">
                  <c:v>4.6098515077831496E-3</c:v>
                </c:pt>
                <c:pt idx="78">
                  <c:v>4.40418863834056E-3</c:v>
                </c:pt>
                <c:pt idx="79">
                  <c:v>3.48020806856033E-3</c:v>
                </c:pt>
                <c:pt idx="80">
                  <c:v>5.3978534891822704E-3</c:v>
                </c:pt>
                <c:pt idx="81">
                  <c:v>4.1177519230424396E-3</c:v>
                </c:pt>
                <c:pt idx="82">
                  <c:v>3.8818509501194801E-3</c:v>
                </c:pt>
                <c:pt idx="83">
                  <c:v>4.0904622075445402E-3</c:v>
                </c:pt>
                <c:pt idx="84">
                  <c:v>3.88094467421625E-3</c:v>
                </c:pt>
                <c:pt idx="85">
                  <c:v>5.6433360068620497E-3</c:v>
                </c:pt>
                <c:pt idx="86">
                  <c:v>4.7287797907910201E-3</c:v>
                </c:pt>
                <c:pt idx="87">
                  <c:v>4.3027597095337397E-3</c:v>
                </c:pt>
                <c:pt idx="88">
                  <c:v>3.50853548056664E-3</c:v>
                </c:pt>
                <c:pt idx="89">
                  <c:v>4.1689114192192296E-3</c:v>
                </c:pt>
                <c:pt idx="90">
                  <c:v>4.8574892410324097E-3</c:v>
                </c:pt>
                <c:pt idx="91">
                  <c:v>4.4585447245624301E-3</c:v>
                </c:pt>
                <c:pt idx="92">
                  <c:v>4.3003918914832403E-3</c:v>
                </c:pt>
                <c:pt idx="93">
                  <c:v>4.50196076678733E-3</c:v>
                </c:pt>
                <c:pt idx="94">
                  <c:v>4.4138710964437902E-3</c:v>
                </c:pt>
                <c:pt idx="95">
                  <c:v>4.0312984765110702E-3</c:v>
                </c:pt>
                <c:pt idx="96">
                  <c:v>4.3168065397123602E-3</c:v>
                </c:pt>
                <c:pt idx="97">
                  <c:v>4.0812873277413196E-3</c:v>
                </c:pt>
                <c:pt idx="98">
                  <c:v>3.5868314903768198E-3</c:v>
                </c:pt>
                <c:pt idx="99">
                  <c:v>4.2546371777192104E-3</c:v>
                </c:pt>
                <c:pt idx="100">
                  <c:v>4.07233842079722E-3</c:v>
                </c:pt>
                <c:pt idx="101">
                  <c:v>5.05566657786417E-3</c:v>
                </c:pt>
                <c:pt idx="102">
                  <c:v>4.9255124767393901E-3</c:v>
                </c:pt>
                <c:pt idx="103">
                  <c:v>3.7164347742372301E-3</c:v>
                </c:pt>
                <c:pt idx="104">
                  <c:v>4.2498416841197902E-3</c:v>
                </c:pt>
                <c:pt idx="105">
                  <c:v>5.1167587998410596E-3</c:v>
                </c:pt>
                <c:pt idx="106">
                  <c:v>4.5093447618356104E-3</c:v>
                </c:pt>
                <c:pt idx="107">
                  <c:v>4.16394543632124E-3</c:v>
                </c:pt>
                <c:pt idx="108">
                  <c:v>3.6286083400987202E-3</c:v>
                </c:pt>
                <c:pt idx="109">
                  <c:v>4.0039841553599301E-3</c:v>
                </c:pt>
                <c:pt idx="110">
                  <c:v>4.3149312302105903E-3</c:v>
                </c:pt>
                <c:pt idx="111">
                  <c:v>5.2417078670228198E-3</c:v>
                </c:pt>
                <c:pt idx="112">
                  <c:v>3.8246912812264001E-3</c:v>
                </c:pt>
                <c:pt idx="113">
                  <c:v>4.1877314249248098E-3</c:v>
                </c:pt>
                <c:pt idx="114">
                  <c:v>3.4142194381841799E-3</c:v>
                </c:pt>
                <c:pt idx="115">
                  <c:v>3.49090143148939E-3</c:v>
                </c:pt>
                <c:pt idx="116">
                  <c:v>3.1294628524391002E-3</c:v>
                </c:pt>
                <c:pt idx="117">
                  <c:v>4.29112609652668E-3</c:v>
                </c:pt>
                <c:pt idx="118">
                  <c:v>3.8959267286575098E-3</c:v>
                </c:pt>
                <c:pt idx="119">
                  <c:v>2.88760451310334E-3</c:v>
                </c:pt>
                <c:pt idx="120">
                  <c:v>3.7544561662522001E-3</c:v>
                </c:pt>
                <c:pt idx="121">
                  <c:v>4.7940348307623703E-3</c:v>
                </c:pt>
                <c:pt idx="122">
                  <c:v>3.7667566854530299E-3</c:v>
                </c:pt>
                <c:pt idx="123">
                  <c:v>3.9487007439828496E-3</c:v>
                </c:pt>
                <c:pt idx="124">
                  <c:v>3.48816274792949E-3</c:v>
                </c:pt>
                <c:pt idx="125">
                  <c:v>4.63604380427695E-3</c:v>
                </c:pt>
                <c:pt idx="126">
                  <c:v>3.7535877801296298E-3</c:v>
                </c:pt>
                <c:pt idx="127">
                  <c:v>4.5863598887780303E-3</c:v>
                </c:pt>
                <c:pt idx="128">
                  <c:v>3.7103214393838999E-3</c:v>
                </c:pt>
                <c:pt idx="129">
                  <c:v>4.8452200761331101E-3</c:v>
                </c:pt>
                <c:pt idx="130">
                  <c:v>3.1504228132324501E-3</c:v>
                </c:pt>
                <c:pt idx="131">
                  <c:v>4.7976264082414096E-3</c:v>
                </c:pt>
                <c:pt idx="132">
                  <c:v>5.48970036719971E-3</c:v>
                </c:pt>
                <c:pt idx="133">
                  <c:v>4.4113939403851296E-3</c:v>
                </c:pt>
                <c:pt idx="134">
                  <c:v>4.9961359500048002E-3</c:v>
                </c:pt>
                <c:pt idx="135">
                  <c:v>4.0455721761465399E-3</c:v>
                </c:pt>
                <c:pt idx="136">
                  <c:v>4.4628979736583696E-3</c:v>
                </c:pt>
                <c:pt idx="137">
                  <c:v>4.7638793687724904E-3</c:v>
                </c:pt>
                <c:pt idx="138">
                  <c:v>4.1631702949942303E-3</c:v>
                </c:pt>
                <c:pt idx="139">
                  <c:v>3.8510431501688402E-3</c:v>
                </c:pt>
                <c:pt idx="140">
                  <c:v>5.1898065067022096E-3</c:v>
                </c:pt>
                <c:pt idx="141">
                  <c:v>3.73033549427818E-3</c:v>
                </c:pt>
                <c:pt idx="142">
                  <c:v>6.2413618730151801E-3</c:v>
                </c:pt>
                <c:pt idx="143">
                  <c:v>5.9671728714350298E-3</c:v>
                </c:pt>
                <c:pt idx="144">
                  <c:v>5.3179771935536304E-3</c:v>
                </c:pt>
                <c:pt idx="145">
                  <c:v>3.9396711112799103E-3</c:v>
                </c:pt>
                <c:pt idx="146">
                  <c:v>3.32192567222807E-3</c:v>
                </c:pt>
                <c:pt idx="147">
                  <c:v>3.44492030078312E-3</c:v>
                </c:pt>
                <c:pt idx="148">
                  <c:v>6.1587356255042398E-3</c:v>
                </c:pt>
                <c:pt idx="149">
                  <c:v>4.7830021810551697E-3</c:v>
                </c:pt>
                <c:pt idx="150">
                  <c:v>6.2165780237855902E-3</c:v>
                </c:pt>
                <c:pt idx="151">
                  <c:v>4.6836811649806596E-3</c:v>
                </c:pt>
                <c:pt idx="152">
                  <c:v>4.1410497285971903E-3</c:v>
                </c:pt>
                <c:pt idx="153">
                  <c:v>4.5306962169183503E-3</c:v>
                </c:pt>
                <c:pt idx="154">
                  <c:v>3.5882180928474899E-3</c:v>
                </c:pt>
                <c:pt idx="155">
                  <c:v>4.0276767815712903E-3</c:v>
                </c:pt>
                <c:pt idx="156">
                  <c:v>4.3591265813675197E-3</c:v>
                </c:pt>
                <c:pt idx="157">
                  <c:v>5.5707450402398004E-3</c:v>
                </c:pt>
                <c:pt idx="158">
                  <c:v>4.3887964941715296E-3</c:v>
                </c:pt>
                <c:pt idx="159">
                  <c:v>5.2528572227187901E-3</c:v>
                </c:pt>
                <c:pt idx="160">
                  <c:v>5.5765930750536303E-3</c:v>
                </c:pt>
                <c:pt idx="161">
                  <c:v>3.1952206555304601E-3</c:v>
                </c:pt>
                <c:pt idx="162">
                  <c:v>5.2473057316451297E-3</c:v>
                </c:pt>
                <c:pt idx="163">
                  <c:v>8.2442916554499902E-3</c:v>
                </c:pt>
                <c:pt idx="164">
                  <c:v>6.2388903224815497E-3</c:v>
                </c:pt>
                <c:pt idx="165">
                  <c:v>7.8694336219978702E-3</c:v>
                </c:pt>
                <c:pt idx="166">
                  <c:v>6.1849155603886001E-3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36256"/>
        <c:axId val="45597440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Data'!$V$3:$V$169</c:f>
              <c:numCache>
                <c:formatCode>m/d/yyyy\ h:mm</c:formatCode>
                <c:ptCount val="167"/>
                <c:pt idx="0">
                  <c:v>43742.378842592596</c:v>
                </c:pt>
                <c:pt idx="1">
                  <c:v>43742.480752314812</c:v>
                </c:pt>
                <c:pt idx="2">
                  <c:v>43742.563472222224</c:v>
                </c:pt>
                <c:pt idx="3">
                  <c:v>43742.64166666667</c:v>
                </c:pt>
                <c:pt idx="4">
                  <c:v>43742.718958333331</c:v>
                </c:pt>
                <c:pt idx="5">
                  <c:v>43742.796342592592</c:v>
                </c:pt>
                <c:pt idx="6">
                  <c:v>43745.36209490741</c:v>
                </c:pt>
                <c:pt idx="7">
                  <c:v>43745.439976851849</c:v>
                </c:pt>
                <c:pt idx="8">
                  <c:v>43745.531412037039</c:v>
                </c:pt>
                <c:pt idx="9">
                  <c:v>43745.610069444447</c:v>
                </c:pt>
                <c:pt idx="10">
                  <c:v>43745.711168981485</c:v>
                </c:pt>
                <c:pt idx="11">
                  <c:v>43746.333113425928</c:v>
                </c:pt>
                <c:pt idx="12">
                  <c:v>43746.412731481483</c:v>
                </c:pt>
                <c:pt idx="13">
                  <c:v>43746.491736111115</c:v>
                </c:pt>
                <c:pt idx="14">
                  <c:v>43746.572777777779</c:v>
                </c:pt>
                <c:pt idx="15">
                  <c:v>43746.652743055558</c:v>
                </c:pt>
                <c:pt idx="16">
                  <c:v>43746.739525462966</c:v>
                </c:pt>
                <c:pt idx="17">
                  <c:v>43747.345034722224</c:v>
                </c:pt>
                <c:pt idx="18">
                  <c:v>43747.429872685185</c:v>
                </c:pt>
                <c:pt idx="19">
                  <c:v>43747.510115740741</c:v>
                </c:pt>
                <c:pt idx="20">
                  <c:v>43747.589363425926</c:v>
                </c:pt>
                <c:pt idx="21">
                  <c:v>43747.666597222225</c:v>
                </c:pt>
                <c:pt idx="22">
                  <c:v>43747.748171296298</c:v>
                </c:pt>
                <c:pt idx="23">
                  <c:v>43747.826041666667</c:v>
                </c:pt>
                <c:pt idx="24">
                  <c:v>43748.388993055552</c:v>
                </c:pt>
                <c:pt idx="25">
                  <c:v>43748.46670138889</c:v>
                </c:pt>
                <c:pt idx="26">
                  <c:v>43748.547384259262</c:v>
                </c:pt>
                <c:pt idx="27">
                  <c:v>43748.649247685185</c:v>
                </c:pt>
                <c:pt idx="28">
                  <c:v>43748.727407407408</c:v>
                </c:pt>
                <c:pt idx="29">
                  <c:v>43749.328125</c:v>
                </c:pt>
                <c:pt idx="30">
                  <c:v>43749.505532407406</c:v>
                </c:pt>
                <c:pt idx="31">
                  <c:v>43749.582060185188</c:v>
                </c:pt>
                <c:pt idx="32">
                  <c:v>43749.663807870369</c:v>
                </c:pt>
                <c:pt idx="33">
                  <c:v>43749.740833333337</c:v>
                </c:pt>
                <c:pt idx="34">
                  <c:v>43752.339050925926</c:v>
                </c:pt>
                <c:pt idx="35">
                  <c:v>43752.415543981479</c:v>
                </c:pt>
                <c:pt idx="36">
                  <c:v>43752.49287037037</c:v>
                </c:pt>
                <c:pt idx="37">
                  <c:v>43752.57130787037</c:v>
                </c:pt>
                <c:pt idx="38">
                  <c:v>43752.657395833332</c:v>
                </c:pt>
                <c:pt idx="39">
                  <c:v>43752.736828703702</c:v>
                </c:pt>
                <c:pt idx="40">
                  <c:v>43753.352141203701</c:v>
                </c:pt>
                <c:pt idx="41">
                  <c:v>43753.432442129626</c:v>
                </c:pt>
                <c:pt idx="42">
                  <c:v>43753.514456018522</c:v>
                </c:pt>
                <c:pt idx="43">
                  <c:v>43753.603715277779</c:v>
                </c:pt>
                <c:pt idx="44">
                  <c:v>43753.682974537034</c:v>
                </c:pt>
                <c:pt idx="45">
                  <c:v>43753.762916666667</c:v>
                </c:pt>
                <c:pt idx="46">
                  <c:v>43754.340439814812</c:v>
                </c:pt>
                <c:pt idx="47">
                  <c:v>43754.455925925926</c:v>
                </c:pt>
                <c:pt idx="48">
                  <c:v>43754.540138888886</c:v>
                </c:pt>
                <c:pt idx="49">
                  <c:v>43754.621261574073</c:v>
                </c:pt>
                <c:pt idx="50">
                  <c:v>43754.722743055558</c:v>
                </c:pt>
                <c:pt idx="51">
                  <c:v>43754.813564814816</c:v>
                </c:pt>
                <c:pt idx="52">
                  <c:v>43755.349664351852</c:v>
                </c:pt>
                <c:pt idx="53">
                  <c:v>43755.428842592592</c:v>
                </c:pt>
                <c:pt idx="54">
                  <c:v>43755.510648148149</c:v>
                </c:pt>
                <c:pt idx="55">
                  <c:v>43755.589039351849</c:v>
                </c:pt>
                <c:pt idx="56">
                  <c:v>43755.714328703703</c:v>
                </c:pt>
                <c:pt idx="57">
                  <c:v>43756.341192129628</c:v>
                </c:pt>
                <c:pt idx="58">
                  <c:v>43756.482465277775</c:v>
                </c:pt>
                <c:pt idx="59">
                  <c:v>43756.563090277778</c:v>
                </c:pt>
                <c:pt idx="60">
                  <c:v>43756.640752314815</c:v>
                </c:pt>
                <c:pt idx="61">
                  <c:v>43756.759814814817</c:v>
                </c:pt>
                <c:pt idx="62">
                  <c:v>43758.390729166669</c:v>
                </c:pt>
                <c:pt idx="63">
                  <c:v>43758.472280092596</c:v>
                </c:pt>
                <c:pt idx="64">
                  <c:v>43758.549189814818</c:v>
                </c:pt>
                <c:pt idx="65">
                  <c:v>43758.627893518518</c:v>
                </c:pt>
                <c:pt idx="66">
                  <c:v>43759.341249999998</c:v>
                </c:pt>
                <c:pt idx="67">
                  <c:v>43759.419386574074</c:v>
                </c:pt>
                <c:pt idx="68">
                  <c:v>43759.502789351849</c:v>
                </c:pt>
                <c:pt idx="69">
                  <c:v>43759.580428240741</c:v>
                </c:pt>
                <c:pt idx="70">
                  <c:v>43759.689363425925</c:v>
                </c:pt>
                <c:pt idx="71">
                  <c:v>43759.776921296296</c:v>
                </c:pt>
                <c:pt idx="72">
                  <c:v>43760.345486111109</c:v>
                </c:pt>
                <c:pt idx="73">
                  <c:v>43760.433877314812</c:v>
                </c:pt>
                <c:pt idx="74">
                  <c:v>43760.512337962966</c:v>
                </c:pt>
                <c:pt idx="75">
                  <c:v>43760.599293981482</c:v>
                </c:pt>
                <c:pt idx="76">
                  <c:v>43760.682210648149</c:v>
                </c:pt>
                <c:pt idx="77">
                  <c:v>43760.760879629626</c:v>
                </c:pt>
                <c:pt idx="78">
                  <c:v>43760.840740740743</c:v>
                </c:pt>
                <c:pt idx="79">
                  <c:v>43761.346238425926</c:v>
                </c:pt>
                <c:pt idx="80">
                  <c:v>43761.424699074072</c:v>
                </c:pt>
                <c:pt idx="81">
                  <c:v>43761.516747685186</c:v>
                </c:pt>
                <c:pt idx="82">
                  <c:v>43761.597013888888</c:v>
                </c:pt>
                <c:pt idx="83">
                  <c:v>43761.701863425929</c:v>
                </c:pt>
                <c:pt idx="84">
                  <c:v>43761.780509259261</c:v>
                </c:pt>
                <c:pt idx="85">
                  <c:v>43762.353159722225</c:v>
                </c:pt>
                <c:pt idx="86">
                  <c:v>43762.430625000001</c:v>
                </c:pt>
                <c:pt idx="87">
                  <c:v>43762.508750000001</c:v>
                </c:pt>
                <c:pt idx="88">
                  <c:v>43762.594490740739</c:v>
                </c:pt>
                <c:pt idx="89">
                  <c:v>43762.671701388892</c:v>
                </c:pt>
                <c:pt idx="90">
                  <c:v>43762.74863425926</c:v>
                </c:pt>
                <c:pt idx="91">
                  <c:v>43763.595914351848</c:v>
                </c:pt>
                <c:pt idx="92">
                  <c:v>43763.751944444448</c:v>
                </c:pt>
                <c:pt idx="93">
                  <c:v>43766.353310185186</c:v>
                </c:pt>
                <c:pt idx="94">
                  <c:v>43766.434247685182</c:v>
                </c:pt>
                <c:pt idx="95">
                  <c:v>43766.518287037034</c:v>
                </c:pt>
                <c:pt idx="96">
                  <c:v>43766.603495370371</c:v>
                </c:pt>
                <c:pt idx="97">
                  <c:v>43766.683368055557</c:v>
                </c:pt>
                <c:pt idx="98">
                  <c:v>43766.763020833336</c:v>
                </c:pt>
                <c:pt idx="99">
                  <c:v>43767.358842592592</c:v>
                </c:pt>
                <c:pt idx="100">
                  <c:v>43767.445405092592</c:v>
                </c:pt>
                <c:pt idx="101">
                  <c:v>43767.527083333334</c:v>
                </c:pt>
                <c:pt idx="102">
                  <c:v>43767.606689814813</c:v>
                </c:pt>
                <c:pt idx="103">
                  <c:v>43767.687013888892</c:v>
                </c:pt>
                <c:pt idx="104">
                  <c:v>43767.76771990741</c:v>
                </c:pt>
                <c:pt idx="105">
                  <c:v>43768.374837962961</c:v>
                </c:pt>
                <c:pt idx="106">
                  <c:v>43768.456759259258</c:v>
                </c:pt>
                <c:pt idx="107">
                  <c:v>43768.542696759258</c:v>
                </c:pt>
                <c:pt idx="108">
                  <c:v>43768.620752314811</c:v>
                </c:pt>
                <c:pt idx="109">
                  <c:v>43768.713622685187</c:v>
                </c:pt>
                <c:pt idx="110">
                  <c:v>43768.797569444447</c:v>
                </c:pt>
                <c:pt idx="111">
                  <c:v>43769.357928240737</c:v>
                </c:pt>
                <c:pt idx="112">
                  <c:v>43769.440578703703</c:v>
                </c:pt>
                <c:pt idx="113">
                  <c:v>43769.519826388889</c:v>
                </c:pt>
                <c:pt idx="114">
                  <c:v>43769.59884259259</c:v>
                </c:pt>
                <c:pt idx="115">
                  <c:v>43769.677175925928</c:v>
                </c:pt>
                <c:pt idx="116">
                  <c:v>43769.754652777781</c:v>
                </c:pt>
                <c:pt idx="117">
                  <c:v>43770.342615740738</c:v>
                </c:pt>
                <c:pt idx="118">
                  <c:v>43770.527141203704</c:v>
                </c:pt>
                <c:pt idx="119">
                  <c:v>43770.611319444448</c:v>
                </c:pt>
                <c:pt idx="120">
                  <c:v>43770.702557870369</c:v>
                </c:pt>
                <c:pt idx="121">
                  <c:v>43773.340636574074</c:v>
                </c:pt>
                <c:pt idx="122">
                  <c:v>43773.420324074075</c:v>
                </c:pt>
                <c:pt idx="123">
                  <c:v>43773.499247685184</c:v>
                </c:pt>
                <c:pt idx="124">
                  <c:v>43773.580763888887</c:v>
                </c:pt>
                <c:pt idx="125">
                  <c:v>43773.66578703704</c:v>
                </c:pt>
                <c:pt idx="126">
                  <c:v>43774.341956018521</c:v>
                </c:pt>
                <c:pt idx="127">
                  <c:v>43774.421273148146</c:v>
                </c:pt>
                <c:pt idx="128">
                  <c:v>43774.500057870369</c:v>
                </c:pt>
                <c:pt idx="129">
                  <c:v>43774.587870370371</c:v>
                </c:pt>
                <c:pt idx="130">
                  <c:v>43774.710219907407</c:v>
                </c:pt>
                <c:pt idx="131">
                  <c:v>43775.341689814813</c:v>
                </c:pt>
                <c:pt idx="132">
                  <c:v>43775.419849537036</c:v>
                </c:pt>
                <c:pt idx="133">
                  <c:v>43775.499097222222</c:v>
                </c:pt>
                <c:pt idx="134">
                  <c:v>43775.577581018515</c:v>
                </c:pt>
                <c:pt idx="135">
                  <c:v>43775.708078703705</c:v>
                </c:pt>
                <c:pt idx="136">
                  <c:v>43775.78701388889</c:v>
                </c:pt>
                <c:pt idx="137">
                  <c:v>43776.361145833333</c:v>
                </c:pt>
                <c:pt idx="138">
                  <c:v>43776.444560185184</c:v>
                </c:pt>
                <c:pt idx="139">
                  <c:v>43776.523969907408</c:v>
                </c:pt>
                <c:pt idx="140">
                  <c:v>43776.602858796294</c:v>
                </c:pt>
                <c:pt idx="141">
                  <c:v>43776.746608796297</c:v>
                </c:pt>
                <c:pt idx="142">
                  <c:v>43777.344247685185</c:v>
                </c:pt>
                <c:pt idx="143">
                  <c:v>43777.470185185186</c:v>
                </c:pt>
                <c:pt idx="144">
                  <c:v>43777.555289351854</c:v>
                </c:pt>
                <c:pt idx="145">
                  <c:v>43777.641782407409</c:v>
                </c:pt>
                <c:pt idx="146">
                  <c:v>43780.635868055557</c:v>
                </c:pt>
                <c:pt idx="147">
                  <c:v>43780.714143518519</c:v>
                </c:pt>
                <c:pt idx="148">
                  <c:v>43781.355069444442</c:v>
                </c:pt>
                <c:pt idx="149">
                  <c:v>43781.434861111113</c:v>
                </c:pt>
                <c:pt idx="150">
                  <c:v>43781.515798611108</c:v>
                </c:pt>
                <c:pt idx="151">
                  <c:v>43781.606111111112</c:v>
                </c:pt>
                <c:pt idx="152">
                  <c:v>43781.717418981483</c:v>
                </c:pt>
                <c:pt idx="153">
                  <c:v>43782.487638888888</c:v>
                </c:pt>
                <c:pt idx="154">
                  <c:v>43782.568703703706</c:v>
                </c:pt>
                <c:pt idx="155">
                  <c:v>43782.645844907405</c:v>
                </c:pt>
                <c:pt idx="156">
                  <c:v>43782.724085648151</c:v>
                </c:pt>
                <c:pt idx="157">
                  <c:v>43783.339965277781</c:v>
                </c:pt>
                <c:pt idx="158">
                  <c:v>43783.423946759256</c:v>
                </c:pt>
                <c:pt idx="159">
                  <c:v>43783.501898148148</c:v>
                </c:pt>
                <c:pt idx="160">
                  <c:v>43783.581099537034</c:v>
                </c:pt>
                <c:pt idx="161">
                  <c:v>43783.723634259259</c:v>
                </c:pt>
                <c:pt idx="162">
                  <c:v>43784.350127314814</c:v>
                </c:pt>
                <c:pt idx="163">
                  <c:v>43784.510787037034</c:v>
                </c:pt>
                <c:pt idx="164">
                  <c:v>43787.354224537034</c:v>
                </c:pt>
                <c:pt idx="165">
                  <c:v>43787.441145833334</c:v>
                </c:pt>
                <c:pt idx="166">
                  <c:v>43787.521006944444</c:v>
                </c:pt>
              </c:numCache>
            </c:numRef>
          </c:xVal>
          <c:yVal>
            <c:numRef>
              <c:f>'All Data'!$X$3:$X$169</c:f>
              <c:numCache>
                <c:formatCode>0.000</c:formatCode>
                <c:ptCount val="167"/>
                <c:pt idx="0">
                  <c:v>1.0983839276222899E-2</c:v>
                </c:pt>
                <c:pt idx="1">
                  <c:v>0.18483125267477499</c:v>
                </c:pt>
                <c:pt idx="2">
                  <c:v>2.3776116077378701E-4</c:v>
                </c:pt>
                <c:pt idx="3">
                  <c:v>1.0287761323565301E-2</c:v>
                </c:pt>
                <c:pt idx="4">
                  <c:v>9.3454574082537205E-3</c:v>
                </c:pt>
                <c:pt idx="5">
                  <c:v>1.35461151711263E-2</c:v>
                </c:pt>
                <c:pt idx="6">
                  <c:v>9.7230170355617596E-2</c:v>
                </c:pt>
                <c:pt idx="7">
                  <c:v>4.3002664058546303E-2</c:v>
                </c:pt>
                <c:pt idx="8">
                  <c:v>2.4297508937854399E-4</c:v>
                </c:pt>
                <c:pt idx="9">
                  <c:v>9.2259037644208994E-2</c:v>
                </c:pt>
                <c:pt idx="10">
                  <c:v>1.74554352485344E-2</c:v>
                </c:pt>
                <c:pt idx="11">
                  <c:v>8.0491238819293695E-2</c:v>
                </c:pt>
                <c:pt idx="12">
                  <c:v>4.6283636025989901E-2</c:v>
                </c:pt>
                <c:pt idx="13">
                  <c:v>3.9900013580887499E-4</c:v>
                </c:pt>
                <c:pt idx="14">
                  <c:v>2.8286992855883798E-3</c:v>
                </c:pt>
                <c:pt idx="15">
                  <c:v>1.1534279783277999E-2</c:v>
                </c:pt>
                <c:pt idx="16">
                  <c:v>3.3086042124357798E-2</c:v>
                </c:pt>
                <c:pt idx="17">
                  <c:v>1.85794172219617E-2</c:v>
                </c:pt>
                <c:pt idx="18">
                  <c:v>1.06692340763509E-4</c:v>
                </c:pt>
                <c:pt idx="19">
                  <c:v>0.29339987783162402</c:v>
                </c:pt>
                <c:pt idx="20">
                  <c:v>1.3517372438660101E-3</c:v>
                </c:pt>
                <c:pt idx="21">
                  <c:v>8.3640409869229003E-4</c:v>
                </c:pt>
                <c:pt idx="22">
                  <c:v>8.0685545677280507E-3</c:v>
                </c:pt>
                <c:pt idx="23">
                  <c:v>4.34066103485594E-4</c:v>
                </c:pt>
                <c:pt idx="24">
                  <c:v>1.40655085439853E-4</c:v>
                </c:pt>
                <c:pt idx="25">
                  <c:v>0.26931702446348399</c:v>
                </c:pt>
                <c:pt idx="26">
                  <c:v>2.2786082628578602E-3</c:v>
                </c:pt>
                <c:pt idx="27">
                  <c:v>2.16907026048157E-2</c:v>
                </c:pt>
                <c:pt idx="28">
                  <c:v>3.4240796517374602E-4</c:v>
                </c:pt>
                <c:pt idx="29">
                  <c:v>5.4685763788333598E-3</c:v>
                </c:pt>
                <c:pt idx="30">
                  <c:v>3.8459190215837701E-3</c:v>
                </c:pt>
                <c:pt idx="31">
                  <c:v>1.0159827729253701E-2</c:v>
                </c:pt>
                <c:pt idx="32">
                  <c:v>6.9871297275469604E-2</c:v>
                </c:pt>
                <c:pt idx="33">
                  <c:v>0.197803245292481</c:v>
                </c:pt>
                <c:pt idx="34">
                  <c:v>7.8904022434863903E-3</c:v>
                </c:pt>
                <c:pt idx="35">
                  <c:v>6.82752964361832E-2</c:v>
                </c:pt>
                <c:pt idx="36">
                  <c:v>1.57798165758892E-2</c:v>
                </c:pt>
                <c:pt idx="37">
                  <c:v>1.82674649429919E-2</c:v>
                </c:pt>
                <c:pt idx="38">
                  <c:v>1.6429852833443601E-2</c:v>
                </c:pt>
                <c:pt idx="39">
                  <c:v>2.2222844578061798E-3</c:v>
                </c:pt>
                <c:pt idx="40">
                  <c:v>2.13838314323983E-2</c:v>
                </c:pt>
                <c:pt idx="41">
                  <c:v>2.7266200153319299E-2</c:v>
                </c:pt>
                <c:pt idx="42">
                  <c:v>3.0280914824043E-2</c:v>
                </c:pt>
                <c:pt idx="43">
                  <c:v>1.9209787949848801E-3</c:v>
                </c:pt>
                <c:pt idx="44">
                  <c:v>0.411956526857433</c:v>
                </c:pt>
                <c:pt idx="45">
                  <c:v>1.7585330775177099E-2</c:v>
                </c:pt>
                <c:pt idx="46">
                  <c:v>3.2638041361751101E-2</c:v>
                </c:pt>
                <c:pt idx="47">
                  <c:v>4.8919374882440698E-2</c:v>
                </c:pt>
                <c:pt idx="48">
                  <c:v>0.14535323938363201</c:v>
                </c:pt>
                <c:pt idx="49">
                  <c:v>6.1172587305893297E-2</c:v>
                </c:pt>
                <c:pt idx="50">
                  <c:v>2.9126874577432198E-4</c:v>
                </c:pt>
                <c:pt idx="51">
                  <c:v>6.9207885116875001E-4</c:v>
                </c:pt>
                <c:pt idx="52" formatCode="0E+00">
                  <c:v>2.25759635776722E-6</c:v>
                </c:pt>
                <c:pt idx="53">
                  <c:v>8.8420491294477405E-2</c:v>
                </c:pt>
                <c:pt idx="54">
                  <c:v>8.1087613034918505E-3</c:v>
                </c:pt>
                <c:pt idx="55">
                  <c:v>3.4223750096711199E-2</c:v>
                </c:pt>
                <c:pt idx="56">
                  <c:v>3.0307718097184299E-4</c:v>
                </c:pt>
                <c:pt idx="57">
                  <c:v>5.2125744515722702E-2</c:v>
                </c:pt>
                <c:pt idx="58">
                  <c:v>0.22856333261474701</c:v>
                </c:pt>
                <c:pt idx="59">
                  <c:v>1.5562296082488899E-2</c:v>
                </c:pt>
                <c:pt idx="60">
                  <c:v>2.6822646819341699E-3</c:v>
                </c:pt>
                <c:pt idx="61">
                  <c:v>2.1199995647233301E-2</c:v>
                </c:pt>
                <c:pt idx="62">
                  <c:v>1.4978485508133101E-3</c:v>
                </c:pt>
                <c:pt idx="63">
                  <c:v>8.3668073434053095E-2</c:v>
                </c:pt>
                <c:pt idx="64">
                  <c:v>1.7751958570256801E-3</c:v>
                </c:pt>
                <c:pt idx="65">
                  <c:v>3.2576449664717799E-3</c:v>
                </c:pt>
                <c:pt idx="66">
                  <c:v>5.8096368620159603E-3</c:v>
                </c:pt>
                <c:pt idx="67">
                  <c:v>6.0972359164443601E-2</c:v>
                </c:pt>
                <c:pt idx="68">
                  <c:v>1.13350757156451E-2</c:v>
                </c:pt>
                <c:pt idx="69">
                  <c:v>9.3847031834587008E-3</c:v>
                </c:pt>
                <c:pt idx="70">
                  <c:v>4.6244318283683999E-2</c:v>
                </c:pt>
                <c:pt idx="71">
                  <c:v>6.8217077520067296E-2</c:v>
                </c:pt>
                <c:pt idx="72">
                  <c:v>1.8810884707457998E-2</c:v>
                </c:pt>
                <c:pt idx="73">
                  <c:v>9.4958768490463093E-3</c:v>
                </c:pt>
                <c:pt idx="74">
                  <c:v>1.41262712053228E-2</c:v>
                </c:pt>
                <c:pt idx="75">
                  <c:v>1.31692542068349E-3</c:v>
                </c:pt>
                <c:pt idx="76">
                  <c:v>2.3200094452596999E-2</c:v>
                </c:pt>
                <c:pt idx="77">
                  <c:v>0.10704539358710501</c:v>
                </c:pt>
                <c:pt idx="78">
                  <c:v>1.7933427433924601E-3</c:v>
                </c:pt>
                <c:pt idx="79">
                  <c:v>7.0077404886298702E-3</c:v>
                </c:pt>
                <c:pt idx="80">
                  <c:v>9.0155842983939401E-5</c:v>
                </c:pt>
                <c:pt idx="81">
                  <c:v>5.1389569826378097E-3</c:v>
                </c:pt>
                <c:pt idx="82">
                  <c:v>3.7536818316671102E-3</c:v>
                </c:pt>
                <c:pt idx="83">
                  <c:v>1.5891463987030899E-2</c:v>
                </c:pt>
                <c:pt idx="84">
                  <c:v>1.1825211045741401E-2</c:v>
                </c:pt>
                <c:pt idx="85">
                  <c:v>0.45493728916007298</c:v>
                </c:pt>
                <c:pt idx="86">
                  <c:v>3.6134165064785001E-7</c:v>
                </c:pt>
                <c:pt idx="87">
                  <c:v>3.8355256004963201E-2</c:v>
                </c:pt>
                <c:pt idx="88">
                  <c:v>1.26118856184135E-3</c:v>
                </c:pt>
                <c:pt idx="89">
                  <c:v>2.7443220060857601E-2</c:v>
                </c:pt>
                <c:pt idx="90">
                  <c:v>6.8039206134055397E-2</c:v>
                </c:pt>
                <c:pt idx="91">
                  <c:v>3.65031399164907E-2</c:v>
                </c:pt>
                <c:pt idx="92">
                  <c:v>3.8838583412902999E-3</c:v>
                </c:pt>
                <c:pt idx="93">
                  <c:v>5.5587164289528897E-3</c:v>
                </c:pt>
                <c:pt idx="94">
                  <c:v>3.4404446289943E-4</c:v>
                </c:pt>
                <c:pt idx="95">
                  <c:v>1.33940583715888E-2</c:v>
                </c:pt>
                <c:pt idx="96">
                  <c:v>5.2888971986247799E-2</c:v>
                </c:pt>
                <c:pt idx="97">
                  <c:v>2.78497094919864E-2</c:v>
                </c:pt>
                <c:pt idx="98">
                  <c:v>3.01280920446294E-3</c:v>
                </c:pt>
                <c:pt idx="99">
                  <c:v>4.2133259024040498E-2</c:v>
                </c:pt>
                <c:pt idx="100">
                  <c:v>1.7656846971337101E-2</c:v>
                </c:pt>
                <c:pt idx="101">
                  <c:v>1.5945492686331601E-2</c:v>
                </c:pt>
                <c:pt idx="102">
                  <c:v>2.0110838218880201E-2</c:v>
                </c:pt>
                <c:pt idx="103">
                  <c:v>4.9949582387896502E-4</c:v>
                </c:pt>
                <c:pt idx="104">
                  <c:v>2.0592781315035402E-2</c:v>
                </c:pt>
                <c:pt idx="105">
                  <c:v>6.0412208712574801E-3</c:v>
                </c:pt>
                <c:pt idx="106">
                  <c:v>2.26653531084236E-4</c:v>
                </c:pt>
                <c:pt idx="107">
                  <c:v>7.7078960635067898E-3</c:v>
                </c:pt>
                <c:pt idx="108">
                  <c:v>1.4034541061195E-2</c:v>
                </c:pt>
                <c:pt idx="109">
                  <c:v>1.8829436529359599E-2</c:v>
                </c:pt>
                <c:pt idx="110">
                  <c:v>4.8818659725507698E-4</c:v>
                </c:pt>
                <c:pt idx="111">
                  <c:v>1.48281416132365E-3</c:v>
                </c:pt>
                <c:pt idx="112">
                  <c:v>1.18912105480254E-2</c:v>
                </c:pt>
                <c:pt idx="113">
                  <c:v>4.78300527331016E-3</c:v>
                </c:pt>
                <c:pt idx="114">
                  <c:v>6.6250847962496098E-2</c:v>
                </c:pt>
                <c:pt idx="115">
                  <c:v>3.7695264286631398E-2</c:v>
                </c:pt>
                <c:pt idx="116">
                  <c:v>2.2204382247120801E-2</c:v>
                </c:pt>
                <c:pt idx="117">
                  <c:v>1.29161362556117E-3</c:v>
                </c:pt>
                <c:pt idx="118">
                  <c:v>1.29317519532029E-2</c:v>
                </c:pt>
                <c:pt idx="119">
                  <c:v>2.1205022642560401E-2</c:v>
                </c:pt>
                <c:pt idx="120">
                  <c:v>0.13930874899543699</c:v>
                </c:pt>
                <c:pt idx="121">
                  <c:v>2.97449957449174E-3</c:v>
                </c:pt>
                <c:pt idx="122">
                  <c:v>0.168883863599055</c:v>
                </c:pt>
                <c:pt idx="123">
                  <c:v>3.47234833179212E-5</c:v>
                </c:pt>
                <c:pt idx="124">
                  <c:v>0.15887054044314999</c:v>
                </c:pt>
                <c:pt idx="125" formatCode="0E+00">
                  <c:v>1.2724926030134E-5</c:v>
                </c:pt>
                <c:pt idx="126">
                  <c:v>3.80136194127476E-3</c:v>
                </c:pt>
                <c:pt idx="127">
                  <c:v>0.15617324240567801</c:v>
                </c:pt>
                <c:pt idx="128">
                  <c:v>2.1411653157603701E-3</c:v>
                </c:pt>
                <c:pt idx="129">
                  <c:v>1.64130498057714E-2</c:v>
                </c:pt>
                <c:pt idx="130">
                  <c:v>3.9879569817242902E-2</c:v>
                </c:pt>
                <c:pt idx="131">
                  <c:v>2.90093139050964E-4</c:v>
                </c:pt>
                <c:pt idx="132">
                  <c:v>3.5651160298809498E-3</c:v>
                </c:pt>
                <c:pt idx="133">
                  <c:v>0.440629210225368</c:v>
                </c:pt>
                <c:pt idx="134">
                  <c:v>1.5632085021088701E-3</c:v>
                </c:pt>
                <c:pt idx="135">
                  <c:v>1.68780873062097E-2</c:v>
                </c:pt>
                <c:pt idx="136">
                  <c:v>2.84319009538501E-3</c:v>
                </c:pt>
                <c:pt idx="137">
                  <c:v>2.1787719720410201E-2</c:v>
                </c:pt>
                <c:pt idx="138">
                  <c:v>0.11578855791034599</c:v>
                </c:pt>
                <c:pt idx="139">
                  <c:v>0.30358942210858503</c:v>
                </c:pt>
                <c:pt idx="140">
                  <c:v>4.81230797498165E-2</c:v>
                </c:pt>
                <c:pt idx="141">
                  <c:v>1.7824301180977199E-2</c:v>
                </c:pt>
                <c:pt idx="142">
                  <c:v>9.6663887042835301E-4</c:v>
                </c:pt>
                <c:pt idx="143">
                  <c:v>0.421372768191004</c:v>
                </c:pt>
                <c:pt idx="144">
                  <c:v>3.7021980624662498E-2</c:v>
                </c:pt>
                <c:pt idx="145">
                  <c:v>1.67042593398062E-2</c:v>
                </c:pt>
                <c:pt idx="146">
                  <c:v>2.3780608092686398E-2</c:v>
                </c:pt>
                <c:pt idx="147">
                  <c:v>2.05239652509936E-3</c:v>
                </c:pt>
                <c:pt idx="148">
                  <c:v>2.2259186928589698E-2</c:v>
                </c:pt>
                <c:pt idx="149">
                  <c:v>2.19687990333799E-3</c:v>
                </c:pt>
                <c:pt idx="150">
                  <c:v>8.3405216299025906E-2</c:v>
                </c:pt>
                <c:pt idx="151">
                  <c:v>6.1436412739659805E-5</c:v>
                </c:pt>
                <c:pt idx="152">
                  <c:v>0.15915246469241601</c:v>
                </c:pt>
                <c:pt idx="153">
                  <c:v>2.0126827057995501E-2</c:v>
                </c:pt>
                <c:pt idx="154">
                  <c:v>2.9369265232766502E-3</c:v>
                </c:pt>
                <c:pt idx="155">
                  <c:v>6.6789897573963697E-2</c:v>
                </c:pt>
                <c:pt idx="156">
                  <c:v>5.7849898563772199E-2</c:v>
                </c:pt>
                <c:pt idx="157">
                  <c:v>9.0080784432153393E-2</c:v>
                </c:pt>
                <c:pt idx="158">
                  <c:v>5.5772284184217905E-4</c:v>
                </c:pt>
                <c:pt idx="159">
                  <c:v>5.06821206105712E-4</c:v>
                </c:pt>
                <c:pt idx="160">
                  <c:v>1.37791172036155E-2</c:v>
                </c:pt>
                <c:pt idx="161">
                  <c:v>7.4072544445934793E-2</c:v>
                </c:pt>
                <c:pt idx="162">
                  <c:v>0.15184214023402001</c:v>
                </c:pt>
                <c:pt idx="163">
                  <c:v>9.7805680585430099E-2</c:v>
                </c:pt>
                <c:pt idx="164">
                  <c:v>1.66222781804619E-2</c:v>
                </c:pt>
                <c:pt idx="165">
                  <c:v>3.3850926167953701E-3</c:v>
                </c:pt>
                <c:pt idx="166">
                  <c:v>2.1268337217225299E-2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72448"/>
        <c:axId val="455972056"/>
      </c:scatterChart>
      <c:valAx>
        <c:axId val="45693625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4408"/>
        <c:crosses val="autoZero"/>
        <c:crossBetween val="midCat"/>
      </c:valAx>
      <c:valAx>
        <c:axId val="4559744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36256"/>
        <c:crosses val="autoZero"/>
        <c:crossBetween val="midCat"/>
      </c:valAx>
      <c:valAx>
        <c:axId val="455972056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mismatch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2448"/>
        <c:crosses val="max"/>
        <c:crossBetween val="midCat"/>
      </c:valAx>
      <c:valAx>
        <c:axId val="45597244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5597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4155394110627"/>
          <c:y val="3.3240740740740737E-2"/>
          <c:w val="0.16197606646771553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Data'!$AE$3:$AE$169</c:f>
              <c:numCache>
                <c:formatCode>0.00</c:formatCode>
                <c:ptCount val="167"/>
                <c:pt idx="0">
                  <c:v>-6.0735969908420797</c:v>
                </c:pt>
                <c:pt idx="1">
                  <c:v>-6.329204658740105</c:v>
                </c:pt>
                <c:pt idx="2">
                  <c:v>-6.2557568932075958</c:v>
                </c:pt>
                <c:pt idx="3">
                  <c:v>-6.0353854497880119</c:v>
                </c:pt>
                <c:pt idx="4">
                  <c:v>-6.2167364785223143</c:v>
                </c:pt>
                <c:pt idx="5">
                  <c:v>-6.3010861289380014</c:v>
                </c:pt>
                <c:pt idx="6">
                  <c:v>0.1815645291447576</c:v>
                </c:pt>
                <c:pt idx="7">
                  <c:v>8.1866805830491871E-2</c:v>
                </c:pt>
                <c:pt idx="8">
                  <c:v>0.27748679755065941</c:v>
                </c:pt>
                <c:pt idx="9">
                  <c:v>0.41620536839469424</c:v>
                </c:pt>
                <c:pt idx="10">
                  <c:v>-29.936773077152246</c:v>
                </c:pt>
                <c:pt idx="11">
                  <c:v>-29.955165651719092</c:v>
                </c:pt>
                <c:pt idx="12">
                  <c:v>-51.721899384876835</c:v>
                </c:pt>
                <c:pt idx="13">
                  <c:v>-51.861892522021321</c:v>
                </c:pt>
                <c:pt idx="14">
                  <c:v>-57.427448279659863</c:v>
                </c:pt>
                <c:pt idx="15">
                  <c:v>-57.180498265408495</c:v>
                </c:pt>
                <c:pt idx="16">
                  <c:v>-56.215169739288022</c:v>
                </c:pt>
                <c:pt idx="17">
                  <c:v>-57.256130175964728</c:v>
                </c:pt>
                <c:pt idx="18">
                  <c:v>-52.22647535038567</c:v>
                </c:pt>
                <c:pt idx="19">
                  <c:v>-52.358115312919054</c:v>
                </c:pt>
                <c:pt idx="20">
                  <c:v>-57.553801077869174</c:v>
                </c:pt>
                <c:pt idx="21">
                  <c:v>-56.880599390249806</c:v>
                </c:pt>
                <c:pt idx="22">
                  <c:v>-52.903709075509269</c:v>
                </c:pt>
                <c:pt idx="23">
                  <c:v>-52.653459053144452</c:v>
                </c:pt>
                <c:pt idx="24">
                  <c:v>-42.662422795758452</c:v>
                </c:pt>
                <c:pt idx="25">
                  <c:v>-42.524745307650583</c:v>
                </c:pt>
                <c:pt idx="26">
                  <c:v>-34.416773096596998</c:v>
                </c:pt>
                <c:pt idx="27">
                  <c:v>-34.477352140919187</c:v>
                </c:pt>
                <c:pt idx="28">
                  <c:v>-30.064925215857652</c:v>
                </c:pt>
                <c:pt idx="29">
                  <c:v>-30.306724983659652</c:v>
                </c:pt>
                <c:pt idx="30">
                  <c:v>-25.037191050504301</c:v>
                </c:pt>
                <c:pt idx="31">
                  <c:v>-25.345943539241059</c:v>
                </c:pt>
                <c:pt idx="32">
                  <c:v>-12.238856856954378</c:v>
                </c:pt>
                <c:pt idx="33">
                  <c:v>-12.408827678036282</c:v>
                </c:pt>
                <c:pt idx="34">
                  <c:v>-14.257073182491251</c:v>
                </c:pt>
                <c:pt idx="35">
                  <c:v>-14.505374185014052</c:v>
                </c:pt>
                <c:pt idx="36">
                  <c:v>-12.826391580188943</c:v>
                </c:pt>
                <c:pt idx="37">
                  <c:v>-12.911448907258716</c:v>
                </c:pt>
                <c:pt idx="38">
                  <c:v>-10.072115590686845</c:v>
                </c:pt>
                <c:pt idx="39">
                  <c:v>-11.069410955902173</c:v>
                </c:pt>
                <c:pt idx="40">
                  <c:v>-8.5365343460248173</c:v>
                </c:pt>
                <c:pt idx="41">
                  <c:v>-8.8292705956352151</c:v>
                </c:pt>
                <c:pt idx="42">
                  <c:v>-10.306355528142156</c:v>
                </c:pt>
                <c:pt idx="43">
                  <c:v>-10.200375205718023</c:v>
                </c:pt>
                <c:pt idx="44">
                  <c:v>-8.300330448075913</c:v>
                </c:pt>
                <c:pt idx="45">
                  <c:v>-8.6489985911198595</c:v>
                </c:pt>
                <c:pt idx="46">
                  <c:v>-8.1092285799926405</c:v>
                </c:pt>
                <c:pt idx="47">
                  <c:v>-8.5186766771385187</c:v>
                </c:pt>
                <c:pt idx="48">
                  <c:v>-8.5791305610877107</c:v>
                </c:pt>
                <c:pt idx="49">
                  <c:v>-8.4692492660436614</c:v>
                </c:pt>
                <c:pt idx="50">
                  <c:v>-7.065741298268625</c:v>
                </c:pt>
                <c:pt idx="51">
                  <c:v>-7.1806831753316844</c:v>
                </c:pt>
                <c:pt idx="52">
                  <c:v>-5.5200987684351563</c:v>
                </c:pt>
                <c:pt idx="53">
                  <c:v>-5.7043519977035766</c:v>
                </c:pt>
                <c:pt idx="54">
                  <c:v>-5.4112019747042588</c:v>
                </c:pt>
                <c:pt idx="55">
                  <c:v>-5.4144666031865558</c:v>
                </c:pt>
                <c:pt idx="56">
                  <c:v>-1.6796287403380334</c:v>
                </c:pt>
                <c:pt idx="57">
                  <c:v>-2.2977970297350017</c:v>
                </c:pt>
                <c:pt idx="58">
                  <c:v>-4.4583810397645909</c:v>
                </c:pt>
                <c:pt idx="59">
                  <c:v>-4.3382594138631863</c:v>
                </c:pt>
                <c:pt idx="60">
                  <c:v>-4.0856001685328245</c:v>
                </c:pt>
                <c:pt idx="61">
                  <c:v>-4.5087488444390758</c:v>
                </c:pt>
                <c:pt idx="62">
                  <c:v>-4.6828849632636924</c:v>
                </c:pt>
                <c:pt idx="63">
                  <c:v>-4.7824957634744489</c:v>
                </c:pt>
                <c:pt idx="64">
                  <c:v>-3.9577238777225343</c:v>
                </c:pt>
                <c:pt idx="65">
                  <c:v>-4.1597251810779232</c:v>
                </c:pt>
                <c:pt idx="66">
                  <c:v>-3.9094157980734088</c:v>
                </c:pt>
                <c:pt idx="67">
                  <c:v>-4.0502889085452916</c:v>
                </c:pt>
                <c:pt idx="68">
                  <c:v>-3.4602239390258176</c:v>
                </c:pt>
                <c:pt idx="69">
                  <c:v>-3.6857831494729743</c:v>
                </c:pt>
                <c:pt idx="70">
                  <c:v>-2.7620078000725976</c:v>
                </c:pt>
                <c:pt idx="71">
                  <c:v>-1.9421401723995502</c:v>
                </c:pt>
                <c:pt idx="72">
                  <c:v>-2.4230343227916262</c:v>
                </c:pt>
                <c:pt idx="73">
                  <c:v>-1.9941942642245363</c:v>
                </c:pt>
                <c:pt idx="74">
                  <c:v>-2.1411214564196452</c:v>
                </c:pt>
                <c:pt idx="75">
                  <c:v>-1.9460737884180821</c:v>
                </c:pt>
                <c:pt idx="76">
                  <c:v>-1.4775039149155431</c:v>
                </c:pt>
                <c:pt idx="77">
                  <c:v>-2.1822266293726713</c:v>
                </c:pt>
                <c:pt idx="78">
                  <c:v>-2.2303237043498365</c:v>
                </c:pt>
                <c:pt idx="79">
                  <c:v>-1.3364223116860134</c:v>
                </c:pt>
                <c:pt idx="80">
                  <c:v>-1.5096603374609032</c:v>
                </c:pt>
                <c:pt idx="81">
                  <c:v>-0.26737430499698112</c:v>
                </c:pt>
                <c:pt idx="82">
                  <c:v>-0.24856256058079421</c:v>
                </c:pt>
                <c:pt idx="83">
                  <c:v>0.28839545276013195</c:v>
                </c:pt>
                <c:pt idx="84">
                  <c:v>0.6459610287102403</c:v>
                </c:pt>
                <c:pt idx="85">
                  <c:v>0.27593198765427879</c:v>
                </c:pt>
                <c:pt idx="86">
                  <c:v>0.21347191103738183</c:v>
                </c:pt>
                <c:pt idx="87">
                  <c:v>3.3874705235760034</c:v>
                </c:pt>
                <c:pt idx="88">
                  <c:v>3.3155980199105608</c:v>
                </c:pt>
                <c:pt idx="89">
                  <c:v>3.7636908372376201</c:v>
                </c:pt>
                <c:pt idx="90">
                  <c:v>3.5642463013773158</c:v>
                </c:pt>
                <c:pt idx="91">
                  <c:v>5.3805915580490602</c:v>
                </c:pt>
                <c:pt idx="92">
                  <c:v>4.8516809424199723</c:v>
                </c:pt>
                <c:pt idx="93">
                  <c:v>-2.1703875551903611</c:v>
                </c:pt>
                <c:pt idx="94">
                  <c:v>-2.1299718686017699</c:v>
                </c:pt>
                <c:pt idx="95">
                  <c:v>9.9882609182028861E-2</c:v>
                </c:pt>
                <c:pt idx="96">
                  <c:v>1.6349854920526857E-2</c:v>
                </c:pt>
                <c:pt idx="97">
                  <c:v>1.5369355028852305E-4</c:v>
                </c:pt>
                <c:pt idx="98">
                  <c:v>4.5093073928969885E-2</c:v>
                </c:pt>
                <c:pt idx="99">
                  <c:v>9.775305556585917E-2</c:v>
                </c:pt>
                <c:pt idx="100">
                  <c:v>0.11141978647673943</c:v>
                </c:pt>
                <c:pt idx="101">
                  <c:v>4.9971996039773066</c:v>
                </c:pt>
                <c:pt idx="102">
                  <c:v>5.0018693173447408</c:v>
                </c:pt>
                <c:pt idx="103">
                  <c:v>3.9341032423429656</c:v>
                </c:pt>
                <c:pt idx="104">
                  <c:v>3.7595425763161625</c:v>
                </c:pt>
                <c:pt idx="105">
                  <c:v>-2.1391366239381191</c:v>
                </c:pt>
                <c:pt idx="106">
                  <c:v>-2.0889979111633754</c:v>
                </c:pt>
                <c:pt idx="107">
                  <c:v>-4.564108879287625</c:v>
                </c:pt>
                <c:pt idx="108">
                  <c:v>-4.8387799885564373</c:v>
                </c:pt>
                <c:pt idx="109">
                  <c:v>-5.917104701228137</c:v>
                </c:pt>
                <c:pt idx="110">
                  <c:v>-5.6633442987058871</c:v>
                </c:pt>
                <c:pt idx="111">
                  <c:v>-6.13061359666162</c:v>
                </c:pt>
                <c:pt idx="112">
                  <c:v>-6.1601109709132631</c:v>
                </c:pt>
                <c:pt idx="113">
                  <c:v>-6.3266939297819018</c:v>
                </c:pt>
                <c:pt idx="114">
                  <c:v>-6.3684056632615214</c:v>
                </c:pt>
                <c:pt idx="115">
                  <c:v>-7.0651252871046344</c:v>
                </c:pt>
                <c:pt idx="116">
                  <c:v>-7.2087691436363279</c:v>
                </c:pt>
                <c:pt idx="117">
                  <c:v>-7.3914919733312532</c:v>
                </c:pt>
                <c:pt idx="118">
                  <c:v>-7.2426297309347918</c:v>
                </c:pt>
                <c:pt idx="119">
                  <c:v>-7.3857515613742866</c:v>
                </c:pt>
                <c:pt idx="120">
                  <c:v>-6.9387744716565161</c:v>
                </c:pt>
                <c:pt idx="121">
                  <c:v>-8.0278511246109012</c:v>
                </c:pt>
                <c:pt idx="122">
                  <c:v>-7.6963133391605982</c:v>
                </c:pt>
                <c:pt idx="123">
                  <c:v>-8.8655537150877954</c:v>
                </c:pt>
                <c:pt idx="124">
                  <c:v>-8.8062629159502617</c:v>
                </c:pt>
                <c:pt idx="125">
                  <c:v>-11.627306374133914</c:v>
                </c:pt>
                <c:pt idx="126">
                  <c:v>-12.314882856096247</c:v>
                </c:pt>
                <c:pt idx="127">
                  <c:v>-19.720137136402759</c:v>
                </c:pt>
                <c:pt idx="128">
                  <c:v>-19.751821283884883</c:v>
                </c:pt>
                <c:pt idx="129">
                  <c:v>-25.082088932409221</c:v>
                </c:pt>
                <c:pt idx="130">
                  <c:v>-24.545829494611247</c:v>
                </c:pt>
                <c:pt idx="131">
                  <c:v>-30.32272080159991</c:v>
                </c:pt>
                <c:pt idx="132">
                  <c:v>-30.105206000448835</c:v>
                </c:pt>
                <c:pt idx="133">
                  <c:v>-34.105736024924774</c:v>
                </c:pt>
                <c:pt idx="134">
                  <c:v>-33.882560672701956</c:v>
                </c:pt>
                <c:pt idx="135">
                  <c:v>-42.364678076890371</c:v>
                </c:pt>
                <c:pt idx="136">
                  <c:v>-41.979759709327908</c:v>
                </c:pt>
                <c:pt idx="137">
                  <c:v>-57.513805093731797</c:v>
                </c:pt>
                <c:pt idx="138">
                  <c:v>-57.059875572187096</c:v>
                </c:pt>
                <c:pt idx="139">
                  <c:v>-56.995501933954181</c:v>
                </c:pt>
                <c:pt idx="140">
                  <c:v>-57.657552293882247</c:v>
                </c:pt>
                <c:pt idx="141">
                  <c:v>-56.512663993480651</c:v>
                </c:pt>
                <c:pt idx="142">
                  <c:v>-53.167860685777207</c:v>
                </c:pt>
                <c:pt idx="143">
                  <c:v>-52.719444058635546</c:v>
                </c:pt>
                <c:pt idx="144">
                  <c:v>-52.547063979352792</c:v>
                </c:pt>
                <c:pt idx="145">
                  <c:v>-51.971613117305253</c:v>
                </c:pt>
                <c:pt idx="146">
                  <c:v>-7.3435443737095936</c:v>
                </c:pt>
                <c:pt idx="147">
                  <c:v>-7.8123465747197951</c:v>
                </c:pt>
                <c:pt idx="148">
                  <c:v>-4.4267724958285258E-2</c:v>
                </c:pt>
                <c:pt idx="149">
                  <c:v>-0.4139394096051674</c:v>
                </c:pt>
                <c:pt idx="150">
                  <c:v>-0.43486659100607084</c:v>
                </c:pt>
                <c:pt idx="151">
                  <c:v>-0.22588680142883102</c:v>
                </c:pt>
                <c:pt idx="152">
                  <c:v>-2.0717886310119429</c:v>
                </c:pt>
                <c:pt idx="153">
                  <c:v>-2.5496111012387357</c:v>
                </c:pt>
                <c:pt idx="154">
                  <c:v>-2.2102284932386138</c:v>
                </c:pt>
                <c:pt idx="155">
                  <c:v>-2.4065538898642198</c:v>
                </c:pt>
                <c:pt idx="156">
                  <c:v>-8.3386826948511885</c:v>
                </c:pt>
                <c:pt idx="157">
                  <c:v>-9.2566211683877562</c:v>
                </c:pt>
                <c:pt idx="158">
                  <c:v>-4.4370924063275528</c:v>
                </c:pt>
                <c:pt idx="159">
                  <c:v>-4.2310958675132326</c:v>
                </c:pt>
                <c:pt idx="160">
                  <c:v>-14.978319317271865</c:v>
                </c:pt>
                <c:pt idx="161">
                  <c:v>-14.664837400258328</c:v>
                </c:pt>
                <c:pt idx="162">
                  <c:v>-16.351240985142574</c:v>
                </c:pt>
                <c:pt idx="163">
                  <c:v>-15.967214170858064</c:v>
                </c:pt>
                <c:pt idx="164">
                  <c:v>-8.1701750585233039</c:v>
                </c:pt>
                <c:pt idx="165">
                  <c:v>-8.0202055381664383</c:v>
                </c:pt>
                <c:pt idx="166">
                  <c:v>-8.1587852244144923</c:v>
                </c:pt>
              </c:numCache>
            </c:numRef>
          </c:xVal>
          <c:yVal>
            <c:numRef>
              <c:f>'All Data'!$AF$3:$AF$169</c:f>
              <c:numCache>
                <c:formatCode>0.000</c:formatCode>
                <c:ptCount val="167"/>
                <c:pt idx="0">
                  <c:v>2.7098440611271979E-2</c:v>
                </c:pt>
                <c:pt idx="1">
                  <c:v>1.1448419401845378E-2</c:v>
                </c:pt>
                <c:pt idx="2">
                  <c:v>1.7189946554615698E-2</c:v>
                </c:pt>
                <c:pt idx="3">
                  <c:v>1.2357820061601021E-2</c:v>
                </c:pt>
                <c:pt idx="4">
                  <c:v>1.023042234273186E-2</c:v>
                </c:pt>
                <c:pt idx="5">
                  <c:v>1.4283718733702599E-2</c:v>
                </c:pt>
                <c:pt idx="6">
                  <c:v>7.3142448147476696E-3</c:v>
                </c:pt>
                <c:pt idx="7">
                  <c:v>-9.2223461699820347E-4</c:v>
                </c:pt>
                <c:pt idx="8">
                  <c:v>1.0312653328309912E-2</c:v>
                </c:pt>
                <c:pt idx="9">
                  <c:v>6.190476912335624E-3</c:v>
                </c:pt>
                <c:pt idx="10">
                  <c:v>3.7398974270686836E-2</c:v>
                </c:pt>
                <c:pt idx="11">
                  <c:v>2.7105720768851427E-2</c:v>
                </c:pt>
                <c:pt idx="12">
                  <c:v>1.9855833475435958E-2</c:v>
                </c:pt>
                <c:pt idx="13">
                  <c:v>1.7534179123671834E-2</c:v>
                </c:pt>
                <c:pt idx="14">
                  <c:v>2.0870206169924188E-2</c:v>
                </c:pt>
                <c:pt idx="15">
                  <c:v>1.6458084995949918E-2</c:v>
                </c:pt>
                <c:pt idx="16">
                  <c:v>5.8264045268998643E-3</c:v>
                </c:pt>
                <c:pt idx="17">
                  <c:v>3.7980785944000672E-2</c:v>
                </c:pt>
                <c:pt idx="18">
                  <c:v>3.8027760750409811E-2</c:v>
                </c:pt>
                <c:pt idx="19">
                  <c:v>1.9600279389695885E-2</c:v>
                </c:pt>
                <c:pt idx="20">
                  <c:v>1.3592669920925005E-2</c:v>
                </c:pt>
                <c:pt idx="21">
                  <c:v>1.0732216113570558E-2</c:v>
                </c:pt>
                <c:pt idx="22">
                  <c:v>1.6485308689063061E-2</c:v>
                </c:pt>
                <c:pt idx="23">
                  <c:v>1.2902916429830213E-2</c:v>
                </c:pt>
                <c:pt idx="24">
                  <c:v>1.1769642582809325E-2</c:v>
                </c:pt>
                <c:pt idx="25">
                  <c:v>1.8196729324124306E-2</c:v>
                </c:pt>
                <c:pt idx="26">
                  <c:v>4.1213522906751621E-2</c:v>
                </c:pt>
                <c:pt idx="27">
                  <c:v>2.9981221699753036E-2</c:v>
                </c:pt>
                <c:pt idx="28">
                  <c:v>1.8226307893343119E-2</c:v>
                </c:pt>
                <c:pt idx="29">
                  <c:v>2.3653238285971767E-2</c:v>
                </c:pt>
                <c:pt idx="30">
                  <c:v>2.5361973762709766E-2</c:v>
                </c:pt>
                <c:pt idx="31">
                  <c:v>1.9387702776215932E-2</c:v>
                </c:pt>
                <c:pt idx="32">
                  <c:v>4.1798710319462806E-2</c:v>
                </c:pt>
                <c:pt idx="33">
                  <c:v>2.2863387276967906E-2</c:v>
                </c:pt>
                <c:pt idx="34">
                  <c:v>1.6494808324976518E-2</c:v>
                </c:pt>
                <c:pt idx="35">
                  <c:v>2.4639380215887741E-2</c:v>
                </c:pt>
                <c:pt idx="36">
                  <c:v>3.1074962100500869E-2</c:v>
                </c:pt>
                <c:pt idx="37">
                  <c:v>2.6263260543895051E-2</c:v>
                </c:pt>
                <c:pt idx="38">
                  <c:v>2.7836080104134631E-2</c:v>
                </c:pt>
                <c:pt idx="39">
                  <c:v>3.4237188755056991E-2</c:v>
                </c:pt>
                <c:pt idx="40">
                  <c:v>1.7273329785465918E-2</c:v>
                </c:pt>
                <c:pt idx="41">
                  <c:v>2.4152195064919724E-2</c:v>
                </c:pt>
                <c:pt idx="42">
                  <c:v>4.5931532483161064E-2</c:v>
                </c:pt>
                <c:pt idx="43">
                  <c:v>3.6021681837102193E-2</c:v>
                </c:pt>
                <c:pt idx="44">
                  <c:v>-2.0383751353083568E-3</c:v>
                </c:pt>
                <c:pt idx="45">
                  <c:v>1.5170491606797398E-2</c:v>
                </c:pt>
                <c:pt idx="46">
                  <c:v>2.8910684329801484E-2</c:v>
                </c:pt>
                <c:pt idx="47">
                  <c:v>3.1498357057031967E-2</c:v>
                </c:pt>
                <c:pt idx="48">
                  <c:v>2.4995018654569101E-2</c:v>
                </c:pt>
                <c:pt idx="49">
                  <c:v>1.3131472604657191E-2</c:v>
                </c:pt>
                <c:pt idx="50">
                  <c:v>2.7262997387498267E-2</c:v>
                </c:pt>
                <c:pt idx="51">
                  <c:v>1.8633793431631851E-2</c:v>
                </c:pt>
                <c:pt idx="52">
                  <c:v>7.6054157035798653E-3</c:v>
                </c:pt>
                <c:pt idx="53">
                  <c:v>8.0429355267996883E-4</c:v>
                </c:pt>
                <c:pt idx="54">
                  <c:v>-5.8301594299914328E-4</c:v>
                </c:pt>
                <c:pt idx="55">
                  <c:v>-8.109047205150155E-3</c:v>
                </c:pt>
                <c:pt idx="56">
                  <c:v>2.6709352784453633E-2</c:v>
                </c:pt>
                <c:pt idx="57">
                  <c:v>3.3168310512744936E-2</c:v>
                </c:pt>
                <c:pt idx="58">
                  <c:v>1.6893023252801953E-2</c:v>
                </c:pt>
                <c:pt idx="59">
                  <c:v>-8.9051828806629985E-4</c:v>
                </c:pt>
                <c:pt idx="60">
                  <c:v>1.0938455771030142E-3</c:v>
                </c:pt>
                <c:pt idx="61">
                  <c:v>1.7622416174183364E-3</c:v>
                </c:pt>
                <c:pt idx="62">
                  <c:v>1.1764890781887694E-2</c:v>
                </c:pt>
                <c:pt idx="63">
                  <c:v>-3.4359726040080751E-3</c:v>
                </c:pt>
                <c:pt idx="64">
                  <c:v>-2.570300412321469E-2</c:v>
                </c:pt>
                <c:pt idx="65">
                  <c:v>-3.5221654221223364E-2</c:v>
                </c:pt>
                <c:pt idx="66">
                  <c:v>2.7884079568943676E-2</c:v>
                </c:pt>
                <c:pt idx="67">
                  <c:v>3.2311241872005958E-2</c:v>
                </c:pt>
                <c:pt idx="68">
                  <c:v>2.2164308585049586E-2</c:v>
                </c:pt>
                <c:pt idx="69">
                  <c:v>2.1827503568339734E-2</c:v>
                </c:pt>
                <c:pt idx="70">
                  <c:v>6.4959836574181029E-3</c:v>
                </c:pt>
                <c:pt idx="71">
                  <c:v>3.8671637280263904E-2</c:v>
                </c:pt>
                <c:pt idx="72">
                  <c:v>1.0907940620086931E-2</c:v>
                </c:pt>
                <c:pt idx="73">
                  <c:v>-8.3668641926717413E-3</c:v>
                </c:pt>
                <c:pt idx="74">
                  <c:v>2.7983709142085367E-3</c:v>
                </c:pt>
                <c:pt idx="75">
                  <c:v>3.3256864309241463E-2</c:v>
                </c:pt>
                <c:pt idx="76">
                  <c:v>1.9471833626848012E-2</c:v>
                </c:pt>
                <c:pt idx="77">
                  <c:v>9.8005494594592957E-3</c:v>
                </c:pt>
                <c:pt idx="78">
                  <c:v>6.4532444993814497E-3</c:v>
                </c:pt>
                <c:pt idx="79">
                  <c:v>9.5491996523168199E-3</c:v>
                </c:pt>
                <c:pt idx="80">
                  <c:v>1.0895196920006733E-2</c:v>
                </c:pt>
                <c:pt idx="81">
                  <c:v>4.7735906767581715E-3</c:v>
                </c:pt>
                <c:pt idx="82">
                  <c:v>1.3722588341914171E-2</c:v>
                </c:pt>
                <c:pt idx="83">
                  <c:v>-1.0381031998094842E-2</c:v>
                </c:pt>
                <c:pt idx="84">
                  <c:v>-1.147055407197789E-2</c:v>
                </c:pt>
                <c:pt idx="85">
                  <c:v>-3.6352082220638404E-3</c:v>
                </c:pt>
                <c:pt idx="86">
                  <c:v>-1.3013799447999019E-2</c:v>
                </c:pt>
                <c:pt idx="87">
                  <c:v>-4.5172333580812962E-2</c:v>
                </c:pt>
                <c:pt idx="88">
                  <c:v>-4.4526146040153591E-2</c:v>
                </c:pt>
                <c:pt idx="89">
                  <c:v>-2.251676358952337E-2</c:v>
                </c:pt>
                <c:pt idx="90">
                  <c:v>-2.3681863287070781E-2</c:v>
                </c:pt>
                <c:pt idx="91">
                  <c:v>-3.3084997056559651E-2</c:v>
                </c:pt>
                <c:pt idx="92">
                  <c:v>-1.9535620544035126E-2</c:v>
                </c:pt>
                <c:pt idx="93">
                  <c:v>7.4616566051683986E-3</c:v>
                </c:pt>
                <c:pt idx="94">
                  <c:v>1.1228949400535981E-2</c:v>
                </c:pt>
                <c:pt idx="95">
                  <c:v>-8.1742969969846729E-4</c:v>
                </c:pt>
                <c:pt idx="96">
                  <c:v>2.1101792993748082E-3</c:v>
                </c:pt>
                <c:pt idx="97">
                  <c:v>-6.4678405606303467E-3</c:v>
                </c:pt>
                <c:pt idx="98">
                  <c:v>1.1130171878961578E-3</c:v>
                </c:pt>
                <c:pt idx="99">
                  <c:v>-1.274868597938001E-2</c:v>
                </c:pt>
                <c:pt idx="100">
                  <c:v>-1.902215262040069E-2</c:v>
                </c:pt>
                <c:pt idx="101">
                  <c:v>-2.1244079049961506E-2</c:v>
                </c:pt>
                <c:pt idx="102">
                  <c:v>-1.7406760540132016E-2</c:v>
                </c:pt>
                <c:pt idx="103">
                  <c:v>-1.8848559172891299E-2</c:v>
                </c:pt>
                <c:pt idx="104">
                  <c:v>-1.073383403003203E-2</c:v>
                </c:pt>
                <c:pt idx="105">
                  <c:v>3.3658536579692866E-2</c:v>
                </c:pt>
                <c:pt idx="106">
                  <c:v>3.454818110236535E-2</c:v>
                </c:pt>
                <c:pt idx="107">
                  <c:v>1.6822345206526812E-2</c:v>
                </c:pt>
                <c:pt idx="108">
                  <c:v>1.0831347154738324E-2</c:v>
                </c:pt>
                <c:pt idx="109">
                  <c:v>2.0945472034043178E-2</c:v>
                </c:pt>
                <c:pt idx="110">
                  <c:v>1.1280996139057642E-2</c:v>
                </c:pt>
                <c:pt idx="111">
                  <c:v>1.001363552383383E-2</c:v>
                </c:pt>
                <c:pt idx="112">
                  <c:v>1.5501437814982033E-2</c:v>
                </c:pt>
                <c:pt idx="113">
                  <c:v>1.6591877423208334E-2</c:v>
                </c:pt>
                <c:pt idx="114">
                  <c:v>1.7880805307999292E-2</c:v>
                </c:pt>
                <c:pt idx="115">
                  <c:v>2.2354498951244306E-2</c:v>
                </c:pt>
                <c:pt idx="116">
                  <c:v>2.3097154787221186E-2</c:v>
                </c:pt>
                <c:pt idx="117">
                  <c:v>1.3780385666047223E-2</c:v>
                </c:pt>
                <c:pt idx="118">
                  <c:v>1.5235564421793413E-2</c:v>
                </c:pt>
                <c:pt idx="119">
                  <c:v>2.3439150320732516E-2</c:v>
                </c:pt>
                <c:pt idx="120">
                  <c:v>1.0744428444300791E-2</c:v>
                </c:pt>
                <c:pt idx="121">
                  <c:v>1.4850532357436386E-2</c:v>
                </c:pt>
                <c:pt idx="122">
                  <c:v>-2.0369495303320662E-3</c:v>
                </c:pt>
                <c:pt idx="123">
                  <c:v>2.0139641039650158E-2</c:v>
                </c:pt>
                <c:pt idx="124">
                  <c:v>1.2390659173556529E-2</c:v>
                </c:pt>
                <c:pt idx="125">
                  <c:v>2.4430460980493507E-2</c:v>
                </c:pt>
                <c:pt idx="126">
                  <c:v>2.0686491201608703E-2</c:v>
                </c:pt>
                <c:pt idx="127">
                  <c:v>2.3677762217529263E-2</c:v>
                </c:pt>
                <c:pt idx="128">
                  <c:v>2.9871379884315985E-2</c:v>
                </c:pt>
                <c:pt idx="129">
                  <c:v>1.0073057957040277E-2</c:v>
                </c:pt>
                <c:pt idx="130">
                  <c:v>5.2261853059487606E-3</c:v>
                </c:pt>
                <c:pt idx="131">
                  <c:v>2.3935637805784893E-2</c:v>
                </c:pt>
                <c:pt idx="132">
                  <c:v>2.0761986721362646E-2</c:v>
                </c:pt>
                <c:pt idx="133">
                  <c:v>1.8615851759598456E-2</c:v>
                </c:pt>
                <c:pt idx="134">
                  <c:v>1.4711450611862631E-2</c:v>
                </c:pt>
                <c:pt idx="135">
                  <c:v>6.1522857664364494E-3</c:v>
                </c:pt>
                <c:pt idx="136">
                  <c:v>2.1576976950647975E-3</c:v>
                </c:pt>
                <c:pt idx="137">
                  <c:v>-5.5855773241404449E-3</c:v>
                </c:pt>
                <c:pt idx="138">
                  <c:v>-1.5451933051846112E-2</c:v>
                </c:pt>
                <c:pt idx="139">
                  <c:v>-1.6615366808078846E-2</c:v>
                </c:pt>
                <c:pt idx="140">
                  <c:v>-4.140098668447223E-3</c:v>
                </c:pt>
                <c:pt idx="141">
                  <c:v>-2.5429400557626991E-2</c:v>
                </c:pt>
                <c:pt idx="142">
                  <c:v>-2.1643903261683306E-3</c:v>
                </c:pt>
                <c:pt idx="143">
                  <c:v>-1.3835558727883779E-3</c:v>
                </c:pt>
                <c:pt idx="144">
                  <c:v>-2.3564755729417186E-3</c:v>
                </c:pt>
                <c:pt idx="145">
                  <c:v>-7.9782618966710572E-3</c:v>
                </c:pt>
                <c:pt idx="146">
                  <c:v>1.0587881628056461E-2</c:v>
                </c:pt>
                <c:pt idx="147">
                  <c:v>6.1111328584697588E-3</c:v>
                </c:pt>
                <c:pt idx="148">
                  <c:v>-7.0779740776457517E-3</c:v>
                </c:pt>
                <c:pt idx="149">
                  <c:v>-1.44959010495882E-4</c:v>
                </c:pt>
                <c:pt idx="150">
                  <c:v>-1.2725529677562381E-2</c:v>
                </c:pt>
                <c:pt idx="151">
                  <c:v>1.1978226089928018E-3</c:v>
                </c:pt>
                <c:pt idx="152">
                  <c:v>8.1829565891824441E-3</c:v>
                </c:pt>
                <c:pt idx="153">
                  <c:v>1.282444879221023E-2</c:v>
                </c:pt>
                <c:pt idx="154">
                  <c:v>2.234569328639946E-2</c:v>
                </c:pt>
                <c:pt idx="155">
                  <c:v>3.0922410817070922E-2</c:v>
                </c:pt>
                <c:pt idx="156">
                  <c:v>1.2695337949737429E-2</c:v>
                </c:pt>
                <c:pt idx="157">
                  <c:v>1.2362989962880988E-2</c:v>
                </c:pt>
                <c:pt idx="158">
                  <c:v>-2.1263877258510533E-3</c:v>
                </c:pt>
                <c:pt idx="159">
                  <c:v>-1.4173103962479061E-2</c:v>
                </c:pt>
                <c:pt idx="160">
                  <c:v>3.1822649216376675E-2</c:v>
                </c:pt>
                <c:pt idx="161">
                  <c:v>2.2782039945106192E-2</c:v>
                </c:pt>
                <c:pt idx="162">
                  <c:v>2.4287986787438598E-2</c:v>
                </c:pt>
                <c:pt idx="163">
                  <c:v>2.3104423568751642E-2</c:v>
                </c:pt>
                <c:pt idx="164">
                  <c:v>-5.9847519754185896E-3</c:v>
                </c:pt>
                <c:pt idx="165">
                  <c:v>-4.3637403852700984E-3</c:v>
                </c:pt>
                <c:pt idx="166">
                  <c:v>-1.2001682388529389E-2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5C-403F-9577-25330E5D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13848"/>
        <c:axId val="461416200"/>
      </c:scatterChart>
      <c:valAx>
        <c:axId val="4614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16200"/>
        <c:crosses val="autoZero"/>
        <c:crossBetween val="midCat"/>
      </c:valAx>
      <c:valAx>
        <c:axId val="46141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1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552450</xdr:colOff>
      <xdr:row>170</xdr:row>
      <xdr:rowOff>57150</xdr:rowOff>
    </xdr:from>
    <xdr:to>
      <xdr:col>28</xdr:col>
      <xdr:colOff>1481138</xdr:colOff>
      <xdr:row>184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0F40ADB-DFE9-41F2-A5DC-A79269D8E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342900</xdr:colOff>
      <xdr:row>170</xdr:row>
      <xdr:rowOff>95250</xdr:rowOff>
    </xdr:from>
    <xdr:to>
      <xdr:col>36</xdr:col>
      <xdr:colOff>0</xdr:colOff>
      <xdr:row>184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2BC6802-8C97-4916-9B2A-CF968E9E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7106" displayName="Table7106" ref="C1:D169" totalsRowShown="0">
  <autoFilter ref="C1:D169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2" totalsRowShown="0">
  <autoFilter ref="C1:C12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17" totalsRowShown="0">
  <autoFilter ref="D1:D17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47" displayName="Table47" ref="E1:E16" totalsRowShown="0">
  <autoFilter ref="E1:E16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2">
  <autoFilter ref="A19:B20"/>
  <tableColumns count="2">
    <tableColumn id="1" name="Type 1 " dataDxfId="1"/>
    <tableColumn id="2" name="Type 2" dataDxfId="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F1:F3" totalsRowShown="0">
  <autoFilter ref="F1:F3"/>
  <tableColumns count="1">
    <tableColumn id="1" name="Apati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6" totalsRowShown="0">
  <autoFilter ref="A1:A6"/>
  <tableColumns count="1">
    <tableColumn id="1" name="Type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2"/>
  <sheetViews>
    <sheetView tabSelected="1" zoomScaleNormal="100" workbookViewId="0">
      <pane xSplit="5" ySplit="1" topLeftCell="AJ47" activePane="bottomRight" state="frozen"/>
      <selection pane="topRight" activeCell="C1" sqref="C1"/>
      <selection pane="bottomLeft" activeCell="A2" sqref="A2"/>
      <selection pane="bottomRight" activeCell="E53" sqref="E53"/>
    </sheetView>
  </sheetViews>
  <sheetFormatPr defaultRowHeight="15" x14ac:dyDescent="0.25"/>
  <cols>
    <col min="1" max="1" width="9.5703125" style="46" bestFit="1" customWidth="1"/>
    <col min="2" max="2" width="7" style="96" customWidth="1"/>
    <col min="3" max="3" width="13.5703125" style="48" customWidth="1"/>
    <col min="4" max="4" width="16.5703125" style="48" customWidth="1"/>
    <col min="5" max="5" width="67.42578125" style="49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style="20" bestFit="1" customWidth="1"/>
    <col min="24" max="24" width="14.7109375" style="61" customWidth="1"/>
    <col min="25" max="25" width="14.42578125" style="16" customWidth="1"/>
    <col min="26" max="27" width="15.28515625" style="46" bestFit="1" customWidth="1"/>
    <col min="28" max="28" width="23.7109375" style="46" bestFit="1" customWidth="1"/>
    <col min="29" max="29" width="24.7109375" style="46" bestFit="1" customWidth="1"/>
    <col min="30" max="31" width="12.140625" style="46" bestFit="1" customWidth="1"/>
    <col min="32" max="32" width="11.85546875" style="46" bestFit="1" customWidth="1"/>
    <col min="33" max="33" width="14.28515625" style="46" bestFit="1" customWidth="1"/>
    <col min="34" max="34" width="8.42578125" style="60" customWidth="1"/>
    <col min="35" max="35" width="7.7109375" style="67" bestFit="1" customWidth="1"/>
    <col min="36" max="36" width="13.5703125" style="48" customWidth="1"/>
    <col min="37" max="16384" width="9.140625" style="46"/>
  </cols>
  <sheetData>
    <row r="1" spans="1:40" s="19" customFormat="1" x14ac:dyDescent="0.25">
      <c r="A1" s="19" t="s">
        <v>0</v>
      </c>
      <c r="B1" s="23" t="s">
        <v>79</v>
      </c>
      <c r="C1" s="48" t="s">
        <v>65</v>
      </c>
      <c r="D1" s="48" t="s">
        <v>57</v>
      </c>
      <c r="E1" s="53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70" t="s">
        <v>19</v>
      </c>
      <c r="X1" s="64" t="s">
        <v>20</v>
      </c>
      <c r="Y1" s="45" t="s">
        <v>21</v>
      </c>
      <c r="Z1" s="5" t="s">
        <v>42</v>
      </c>
      <c r="AA1" s="5" t="s">
        <v>43</v>
      </c>
      <c r="AB1" s="5" t="s">
        <v>36</v>
      </c>
      <c r="AC1" s="5" t="s">
        <v>94</v>
      </c>
      <c r="AD1" s="19" t="s">
        <v>31</v>
      </c>
      <c r="AE1" s="19" t="s">
        <v>32</v>
      </c>
      <c r="AF1" s="19" t="s">
        <v>33</v>
      </c>
      <c r="AG1" s="19" t="s">
        <v>34</v>
      </c>
      <c r="AH1" s="68" t="s">
        <v>73</v>
      </c>
      <c r="AI1" s="69" t="s">
        <v>74</v>
      </c>
      <c r="AJ1" s="101" t="s">
        <v>82</v>
      </c>
      <c r="AK1" s="19" t="s">
        <v>285</v>
      </c>
      <c r="AL1" s="19" t="s">
        <v>286</v>
      </c>
      <c r="AM1" s="19" t="s">
        <v>287</v>
      </c>
      <c r="AN1" s="19" t="s">
        <v>288</v>
      </c>
    </row>
    <row r="2" spans="1:40" s="19" customFormat="1" x14ac:dyDescent="0.25">
      <c r="A2" s="46" t="s">
        <v>99</v>
      </c>
      <c r="B2" s="23"/>
      <c r="C2" s="48"/>
      <c r="D2" s="48"/>
      <c r="E2" s="53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70"/>
      <c r="X2" s="64"/>
      <c r="Y2" s="45"/>
      <c r="Z2" s="17"/>
      <c r="AA2" s="17"/>
      <c r="AB2" s="16"/>
      <c r="AC2" s="16"/>
      <c r="AD2" s="16"/>
      <c r="AE2" s="16"/>
      <c r="AF2" s="3"/>
      <c r="AG2" s="3"/>
      <c r="AH2" s="65"/>
      <c r="AI2" s="65"/>
      <c r="AJ2" s="101"/>
      <c r="AK2" s="123" t="str">
        <f>"12"</f>
        <v>12</v>
      </c>
      <c r="AN2" s="123" t="str">
        <f>"0"</f>
        <v>0</v>
      </c>
    </row>
    <row r="3" spans="1:40" s="107" customFormat="1" x14ac:dyDescent="0.25">
      <c r="A3" s="107">
        <v>1758</v>
      </c>
      <c r="B3" s="96" t="s">
        <v>80</v>
      </c>
      <c r="C3" s="48" t="s">
        <v>62</v>
      </c>
      <c r="D3" s="48" t="s">
        <v>66</v>
      </c>
      <c r="E3" s="107" t="s">
        <v>109</v>
      </c>
      <c r="F3" s="16">
        <v>-3.28488482828251</v>
      </c>
      <c r="G3" s="16">
        <v>-3.2902925105129799</v>
      </c>
      <c r="H3" s="16">
        <v>5.5459583768860598E-3</v>
      </c>
      <c r="I3" s="16">
        <v>-6.2051934370985098</v>
      </c>
      <c r="J3" s="16">
        <v>-6.2245264013276902</v>
      </c>
      <c r="K3" s="16">
        <v>6.10761134992561E-3</v>
      </c>
      <c r="L3" s="16">
        <v>-3.7425706119579602E-3</v>
      </c>
      <c r="M3" s="16">
        <v>5.4982206370185601E-3</v>
      </c>
      <c r="N3" s="16">
        <v>-13.4463870417524</v>
      </c>
      <c r="O3" s="16">
        <v>5.4894173778943702E-3</v>
      </c>
      <c r="P3" s="16">
        <v>-25.9778432197378</v>
      </c>
      <c r="Q3" s="16">
        <v>5.9860936488541801E-3</v>
      </c>
      <c r="R3" s="16">
        <v>-40.678574366870698</v>
      </c>
      <c r="S3" s="16">
        <v>0.118778098231133</v>
      </c>
      <c r="T3" s="16">
        <v>723.919273224574</v>
      </c>
      <c r="U3" s="16">
        <v>0.32426466198637499</v>
      </c>
      <c r="V3" s="108">
        <v>43742.378842592596</v>
      </c>
      <c r="W3" s="107">
        <v>2.2999999999999998</v>
      </c>
      <c r="X3" s="16">
        <v>1.0983839276222899E-2</v>
      </c>
      <c r="Y3" s="16">
        <v>8.78670808039516E-3</v>
      </c>
      <c r="Z3" s="17">
        <f>((((N3/1000)+1)/((SMOW!$Z$4/1000)+1))-1)*1000</f>
        <v>-3.0030350624554725</v>
      </c>
      <c r="AA3" s="17">
        <f>((((P3/1000)+1)/((SMOW!$AA$4/1000)+1))-1)*1000</f>
        <v>-5.7338554408671305</v>
      </c>
      <c r="AB3" s="17">
        <f>Z3*SMOW!$AN$6</f>
        <v>-3.1747106853800346</v>
      </c>
      <c r="AC3" s="17">
        <f>AA3*SMOW!$AN$12</f>
        <v>-6.0551899850705251</v>
      </c>
      <c r="AD3" s="17">
        <f t="shared" ref="AD3:AD34" si="0">LN((AB3/1000)+1)*1000</f>
        <v>-3.1797607705533464</v>
      </c>
      <c r="AE3" s="17">
        <f t="shared" ref="AE3:AE34" si="1">LN((AC3/1000)+1)*1000</f>
        <v>-6.0735969908420797</v>
      </c>
      <c r="AF3" s="16">
        <f>(AD3-SMOW!AN$14*AE3)</f>
        <v>2.7098440611271979E-2</v>
      </c>
      <c r="AG3" s="2">
        <f t="shared" ref="AG3:AG34" si="2">AF3*1000</f>
        <v>27.098440611271979</v>
      </c>
      <c r="AK3" s="123" t="str">
        <f t="shared" ref="AK3:AK66" si="3">"12"</f>
        <v>12</v>
      </c>
      <c r="AL3" s="107">
        <v>1</v>
      </c>
      <c r="AN3" s="123" t="str">
        <f t="shared" ref="AN3:AN66" si="4">"0"</f>
        <v>0</v>
      </c>
    </row>
    <row r="4" spans="1:40" s="107" customFormat="1" x14ac:dyDescent="0.25">
      <c r="A4" s="107">
        <v>1759</v>
      </c>
      <c r="B4" s="96" t="s">
        <v>80</v>
      </c>
      <c r="C4" s="48" t="s">
        <v>62</v>
      </c>
      <c r="D4" s="48" t="s">
        <v>66</v>
      </c>
      <c r="E4" s="107" t="s">
        <v>110</v>
      </c>
      <c r="F4" s="16">
        <v>-3.4268481384482201</v>
      </c>
      <c r="G4" s="16">
        <v>-3.4327340374748698</v>
      </c>
      <c r="H4" s="16">
        <v>6.4078115582489603E-3</v>
      </c>
      <c r="I4" s="16">
        <v>-6.4456262192015998</v>
      </c>
      <c r="J4" s="16">
        <v>-6.4664890780637698</v>
      </c>
      <c r="K4" s="16">
        <v>2.39058618263023E-3</v>
      </c>
      <c r="L4" s="16">
        <v>-1.8427804257201998E-2</v>
      </c>
      <c r="M4" s="16">
        <v>6.5035947488012403E-3</v>
      </c>
      <c r="N4" s="16">
        <v>-13.586903037165399</v>
      </c>
      <c r="O4" s="16">
        <v>6.3424839733239704E-3</v>
      </c>
      <c r="P4" s="16">
        <v>-26.213492325004001</v>
      </c>
      <c r="Q4" s="16">
        <v>2.3430228193964801E-3</v>
      </c>
      <c r="R4" s="16">
        <v>-41.245619631156899</v>
      </c>
      <c r="S4" s="16">
        <v>0.14584810907432999</v>
      </c>
      <c r="T4" s="16">
        <v>537.54499890185502</v>
      </c>
      <c r="U4" s="16">
        <v>0.106974681415461</v>
      </c>
      <c r="V4" s="108">
        <v>43742.480752314812</v>
      </c>
      <c r="W4" s="107">
        <v>2.2999999999999998</v>
      </c>
      <c r="X4" s="16">
        <v>0.18483125267477499</v>
      </c>
      <c r="Y4" s="16">
        <v>0.165664082680548</v>
      </c>
      <c r="Z4" s="17">
        <f>((((N4/1000)+1)/((SMOW!$Z$4/1000)+1))-1)*1000</f>
        <v>-3.1450385168159123</v>
      </c>
      <c r="AA4" s="17">
        <f>((((P4/1000)+1)/((SMOW!$AA$4/1000)+1))-1)*1000</f>
        <v>-5.9744022556709186</v>
      </c>
      <c r="AB4" s="17">
        <f>Z4*SMOW!$AN$6</f>
        <v>-3.3248321040591575</v>
      </c>
      <c r="AC4" s="17">
        <f>AA4*SMOW!$AN$12</f>
        <v>-6.3092174329128863</v>
      </c>
      <c r="AD4" s="17">
        <f t="shared" si="0"/>
        <v>-3.3303716404129302</v>
      </c>
      <c r="AE4" s="17">
        <f t="shared" si="1"/>
        <v>-6.329204658740105</v>
      </c>
      <c r="AF4" s="16">
        <f>(AD4-SMOW!AN$14*AE4)</f>
        <v>1.1448419401845378E-2</v>
      </c>
      <c r="AG4" s="2">
        <f t="shared" si="2"/>
        <v>11.448419401845378</v>
      </c>
      <c r="AH4" s="2">
        <f>AVERAGE(AG4:AG8)</f>
        <v>13.102065418899311</v>
      </c>
      <c r="AI4" s="2">
        <f>STDEV(AG4:AG8)</f>
        <v>2.722216789429627</v>
      </c>
      <c r="AK4" s="123" t="str">
        <f t="shared" si="3"/>
        <v>12</v>
      </c>
      <c r="AN4" s="123" t="str">
        <f t="shared" si="4"/>
        <v>0</v>
      </c>
    </row>
    <row r="5" spans="1:40" s="87" customFormat="1" x14ac:dyDescent="0.25">
      <c r="A5" s="107">
        <v>1760</v>
      </c>
      <c r="B5" s="96" t="s">
        <v>101</v>
      </c>
      <c r="C5" s="48" t="s">
        <v>62</v>
      </c>
      <c r="D5" s="48" t="s">
        <v>66</v>
      </c>
      <c r="E5" s="107" t="s">
        <v>111</v>
      </c>
      <c r="F5" s="16">
        <v>-3.3848847146654699</v>
      </c>
      <c r="G5" s="16">
        <v>-3.39062692406304</v>
      </c>
      <c r="H5" s="16">
        <v>5.1802204557030596E-3</v>
      </c>
      <c r="I5" s="16">
        <v>-6.3765451842823397</v>
      </c>
      <c r="J5" s="16">
        <v>-6.3969622278310796</v>
      </c>
      <c r="K5" s="16">
        <v>1.4182735778664199E-3</v>
      </c>
      <c r="L5" s="16">
        <v>-1.30308677682252E-2</v>
      </c>
      <c r="M5" s="16">
        <v>5.2060312579444799E-3</v>
      </c>
      <c r="N5" s="16">
        <v>-13.545367430135</v>
      </c>
      <c r="O5" s="16">
        <v>5.1274081517396104E-3</v>
      </c>
      <c r="P5" s="16">
        <v>-26.145785733884502</v>
      </c>
      <c r="Q5" s="16">
        <v>1.3900554521866001E-3</v>
      </c>
      <c r="R5" s="16">
        <v>-41.5412087824824</v>
      </c>
      <c r="S5" s="16">
        <v>0.163313632394888</v>
      </c>
      <c r="T5" s="16">
        <v>570.69440395661604</v>
      </c>
      <c r="U5" s="16">
        <v>9.4171654017021794E-2</v>
      </c>
      <c r="V5" s="108">
        <v>43742.563472222224</v>
      </c>
      <c r="W5" s="107">
        <v>2.2999999999999998</v>
      </c>
      <c r="X5" s="16">
        <v>2.3776116077378701E-4</v>
      </c>
      <c r="Y5" s="16">
        <v>2.4076406404917302E-10</v>
      </c>
      <c r="Z5" s="17">
        <f>((((N5/1000)+1)/((SMOW!$Z$4/1000)+1))-1)*1000</f>
        <v>-3.1030632266724201</v>
      </c>
      <c r="AA5" s="17">
        <f>((((P5/1000)+1)/((SMOW!$AA$4/1000)+1))-1)*1000</f>
        <v>-5.9052884569291697</v>
      </c>
      <c r="AB5" s="17">
        <f>Z5*SMOW!$AN$6</f>
        <v>-3.2804571968839111</v>
      </c>
      <c r="AC5" s="17">
        <f>AA5*SMOW!$AN$12</f>
        <v>-6.2362303849680698</v>
      </c>
      <c r="AD5" s="17">
        <f t="shared" si="0"/>
        <v>-3.2858496930589949</v>
      </c>
      <c r="AE5" s="17">
        <f t="shared" si="1"/>
        <v>-6.2557568932075958</v>
      </c>
      <c r="AF5" s="16">
        <f>(AD5-SMOW!AN$14*AE5)</f>
        <v>1.7189946554615698E-2</v>
      </c>
      <c r="AG5" s="2">
        <f t="shared" si="2"/>
        <v>17.189946554615698</v>
      </c>
      <c r="AH5" s="89"/>
      <c r="AI5" s="92"/>
      <c r="AJ5" s="110"/>
      <c r="AK5" s="123" t="str">
        <f t="shared" si="3"/>
        <v>12</v>
      </c>
      <c r="AN5" s="123" t="str">
        <f t="shared" si="4"/>
        <v>0</v>
      </c>
    </row>
    <row r="6" spans="1:40" s="87" customFormat="1" x14ac:dyDescent="0.25">
      <c r="A6" s="107">
        <v>1761</v>
      </c>
      <c r="B6" s="96" t="s">
        <v>113</v>
      </c>
      <c r="C6" s="48" t="s">
        <v>62</v>
      </c>
      <c r="D6" s="48" t="s">
        <v>66</v>
      </c>
      <c r="E6" s="107" t="s">
        <v>112</v>
      </c>
      <c r="F6" s="16">
        <v>-3.2797614186941</v>
      </c>
      <c r="G6" s="16">
        <v>-3.2851519068671902</v>
      </c>
      <c r="H6" s="16">
        <v>3.7885742547538901E-3</v>
      </c>
      <c r="I6" s="16">
        <v>-6.1692451536296904</v>
      </c>
      <c r="J6" s="16">
        <v>-6.1883536079283497</v>
      </c>
      <c r="K6" s="16">
        <v>1.25672961785321E-3</v>
      </c>
      <c r="L6" s="16">
        <v>-1.7701201881015999E-2</v>
      </c>
      <c r="M6" s="16">
        <v>3.6639260699606502E-3</v>
      </c>
      <c r="N6" s="16">
        <v>-13.4413158652817</v>
      </c>
      <c r="O6" s="16">
        <v>3.7499497721013601E-3</v>
      </c>
      <c r="P6" s="16">
        <v>-25.9426101672348</v>
      </c>
      <c r="Q6" s="16">
        <v>1.2317255884075301E-3</v>
      </c>
      <c r="R6" s="16">
        <v>-41.236328287710798</v>
      </c>
      <c r="S6" s="16">
        <v>0.13796934768532401</v>
      </c>
      <c r="T6" s="16">
        <v>732.78292367255096</v>
      </c>
      <c r="U6" s="16">
        <v>0.113832744338802</v>
      </c>
      <c r="V6" s="108">
        <v>43742.64166666667</v>
      </c>
      <c r="W6" s="107">
        <v>2.2999999999999998</v>
      </c>
      <c r="X6" s="16">
        <v>1.0287761323565301E-2</v>
      </c>
      <c r="Y6" s="16">
        <v>7.8988745849675208E-3</v>
      </c>
      <c r="Z6" s="17">
        <f>((((N6/1000)+1)/((SMOW!$Z$4/1000)+1))-1)*1000</f>
        <v>-2.9979102040762484</v>
      </c>
      <c r="AA6" s="17">
        <f>((((P6/1000)+1)/((SMOW!$AA$4/1000)+1))-1)*1000</f>
        <v>-5.6978901078102995</v>
      </c>
      <c r="AB6" s="17">
        <f>Z6*SMOW!$AN$6</f>
        <v>-3.1692928523147494</v>
      </c>
      <c r="AC6" s="17">
        <f>AA6*SMOW!$AN$12</f>
        <v>-6.0172090965076084</v>
      </c>
      <c r="AD6" s="17">
        <f t="shared" si="0"/>
        <v>-3.1743256974264695</v>
      </c>
      <c r="AE6" s="17">
        <f t="shared" si="1"/>
        <v>-6.0353854497880119</v>
      </c>
      <c r="AF6" s="16">
        <f>(AD6-SMOW!AN$14*AE6)</f>
        <v>1.2357820061601021E-2</v>
      </c>
      <c r="AG6" s="2">
        <f t="shared" si="2"/>
        <v>12.357820061601021</v>
      </c>
      <c r="AH6" s="89"/>
      <c r="AI6" s="92"/>
      <c r="AK6" s="123" t="str">
        <f t="shared" si="3"/>
        <v>12</v>
      </c>
      <c r="AN6" s="123" t="str">
        <f t="shared" si="4"/>
        <v>0</v>
      </c>
    </row>
    <row r="7" spans="1:40" s="87" customFormat="1" x14ac:dyDescent="0.25">
      <c r="A7" s="107">
        <v>1762</v>
      </c>
      <c r="B7" s="96" t="s">
        <v>113</v>
      </c>
      <c r="C7" s="48" t="s">
        <v>62</v>
      </c>
      <c r="D7" s="48" t="s">
        <v>66</v>
      </c>
      <c r="E7" s="107" t="s">
        <v>114</v>
      </c>
      <c r="F7" s="16">
        <v>-3.3720251169828401</v>
      </c>
      <c r="G7" s="16">
        <v>-3.3777236635907202</v>
      </c>
      <c r="H7" s="16">
        <v>4.8242394043499599E-3</v>
      </c>
      <c r="I7" s="16">
        <v>-6.3398426080135897</v>
      </c>
      <c r="J7" s="16">
        <v>-6.3600247901295797</v>
      </c>
      <c r="K7" s="16">
        <v>1.3053675762994101E-3</v>
      </c>
      <c r="L7" s="16">
        <v>-1.9630574402302901E-2</v>
      </c>
      <c r="M7" s="16">
        <v>4.9617202372640003E-3</v>
      </c>
      <c r="N7" s="16">
        <v>-13.5326389359426</v>
      </c>
      <c r="O7" s="16">
        <v>4.7750563242103597E-3</v>
      </c>
      <c r="P7" s="16">
        <v>-26.109813396073299</v>
      </c>
      <c r="Q7" s="16">
        <v>1.2793958407333599E-3</v>
      </c>
      <c r="R7" s="16">
        <v>-41.179050437889003</v>
      </c>
      <c r="S7" s="16">
        <v>0.13785461480907901</v>
      </c>
      <c r="T7" s="16">
        <v>632.38275243410396</v>
      </c>
      <c r="U7" s="16">
        <v>0.12687271256475499</v>
      </c>
      <c r="V7" s="108">
        <v>43742.718958333331</v>
      </c>
      <c r="W7" s="107">
        <v>2.2999999999999998</v>
      </c>
      <c r="X7" s="16">
        <v>9.3454574082537205E-3</v>
      </c>
      <c r="Y7" s="16">
        <v>1.38599170340215E-2</v>
      </c>
      <c r="Z7" s="17">
        <f>((((N7/1000)+1)/((SMOW!$Z$4/1000)+1))-1)*1000</f>
        <v>-3.0901999925699863</v>
      </c>
      <c r="AA7" s="17">
        <f>((((P7/1000)+1)/((SMOW!$AA$4/1000)+1))-1)*1000</f>
        <v>-5.8685684733258414</v>
      </c>
      <c r="AB7" s="17">
        <f>Z7*SMOW!$AN$6</f>
        <v>-3.2668586054907922</v>
      </c>
      <c r="AC7" s="17">
        <f>AA7*SMOW!$AN$12</f>
        <v>-6.1974525540199625</v>
      </c>
      <c r="AD7" s="17">
        <f t="shared" si="0"/>
        <v>-3.2722064383170504</v>
      </c>
      <c r="AE7" s="17">
        <f t="shared" si="1"/>
        <v>-6.2167364785223143</v>
      </c>
      <c r="AF7" s="16">
        <f>(AD7-SMOW!AN$14*AE7)</f>
        <v>1.023042234273186E-2</v>
      </c>
      <c r="AG7" s="2">
        <f t="shared" si="2"/>
        <v>10.23042234273186</v>
      </c>
      <c r="AH7" s="89"/>
      <c r="AI7" s="92"/>
      <c r="AJ7" s="110"/>
      <c r="AK7" s="123" t="str">
        <f t="shared" si="3"/>
        <v>12</v>
      </c>
      <c r="AN7" s="123" t="str">
        <f t="shared" si="4"/>
        <v>0</v>
      </c>
    </row>
    <row r="8" spans="1:40" s="87" customFormat="1" x14ac:dyDescent="0.25">
      <c r="A8" s="107">
        <v>1763</v>
      </c>
      <c r="B8" s="96" t="s">
        <v>113</v>
      </c>
      <c r="C8" s="48" t="s">
        <v>62</v>
      </c>
      <c r="D8" s="48" t="s">
        <v>66</v>
      </c>
      <c r="E8" s="107" t="s">
        <v>115</v>
      </c>
      <c r="F8" s="16">
        <v>-3.41018259619343</v>
      </c>
      <c r="G8" s="16">
        <v>-3.4160108220138299</v>
      </c>
      <c r="H8" s="16">
        <v>3.9079776782980696E-3</v>
      </c>
      <c r="I8" s="16">
        <v>-6.4191800353030501</v>
      </c>
      <c r="J8" s="16">
        <v>-6.4398716108557403</v>
      </c>
      <c r="K8" s="16">
        <v>1.4824998153704699E-3</v>
      </c>
      <c r="L8" s="16">
        <v>-1.5758611482004501E-2</v>
      </c>
      <c r="M8" s="16">
        <v>3.8134454015526999E-3</v>
      </c>
      <c r="N8" s="16">
        <v>-13.5704073999737</v>
      </c>
      <c r="O8" s="16">
        <v>3.8681358787478301E-3</v>
      </c>
      <c r="P8" s="16">
        <v>-26.1875723172626</v>
      </c>
      <c r="Q8" s="16">
        <v>1.45300383747157E-3</v>
      </c>
      <c r="R8" s="16">
        <v>-41.741498137369</v>
      </c>
      <c r="S8" s="16">
        <v>0.16791524416124901</v>
      </c>
      <c r="T8" s="16">
        <v>599.16578550091299</v>
      </c>
      <c r="U8" s="16">
        <v>8.4387139430808902E-2</v>
      </c>
      <c r="V8" s="108">
        <v>43742.796342592592</v>
      </c>
      <c r="W8" s="107">
        <v>2.2999999999999998</v>
      </c>
      <c r="X8" s="16">
        <v>1.35461151711263E-2</v>
      </c>
      <c r="Y8" s="16">
        <v>1.0237314469661101E-2</v>
      </c>
      <c r="Z8" s="17">
        <f>((((N8/1000)+1)/((SMOW!$Z$4/1000)+1))-1)*1000</f>
        <v>-3.1283682619015485</v>
      </c>
      <c r="AA8" s="17">
        <f>((((P8/1000)+1)/((SMOW!$AA$4/1000)+1))-1)*1000</f>
        <v>-5.9479435288497529</v>
      </c>
      <c r="AB8" s="17">
        <f>Z8*SMOW!$AN$6</f>
        <v>-3.3072088544786591</v>
      </c>
      <c r="AC8" s="17">
        <f>AA8*SMOW!$AN$12</f>
        <v>-6.2812759161939002</v>
      </c>
      <c r="AD8" s="17">
        <f t="shared" si="0"/>
        <v>-3.3126897573455625</v>
      </c>
      <c r="AE8" s="17">
        <f t="shared" si="1"/>
        <v>-6.3010861289380014</v>
      </c>
      <c r="AF8" s="16">
        <f>(AD8-SMOW!AN$14*AE8)</f>
        <v>1.4283718733702599E-2</v>
      </c>
      <c r="AG8" s="2">
        <f t="shared" si="2"/>
        <v>14.283718733702599</v>
      </c>
      <c r="AH8" s="89"/>
      <c r="AI8" s="92"/>
      <c r="AK8" s="123" t="str">
        <f t="shared" si="3"/>
        <v>12</v>
      </c>
      <c r="AN8" s="123" t="str">
        <f t="shared" si="4"/>
        <v>0</v>
      </c>
    </row>
    <row r="9" spans="1:40" s="107" customFormat="1" x14ac:dyDescent="0.25">
      <c r="A9" s="107">
        <v>1764</v>
      </c>
      <c r="B9" s="96" t="s">
        <v>80</v>
      </c>
      <c r="C9" s="48" t="s">
        <v>62</v>
      </c>
      <c r="D9" s="48" t="s">
        <v>22</v>
      </c>
      <c r="E9" s="107" t="s">
        <v>116</v>
      </c>
      <c r="F9" s="16">
        <v>-0.185120539144465</v>
      </c>
      <c r="G9" s="16">
        <v>-0.18513808781375901</v>
      </c>
      <c r="H9" s="16">
        <v>4.5942643010241403E-3</v>
      </c>
      <c r="I9" s="16">
        <v>-0.30219273722152901</v>
      </c>
      <c r="J9" s="16">
        <v>-0.30223933345693899</v>
      </c>
      <c r="K9" s="16">
        <v>6.8917332512359701E-3</v>
      </c>
      <c r="L9" s="16">
        <v>-2.5555719748495302E-2</v>
      </c>
      <c r="M9" s="16">
        <v>4.6440312429713096E-3</v>
      </c>
      <c r="N9" s="16">
        <v>-10.3782248234628</v>
      </c>
      <c r="O9" s="16">
        <v>4.5474258151277898E-3</v>
      </c>
      <c r="P9" s="16">
        <v>-20.192289265139198</v>
      </c>
      <c r="Q9" s="16">
        <v>6.7546145753559104E-3</v>
      </c>
      <c r="R9" s="16">
        <v>-30.112698730341702</v>
      </c>
      <c r="S9" s="16">
        <v>0.15010051141098199</v>
      </c>
      <c r="T9" s="16">
        <v>821.80501001092102</v>
      </c>
      <c r="U9" s="16">
        <v>0.427837073250181</v>
      </c>
      <c r="V9" s="108">
        <v>43745.36209490741</v>
      </c>
      <c r="W9" s="107">
        <v>2.2999999999999998</v>
      </c>
      <c r="X9" s="16">
        <v>9.7230170355617596E-2</v>
      </c>
      <c r="Y9" s="16">
        <v>9.7065429267766498E-2</v>
      </c>
      <c r="Z9" s="17">
        <f>((((N9/1000)+1)/((SMOW!$Z$4/1000)+1))-1)*1000</f>
        <v>9.7605773878184365E-2</v>
      </c>
      <c r="AA9" s="17">
        <f>((((P9/1000)+1)/((SMOW!$AA$4/1000)+1))-1)*1000</f>
        <v>0.17194494009431516</v>
      </c>
      <c r="AB9" s="17">
        <f>Z9*SMOW!$AN$6</f>
        <v>0.10318563947518143</v>
      </c>
      <c r="AC9" s="17">
        <f>AA9*SMOW!$AN$12</f>
        <v>0.18158101298158891</v>
      </c>
      <c r="AD9" s="17">
        <f t="shared" si="0"/>
        <v>0.10318031620317969</v>
      </c>
      <c r="AE9" s="17">
        <f t="shared" si="1"/>
        <v>0.1815645291447576</v>
      </c>
      <c r="AF9" s="16">
        <f>(AD9-SMOW!AN$14*AE9)</f>
        <v>7.3142448147476696E-3</v>
      </c>
      <c r="AG9" s="2">
        <f t="shared" si="2"/>
        <v>7.3142448147476697</v>
      </c>
      <c r="AH9" s="2">
        <f>AVERAGE(AG9:AG12)</f>
        <v>5.7237851095987509</v>
      </c>
      <c r="AI9" s="2">
        <f>STDEV(AG9:AG12)</f>
        <v>4.7600648821718572</v>
      </c>
      <c r="AK9" s="123" t="str">
        <f t="shared" si="3"/>
        <v>12</v>
      </c>
      <c r="AL9" s="107">
        <v>1</v>
      </c>
      <c r="AN9" s="123" t="str">
        <f t="shared" si="4"/>
        <v>0</v>
      </c>
    </row>
    <row r="10" spans="1:40" s="107" customFormat="1" x14ac:dyDescent="0.25">
      <c r="A10" s="107">
        <v>1765</v>
      </c>
      <c r="B10" s="96" t="s">
        <v>80</v>
      </c>
      <c r="C10" s="48" t="s">
        <v>62</v>
      </c>
      <c r="D10" s="48" t="s">
        <v>22</v>
      </c>
      <c r="E10" s="107" t="s">
        <v>117</v>
      </c>
      <c r="F10" s="16">
        <v>-0.24272218309865901</v>
      </c>
      <c r="G10" s="16">
        <v>-0.24275231952012799</v>
      </c>
      <c r="H10" s="16">
        <v>6.12050565151037E-3</v>
      </c>
      <c r="I10" s="16">
        <v>-0.39656741488323199</v>
      </c>
      <c r="J10" s="16">
        <v>-0.39664654615547901</v>
      </c>
      <c r="K10" s="16">
        <v>5.1493714654350202E-3</v>
      </c>
      <c r="L10" s="16">
        <v>-2.9023524634815299E-2</v>
      </c>
      <c r="M10" s="16">
        <v>6.0128062993745303E-3</v>
      </c>
      <c r="N10" s="16">
        <v>-10.435210677735199</v>
      </c>
      <c r="O10" s="16">
        <v>5.89659758050018E-3</v>
      </c>
      <c r="P10" s="16">
        <v>-20.284786253928502</v>
      </c>
      <c r="Q10" s="16">
        <v>5.04691900954148E-3</v>
      </c>
      <c r="R10" s="16">
        <v>-30.455330085126199</v>
      </c>
      <c r="S10" s="16">
        <v>0.146650201310628</v>
      </c>
      <c r="T10" s="16">
        <v>612.75274950823996</v>
      </c>
      <c r="U10" s="16">
        <v>0.160218163531193</v>
      </c>
      <c r="V10" s="108">
        <v>43745.439976851849</v>
      </c>
      <c r="W10" s="107">
        <v>2.2999999999999998</v>
      </c>
      <c r="X10" s="16">
        <v>4.3002664058546303E-2</v>
      </c>
      <c r="Y10" s="16">
        <v>0.108898835555103</v>
      </c>
      <c r="Z10" s="17">
        <f>((((N10/1000)+1)/((SMOW!$Z$4/1000)+1))-1)*1000</f>
        <v>4.0016684945021197E-2</v>
      </c>
      <c r="AA10" s="17">
        <f>((((P10/1000)+1)/((SMOW!$AA$4/1000)+1))-1)*1000</f>
        <v>7.752550231576727E-2</v>
      </c>
      <c r="AB10" s="17">
        <f>Z10*SMOW!$AN$6</f>
        <v>4.230433366454537E-2</v>
      </c>
      <c r="AC10" s="17">
        <f>AA10*SMOW!$AN$12</f>
        <v>8.1870157008877037E-2</v>
      </c>
      <c r="AD10" s="17">
        <f t="shared" si="0"/>
        <v>4.2303438861501508E-2</v>
      </c>
      <c r="AE10" s="17">
        <f t="shared" si="1"/>
        <v>8.1866805830491871E-2</v>
      </c>
      <c r="AF10" s="16">
        <f>(AD10-SMOW!AN$14*AE10)</f>
        <v>-9.2223461699820347E-4</v>
      </c>
      <c r="AG10" s="2">
        <f t="shared" si="2"/>
        <v>-0.92223461699820342</v>
      </c>
      <c r="AK10" s="123" t="str">
        <f t="shared" si="3"/>
        <v>12</v>
      </c>
      <c r="AN10" s="123" t="str">
        <f t="shared" si="4"/>
        <v>0</v>
      </c>
    </row>
    <row r="11" spans="1:40" s="107" customFormat="1" x14ac:dyDescent="0.25">
      <c r="A11" s="107">
        <v>1766</v>
      </c>
      <c r="B11" s="96" t="s">
        <v>119</v>
      </c>
      <c r="C11" s="48" t="s">
        <v>62</v>
      </c>
      <c r="D11" s="48" t="s">
        <v>22</v>
      </c>
      <c r="E11" s="107" t="s">
        <v>118</v>
      </c>
      <c r="F11" s="16">
        <v>-0.13438384908355</v>
      </c>
      <c r="G11" s="16">
        <v>-0.13439327522937899</v>
      </c>
      <c r="H11" s="16">
        <v>4.5048380213939896E-3</v>
      </c>
      <c r="I11" s="16">
        <v>-0.21138305429722101</v>
      </c>
      <c r="J11" s="16">
        <v>-0.211405439663407</v>
      </c>
      <c r="K11" s="16">
        <v>1.4465188480959699E-3</v>
      </c>
      <c r="L11" s="16">
        <v>-2.2771203087100001E-2</v>
      </c>
      <c r="M11" s="16">
        <v>4.5127909636826702E-3</v>
      </c>
      <c r="N11" s="16">
        <v>-10.3280053935302</v>
      </c>
      <c r="O11" s="16">
        <v>4.4589112356666297E-3</v>
      </c>
      <c r="P11" s="16">
        <v>-20.1032863415635</v>
      </c>
      <c r="Q11" s="16">
        <v>1.41773875144217E-3</v>
      </c>
      <c r="R11" s="16">
        <v>-30.7248756640011</v>
      </c>
      <c r="S11" s="16">
        <v>0.13483998931027</v>
      </c>
      <c r="T11" s="16">
        <v>718.11243004437904</v>
      </c>
      <c r="U11" s="16">
        <v>0.14069829509571199</v>
      </c>
      <c r="V11" s="108">
        <v>43745.531412037039</v>
      </c>
      <c r="W11" s="107">
        <v>2.2999999999999998</v>
      </c>
      <c r="X11" s="16">
        <v>2.4297508937854399E-4</v>
      </c>
      <c r="Y11" s="16">
        <v>2.1020367279108898E-6</v>
      </c>
      <c r="Z11" s="17">
        <f>((((N11/1000)+1)/((SMOW!$Z$4/1000)+1))-1)*1000</f>
        <v>0.14835681119240718</v>
      </c>
      <c r="AA11" s="17">
        <f>((((P11/1000)+1)/((SMOW!$AA$4/1000)+1))-1)*1000</f>
        <v>0.26279769232573358</v>
      </c>
      <c r="AB11" s="17">
        <f>Z11*SMOW!$AN$6</f>
        <v>0.15683798022535642</v>
      </c>
      <c r="AC11" s="17">
        <f>AA11*SMOW!$AN$12</f>
        <v>0.27752530057328695</v>
      </c>
      <c r="AD11" s="17">
        <f t="shared" si="0"/>
        <v>0.15682568243505809</v>
      </c>
      <c r="AE11" s="17">
        <f t="shared" si="1"/>
        <v>0.27748679755065941</v>
      </c>
      <c r="AF11" s="16">
        <f>(AD11-SMOW!AN$14*AE11)</f>
        <v>1.0312653328309912E-2</v>
      </c>
      <c r="AG11" s="2">
        <f t="shared" si="2"/>
        <v>10.312653328309912</v>
      </c>
      <c r="AK11" s="123" t="str">
        <f t="shared" si="3"/>
        <v>12</v>
      </c>
      <c r="AN11" s="123" t="str">
        <f t="shared" si="4"/>
        <v>0</v>
      </c>
    </row>
    <row r="12" spans="1:40" s="87" customFormat="1" x14ac:dyDescent="0.25">
      <c r="A12" s="107">
        <v>1767</v>
      </c>
      <c r="B12" s="96" t="s">
        <v>119</v>
      </c>
      <c r="C12" s="48" t="s">
        <v>62</v>
      </c>
      <c r="D12" s="48" t="s">
        <v>22</v>
      </c>
      <c r="E12" s="107" t="s">
        <v>120</v>
      </c>
      <c r="F12" s="16">
        <v>-6.9006391620597393E-2</v>
      </c>
      <c r="G12" s="16">
        <v>-6.9009165403366504E-2</v>
      </c>
      <c r="H12" s="16">
        <v>4.5461207168740296E-3</v>
      </c>
      <c r="I12" s="16">
        <v>-8.0042671928572201E-2</v>
      </c>
      <c r="J12" s="16">
        <v>-8.0045934913559394E-2</v>
      </c>
      <c r="K12" s="16">
        <v>1.7679969930007001E-3</v>
      </c>
      <c r="L12" s="16">
        <v>-2.6744911769007101E-2</v>
      </c>
      <c r="M12" s="16">
        <v>4.6937176607101203E-3</v>
      </c>
      <c r="N12" s="16">
        <v>-10.263294458696</v>
      </c>
      <c r="O12" s="16">
        <v>4.4997730544139502E-3</v>
      </c>
      <c r="P12" s="16">
        <v>-19.974559121756901</v>
      </c>
      <c r="Q12" s="16">
        <v>1.7328207321386201E-3</v>
      </c>
      <c r="R12" s="16">
        <v>-30.496175077780801</v>
      </c>
      <c r="S12" s="16">
        <v>0.12472136192576901</v>
      </c>
      <c r="T12" s="16">
        <v>567.661011863216</v>
      </c>
      <c r="U12" s="16">
        <v>8.7537697862420605E-2</v>
      </c>
      <c r="V12" s="108">
        <v>43745.610069444447</v>
      </c>
      <c r="W12" s="107">
        <v>2.2999999999999998</v>
      </c>
      <c r="X12" s="16">
        <v>9.2259037644208994E-2</v>
      </c>
      <c r="Y12" s="16">
        <v>0.23381250126634801</v>
      </c>
      <c r="Z12" s="17">
        <f>((((N12/1000)+1)/((SMOW!$Z$4/1000)+1))-1)*1000</f>
        <v>0.21375275600510335</v>
      </c>
      <c r="AA12" s="17">
        <f>((((P12/1000)+1)/((SMOW!$AA$4/1000)+1))-1)*1000</f>
        <v>0.39420036694259863</v>
      </c>
      <c r="AB12" s="17">
        <f>Z12*SMOW!$AN$6</f>
        <v>0.22597243935072933</v>
      </c>
      <c r="AC12" s="17">
        <f>AA12*SMOW!$AN$12</f>
        <v>0.41629199386669052</v>
      </c>
      <c r="AD12" s="17">
        <f t="shared" si="0"/>
        <v>0.22594691142473419</v>
      </c>
      <c r="AE12" s="17">
        <f t="shared" si="1"/>
        <v>0.41620536839469424</v>
      </c>
      <c r="AF12" s="16">
        <f>(AD12-SMOW!AN$14*AE12)</f>
        <v>6.190476912335624E-3</v>
      </c>
      <c r="AG12" s="2">
        <f t="shared" si="2"/>
        <v>6.1904769123356242</v>
      </c>
      <c r="AH12" s="89"/>
      <c r="AI12" s="92"/>
      <c r="AK12" s="123" t="str">
        <f t="shared" si="3"/>
        <v>12</v>
      </c>
      <c r="AN12" s="123" t="str">
        <f t="shared" si="4"/>
        <v>0</v>
      </c>
    </row>
    <row r="13" spans="1:40" s="107" customFormat="1" x14ac:dyDescent="0.25">
      <c r="A13" s="107">
        <v>1768</v>
      </c>
      <c r="B13" s="96" t="s">
        <v>119</v>
      </c>
      <c r="C13" s="48" t="s">
        <v>62</v>
      </c>
      <c r="D13" s="48" t="s">
        <v>68</v>
      </c>
      <c r="E13" s="107" t="s">
        <v>121</v>
      </c>
      <c r="F13" s="16">
        <v>-15.0780012679193</v>
      </c>
      <c r="G13" s="16">
        <v>-15.192830489038901</v>
      </c>
      <c r="H13" s="16">
        <v>4.67260176543102E-3</v>
      </c>
      <c r="I13" s="16">
        <v>-28.388793896687702</v>
      </c>
      <c r="J13" s="16">
        <v>-28.7995483104207</v>
      </c>
      <c r="K13" s="16">
        <v>1.54055347692918E-3</v>
      </c>
      <c r="L13" s="16">
        <v>1.33310188632264E-2</v>
      </c>
      <c r="M13" s="16">
        <v>4.6617551024817497E-3</v>
      </c>
      <c r="N13" s="16">
        <v>-25.1192727585066</v>
      </c>
      <c r="O13" s="16">
        <v>4.6249646297432797E-3</v>
      </c>
      <c r="P13" s="16">
        <v>-47.720076346846703</v>
      </c>
      <c r="Q13" s="16">
        <v>1.5099024570504199E-3</v>
      </c>
      <c r="R13" s="16">
        <v>-70.460957171089106</v>
      </c>
      <c r="S13" s="16">
        <v>0.14460571493323399</v>
      </c>
      <c r="T13" s="16">
        <v>527.042447340075</v>
      </c>
      <c r="U13" s="16">
        <v>7.57426722336456E-2</v>
      </c>
      <c r="V13" s="108">
        <v>43745.711168981485</v>
      </c>
      <c r="W13" s="107">
        <v>2.2999999999999998</v>
      </c>
      <c r="X13" s="16">
        <v>1.74554352485344E-2</v>
      </c>
      <c r="Y13" s="16">
        <v>1.2826955368573201E-2</v>
      </c>
      <c r="Z13" s="17">
        <f>((((N13/1000)+1)/((SMOW!$Z$4/1000)+1))-1)*1000</f>
        <v>-14.79948634376993</v>
      </c>
      <c r="AA13" s="17">
        <f>((((P13/1000)+1)/((SMOW!$AA$4/1000)+1))-1)*1000</f>
        <v>-27.927977160701168</v>
      </c>
      <c r="AB13" s="17">
        <f>Z13*SMOW!$AN$6</f>
        <v>-15.645534086866476</v>
      </c>
      <c r="AC13" s="17">
        <f>AA13*SMOW!$AN$12</f>
        <v>-29.493106226825578</v>
      </c>
      <c r="AD13" s="17">
        <f t="shared" si="0"/>
        <v>-15.769217210465699</v>
      </c>
      <c r="AE13" s="17">
        <f t="shared" si="1"/>
        <v>-29.936773077152246</v>
      </c>
      <c r="AF13" s="16">
        <f>(AD13-SMOW!AN$14*AE13)</f>
        <v>3.7398974270686836E-2</v>
      </c>
      <c r="AG13" s="2">
        <f t="shared" si="2"/>
        <v>37.398974270686836</v>
      </c>
      <c r="AH13" s="2">
        <f>AVERAGE(AG13:AG14)</f>
        <v>32.252347519769131</v>
      </c>
      <c r="AI13" s="2">
        <f>STDEV(AG13:AG14)</f>
        <v>7.2784293516199723</v>
      </c>
      <c r="AK13" s="123" t="str">
        <f t="shared" si="3"/>
        <v>12</v>
      </c>
      <c r="AL13" s="107">
        <v>2</v>
      </c>
      <c r="AN13" s="123" t="str">
        <f t="shared" si="4"/>
        <v>0</v>
      </c>
    </row>
    <row r="14" spans="1:40" s="107" customFormat="1" x14ac:dyDescent="0.25">
      <c r="A14" s="107">
        <v>1769</v>
      </c>
      <c r="B14" s="96" t="s">
        <v>80</v>
      </c>
      <c r="C14" s="48" t="s">
        <v>62</v>
      </c>
      <c r="D14" s="48" t="s">
        <v>68</v>
      </c>
      <c r="E14" s="107" t="s">
        <v>122</v>
      </c>
      <c r="F14" s="16">
        <v>-15.096622527060999</v>
      </c>
      <c r="G14" s="16">
        <v>-15.211736889602999</v>
      </c>
      <c r="H14" s="16">
        <v>4.0634743609824801E-3</v>
      </c>
      <c r="I14" s="16">
        <v>-28.4056885853518</v>
      </c>
      <c r="J14" s="16">
        <v>-28.816936850356299</v>
      </c>
      <c r="K14" s="16">
        <v>2.3658498244698198E-3</v>
      </c>
      <c r="L14" s="16">
        <v>3.6057673851761099E-3</v>
      </c>
      <c r="M14" s="16">
        <v>4.1851426367504998E-3</v>
      </c>
      <c r="N14" s="16">
        <v>-25.137704174068102</v>
      </c>
      <c r="O14" s="16">
        <v>4.0220472740586204E-3</v>
      </c>
      <c r="P14" s="16">
        <v>-47.736634896943798</v>
      </c>
      <c r="Q14" s="16">
        <v>2.3187786185144099E-3</v>
      </c>
      <c r="R14" s="16">
        <v>-70.143338148474896</v>
      </c>
      <c r="S14" s="16">
        <v>0.119435576988224</v>
      </c>
      <c r="T14" s="16">
        <v>519.29825991959899</v>
      </c>
      <c r="U14" s="16">
        <v>8.8432198495817904E-2</v>
      </c>
      <c r="V14" s="108">
        <v>43746.333113425928</v>
      </c>
      <c r="W14" s="107">
        <v>2.2999999999999998</v>
      </c>
      <c r="X14" s="16">
        <v>8.0491238819293695E-2</v>
      </c>
      <c r="Y14" s="16">
        <v>9.01496933942212E-2</v>
      </c>
      <c r="Z14" s="17">
        <f>((((N14/1000)+1)/((SMOW!$Z$4/1000)+1))-1)*1000</f>
        <v>-14.818112868606459</v>
      </c>
      <c r="AA14" s="17">
        <f>((((P14/1000)+1)/((SMOW!$AA$4/1000)+1))-1)*1000</f>
        <v>-27.944879862195073</v>
      </c>
      <c r="AB14" s="17">
        <f>Z14*SMOW!$AN$6</f>
        <v>-15.665225441179761</v>
      </c>
      <c r="AC14" s="17">
        <f>AA14*SMOW!$AN$12</f>
        <v>-29.510956183083117</v>
      </c>
      <c r="AD14" s="17">
        <f t="shared" si="0"/>
        <v>-15.78922174333883</v>
      </c>
      <c r="AE14" s="17">
        <f t="shared" si="1"/>
        <v>-29.955165651719092</v>
      </c>
      <c r="AF14" s="16">
        <f>(AD14-SMOW!AN$14*AE14)</f>
        <v>2.7105720768851427E-2</v>
      </c>
      <c r="AG14" s="2">
        <f t="shared" si="2"/>
        <v>27.105720768851427</v>
      </c>
      <c r="AK14" s="123" t="str">
        <f t="shared" si="3"/>
        <v>12</v>
      </c>
      <c r="AL14" s="107">
        <v>1</v>
      </c>
      <c r="AN14" s="123" t="str">
        <f t="shared" si="4"/>
        <v>0</v>
      </c>
    </row>
    <row r="15" spans="1:40" s="107" customFormat="1" x14ac:dyDescent="0.25">
      <c r="A15" s="107">
        <v>1770</v>
      </c>
      <c r="B15" s="96" t="s">
        <v>80</v>
      </c>
      <c r="C15" s="48" t="s">
        <v>62</v>
      </c>
      <c r="D15" s="48" t="s">
        <v>124</v>
      </c>
      <c r="E15" s="107" t="s">
        <v>123</v>
      </c>
      <c r="F15" s="16">
        <v>-25.7400750793052</v>
      </c>
      <c r="G15" s="16">
        <v>-26.077148014068101</v>
      </c>
      <c r="H15" s="16">
        <v>4.6333459722172803E-3</v>
      </c>
      <c r="I15" s="16">
        <v>-48.183531612622502</v>
      </c>
      <c r="J15" s="16">
        <v>-49.383048153128399</v>
      </c>
      <c r="K15" s="16">
        <v>1.796964739934E-3</v>
      </c>
      <c r="L15" s="16">
        <v>-2.8985892163046999E-3</v>
      </c>
      <c r="M15" s="16">
        <v>4.6044696344802001E-3</v>
      </c>
      <c r="N15" s="16">
        <v>-35.672646817089202</v>
      </c>
      <c r="O15" s="16">
        <v>4.58610904901347E-3</v>
      </c>
      <c r="P15" s="16">
        <v>-67.120975803805294</v>
      </c>
      <c r="Q15" s="16">
        <v>1.76121213362176E-3</v>
      </c>
      <c r="R15" s="16">
        <v>-98.696311942805593</v>
      </c>
      <c r="S15" s="16">
        <v>0.14490991779405399</v>
      </c>
      <c r="T15" s="16">
        <v>611.52618812484104</v>
      </c>
      <c r="U15" s="16">
        <v>0.115677798216716</v>
      </c>
      <c r="V15" s="108">
        <v>43746.412731481483</v>
      </c>
      <c r="W15" s="107">
        <v>2.2999999999999998</v>
      </c>
      <c r="X15" s="16">
        <v>4.6283636025989901E-2</v>
      </c>
      <c r="Y15" s="16">
        <v>3.7334562397566599E-2</v>
      </c>
      <c r="Z15" s="17">
        <f>((((N15/1000)+1)/((SMOW!$Z$4/1000)+1))-1)*1000</f>
        <v>-25.464575162113423</v>
      </c>
      <c r="AA15" s="17">
        <f>((((P15/1000)+1)/((SMOW!$AA$4/1000)+1))-1)*1000</f>
        <v>-47.732103144666027</v>
      </c>
      <c r="AB15" s="17">
        <f>Z15*SMOW!$AN$6</f>
        <v>-26.92031800645125</v>
      </c>
      <c r="AC15" s="17">
        <f>AA15*SMOW!$AN$12</f>
        <v>-50.407087501359392</v>
      </c>
      <c r="AD15" s="17">
        <f t="shared" si="0"/>
        <v>-27.289307041739534</v>
      </c>
      <c r="AE15" s="17">
        <f t="shared" si="1"/>
        <v>-51.721899384876835</v>
      </c>
      <c r="AF15" s="16">
        <f>(AD15-SMOW!AN$14*AE15)</f>
        <v>1.9855833475435958E-2</v>
      </c>
      <c r="AG15" s="2">
        <f t="shared" si="2"/>
        <v>19.855833475435958</v>
      </c>
      <c r="AH15" s="2">
        <f>AVERAGE(AG15:AG16,AG22)</f>
        <v>18.996763996267891</v>
      </c>
      <c r="AI15" s="2">
        <f>STDEV(AG15:AG16,AG22)</f>
        <v>1.2730643561284452</v>
      </c>
      <c r="AK15" s="123" t="str">
        <f t="shared" si="3"/>
        <v>12</v>
      </c>
      <c r="AL15" s="107">
        <v>2</v>
      </c>
      <c r="AN15" s="123" t="str">
        <f t="shared" si="4"/>
        <v>0</v>
      </c>
    </row>
    <row r="16" spans="1:40" s="107" customFormat="1" x14ac:dyDescent="0.25">
      <c r="A16" s="107">
        <v>1771</v>
      </c>
      <c r="B16" s="96" t="s">
        <v>80</v>
      </c>
      <c r="C16" s="48" t="s">
        <v>62</v>
      </c>
      <c r="D16" s="48" t="s">
        <v>124</v>
      </c>
      <c r="E16" s="107" t="s">
        <v>125</v>
      </c>
      <c r="F16" s="16">
        <v>-25.8102265817794</v>
      </c>
      <c r="G16" s="16">
        <v>-26.149155565133299</v>
      </c>
      <c r="H16" s="16">
        <v>4.8597201376389997E-3</v>
      </c>
      <c r="I16" s="16">
        <v>-48.309344997981697</v>
      </c>
      <c r="J16" s="16">
        <v>-49.5152392762716</v>
      </c>
      <c r="K16" s="16">
        <v>1.60648797040226E-3</v>
      </c>
      <c r="L16" s="16">
        <v>-5.1092272618427099E-3</v>
      </c>
      <c r="M16" s="16">
        <v>5.3100996970186203E-3</v>
      </c>
      <c r="N16" s="16">
        <v>-35.7420831255859</v>
      </c>
      <c r="O16" s="16">
        <v>4.81017533172424E-3</v>
      </c>
      <c r="P16" s="16">
        <v>-67.244285992337296</v>
      </c>
      <c r="Q16" s="16">
        <v>1.5745251106556201E-3</v>
      </c>
      <c r="R16" s="16">
        <v>-98.527418024763506</v>
      </c>
      <c r="S16" s="16">
        <v>0.155755716396732</v>
      </c>
      <c r="T16" s="16">
        <v>517.01300545825995</v>
      </c>
      <c r="U16" s="16">
        <v>6.3291786560825194E-2</v>
      </c>
      <c r="V16" s="108">
        <v>43746.491736111115</v>
      </c>
      <c r="W16" s="107">
        <v>2.2999999999999998</v>
      </c>
      <c r="X16" s="16">
        <v>3.9900013580887499E-4</v>
      </c>
      <c r="Y16" s="16">
        <v>1.2930661774520401E-3</v>
      </c>
      <c r="Z16" s="17">
        <f>((((N16/1000)+1)/((SMOW!$Z$4/1000)+1))-1)*1000</f>
        <v>-25.534746501935658</v>
      </c>
      <c r="AA16" s="17">
        <f>((((P16/1000)+1)/((SMOW!$AA$4/1000)+1))-1)*1000</f>
        <v>-47.857976200923687</v>
      </c>
      <c r="AB16" s="17">
        <f>Z16*SMOW!$AN$6</f>
        <v>-26.994500857369722</v>
      </c>
      <c r="AC16" s="17">
        <f>AA16*SMOW!$AN$12</f>
        <v>-50.540014687526181</v>
      </c>
      <c r="AD16" s="17">
        <f t="shared" si="0"/>
        <v>-27.365545072503586</v>
      </c>
      <c r="AE16" s="17">
        <f t="shared" si="1"/>
        <v>-51.861892522021321</v>
      </c>
      <c r="AF16" s="16">
        <f>(AD16-SMOW!AN$14*AE16)</f>
        <v>1.7534179123671834E-2</v>
      </c>
      <c r="AG16" s="2">
        <f t="shared" si="2"/>
        <v>17.534179123671834</v>
      </c>
      <c r="AK16" s="123" t="str">
        <f t="shared" si="3"/>
        <v>12</v>
      </c>
      <c r="AN16" s="123" t="str">
        <f t="shared" si="4"/>
        <v>0</v>
      </c>
    </row>
    <row r="17" spans="1:40" s="107" customFormat="1" x14ac:dyDescent="0.25">
      <c r="A17" s="107">
        <v>1772</v>
      </c>
      <c r="B17" s="96" t="s">
        <v>80</v>
      </c>
      <c r="C17" s="48" t="s">
        <v>62</v>
      </c>
      <c r="D17" s="48" t="s">
        <v>24</v>
      </c>
      <c r="E17" s="107" t="s">
        <v>126</v>
      </c>
      <c r="F17" s="16">
        <v>-28.507100687014901</v>
      </c>
      <c r="G17" s="16">
        <v>-28.921319705493602</v>
      </c>
      <c r="H17" s="16">
        <v>5.0207489018725101E-3</v>
      </c>
      <c r="I17" s="16">
        <v>-53.296929382217201</v>
      </c>
      <c r="J17" s="16">
        <v>-54.769782423649197</v>
      </c>
      <c r="K17" s="16">
        <v>1.75775133661779E-3</v>
      </c>
      <c r="L17" s="16">
        <v>-2.8745858067885902E-3</v>
      </c>
      <c r="M17" s="16">
        <v>5.26712068747732E-3</v>
      </c>
      <c r="N17" s="16">
        <v>-38.411462622008202</v>
      </c>
      <c r="O17" s="16">
        <v>4.9695624090599997E-3</v>
      </c>
      <c r="P17" s="16">
        <v>-72.132636854079394</v>
      </c>
      <c r="Q17" s="16">
        <v>1.72277892445084E-3</v>
      </c>
      <c r="R17" s="16">
        <v>-105.596528228072</v>
      </c>
      <c r="S17" s="16">
        <v>0.13090817969445301</v>
      </c>
      <c r="T17" s="16">
        <v>501.67885813888898</v>
      </c>
      <c r="U17" s="16">
        <v>0.13891861201543901</v>
      </c>
      <c r="V17" s="108">
        <v>43746.572777777779</v>
      </c>
      <c r="W17" s="107">
        <v>2.2999999999999998</v>
      </c>
      <c r="X17" s="16">
        <v>2.8286992855883798E-3</v>
      </c>
      <c r="Y17" s="16">
        <v>8.6949494138371995E-4</v>
      </c>
      <c r="Z17" s="17">
        <f>((((N17/1000)+1)/((SMOW!$Z$4/1000)+1))-1)*1000</f>
        <v>-28.232383225619941</v>
      </c>
      <c r="AA17" s="17">
        <f>((((P17/1000)+1)/((SMOW!$AA$4/1000)+1))-1)*1000</f>
        <v>-52.847926101676322</v>
      </c>
      <c r="AB17" s="17">
        <f>Z17*SMOW!$AN$6</f>
        <v>-29.846354383499197</v>
      </c>
      <c r="AC17" s="17">
        <f>AA17*SMOW!$AN$12</f>
        <v>-55.809609461347613</v>
      </c>
      <c r="AD17" s="17">
        <f t="shared" si="0"/>
        <v>-30.300822485490485</v>
      </c>
      <c r="AE17" s="17">
        <f t="shared" si="1"/>
        <v>-57.427448279659863</v>
      </c>
      <c r="AF17" s="16">
        <f>(AD17-SMOW!AN$14*AE17)</f>
        <v>2.0870206169924188E-2</v>
      </c>
      <c r="AG17" s="2">
        <f t="shared" si="2"/>
        <v>20.870206169924188</v>
      </c>
      <c r="AH17" s="2">
        <f>AVERAGE(AG17:AG20)</f>
        <v>20.283870409193661</v>
      </c>
      <c r="AI17" s="2">
        <f>STDEV(AG17:AG20)</f>
        <v>13.381324832719702</v>
      </c>
      <c r="AK17" s="123" t="str">
        <f t="shared" si="3"/>
        <v>12</v>
      </c>
      <c r="AL17" s="107">
        <v>2</v>
      </c>
      <c r="AN17" s="123" t="str">
        <f t="shared" si="4"/>
        <v>0</v>
      </c>
    </row>
    <row r="18" spans="1:40" s="107" customFormat="1" x14ac:dyDescent="0.25">
      <c r="A18" s="107">
        <v>1773</v>
      </c>
      <c r="B18" s="96" t="s">
        <v>80</v>
      </c>
      <c r="C18" s="48" t="s">
        <v>62</v>
      </c>
      <c r="D18" s="48" t="s">
        <v>24</v>
      </c>
      <c r="E18" s="107" t="s">
        <v>127</v>
      </c>
      <c r="F18" s="16">
        <v>-28.3915176047052</v>
      </c>
      <c r="G18" s="16">
        <v>-28.802351948149202</v>
      </c>
      <c r="H18" s="16">
        <v>4.3606097931226098E-3</v>
      </c>
      <c r="I18" s="16">
        <v>-53.0762126314808</v>
      </c>
      <c r="J18" s="16">
        <v>-54.536667067492601</v>
      </c>
      <c r="K18" s="16">
        <v>1.78587273487537E-3</v>
      </c>
      <c r="L18" s="16">
        <v>-6.9917365131337804E-3</v>
      </c>
      <c r="M18" s="16">
        <v>4.6581649759442597E-3</v>
      </c>
      <c r="N18" s="16">
        <v>-38.297057908250203</v>
      </c>
      <c r="O18" s="16">
        <v>4.3161534129702401E-3</v>
      </c>
      <c r="P18" s="16">
        <v>-71.916311507871001</v>
      </c>
      <c r="Q18" s="16">
        <v>1.7503408163039699E-3</v>
      </c>
      <c r="R18" s="16">
        <v>-105.525445732051</v>
      </c>
      <c r="S18" s="16">
        <v>0.16699379382191301</v>
      </c>
      <c r="T18" s="16">
        <v>508.23891543072898</v>
      </c>
      <c r="U18" s="16">
        <v>7.52128408449282E-2</v>
      </c>
      <c r="V18" s="108">
        <v>43746.652743055558</v>
      </c>
      <c r="W18" s="107">
        <v>2.2999999999999998</v>
      </c>
      <c r="X18" s="16">
        <v>1.1534279783277999E-2</v>
      </c>
      <c r="Y18" s="16">
        <v>8.4672033788884497E-3</v>
      </c>
      <c r="Z18" s="17">
        <f>((((N18/1000)+1)/((SMOW!$Z$4/1000)+1))-1)*1000</f>
        <v>-28.116767458880922</v>
      </c>
      <c r="AA18" s="17">
        <f>((((P18/1000)+1)/((SMOW!$AA$4/1000)+1))-1)*1000</f>
        <v>-52.627104669178415</v>
      </c>
      <c r="AB18" s="17">
        <f>Z18*SMOW!$AN$6</f>
        <v>-29.724129167199308</v>
      </c>
      <c r="AC18" s="17">
        <f>AA18*SMOW!$AN$12</f>
        <v>-55.576412838178463</v>
      </c>
      <c r="AD18" s="17">
        <f t="shared" si="0"/>
        <v>-30.174844999139737</v>
      </c>
      <c r="AE18" s="17">
        <f t="shared" si="1"/>
        <v>-57.180498265408495</v>
      </c>
      <c r="AF18" s="16">
        <f>(AD18-SMOW!AN$14*AE18)</f>
        <v>1.6458084995949918E-2</v>
      </c>
      <c r="AG18" s="2">
        <f t="shared" si="2"/>
        <v>16.458084995949918</v>
      </c>
      <c r="AK18" s="123" t="str">
        <f t="shared" si="3"/>
        <v>12</v>
      </c>
      <c r="AN18" s="123" t="str">
        <f t="shared" si="4"/>
        <v>0</v>
      </c>
    </row>
    <row r="19" spans="1:40" s="107" customFormat="1" x14ac:dyDescent="0.25">
      <c r="A19" s="107">
        <v>1774</v>
      </c>
      <c r="B19" s="96" t="s">
        <v>101</v>
      </c>
      <c r="C19" s="48" t="s">
        <v>62</v>
      </c>
      <c r="D19" s="48" t="s">
        <v>24</v>
      </c>
      <c r="E19" s="107" t="s">
        <v>128</v>
      </c>
      <c r="F19" s="16">
        <v>-27.933490292853399</v>
      </c>
      <c r="G19" s="16">
        <v>-28.331051507128802</v>
      </c>
      <c r="H19" s="16">
        <v>3.6113387870730898E-3</v>
      </c>
      <c r="I19" s="16">
        <v>-52.2129068739454</v>
      </c>
      <c r="J19" s="16">
        <v>-53.625387332267401</v>
      </c>
      <c r="K19" s="16">
        <v>1.82152807273821E-3</v>
      </c>
      <c r="L19" s="16">
        <v>-1.68469956915718E-2</v>
      </c>
      <c r="M19" s="16">
        <v>3.7292113588528399E-3</v>
      </c>
      <c r="N19" s="16">
        <v>-37.843700180989202</v>
      </c>
      <c r="O19" s="16">
        <v>3.5745212185228801E-3</v>
      </c>
      <c r="P19" s="16">
        <v>-71.070182175777205</v>
      </c>
      <c r="Q19" s="16">
        <v>1.78528675167879E-3</v>
      </c>
      <c r="R19" s="16">
        <v>-104.25168981388499</v>
      </c>
      <c r="S19" s="16">
        <v>0.14759533872154601</v>
      </c>
      <c r="T19" s="16">
        <v>788.52805923494202</v>
      </c>
      <c r="U19" s="16">
        <v>0.134321401702822</v>
      </c>
      <c r="V19" s="108">
        <v>43746.739525462966</v>
      </c>
      <c r="W19" s="107">
        <v>2.2999999999999998</v>
      </c>
      <c r="X19" s="16">
        <v>3.3086042124357798E-2</v>
      </c>
      <c r="Y19" s="16">
        <v>2.8958820769279098E-2</v>
      </c>
      <c r="Z19" s="17">
        <f>((((N19/1000)+1)/((SMOW!$Z$4/1000)+1))-1)*1000</f>
        <v>-27.658610626679181</v>
      </c>
      <c r="AA19" s="17">
        <f>((((P19/1000)+1)/((SMOW!$AA$4/1000)+1))-1)*1000</f>
        <v>-51.763389462123776</v>
      </c>
      <c r="AB19" s="17">
        <f>Z19*SMOW!$AN$6</f>
        <v>-29.239780712878755</v>
      </c>
      <c r="AC19" s="17">
        <f>AA19*SMOW!$AN$12</f>
        <v>-54.664293632236387</v>
      </c>
      <c r="AD19" s="17">
        <f t="shared" si="0"/>
        <v>-29.675783217817177</v>
      </c>
      <c r="AE19" s="17">
        <f t="shared" si="1"/>
        <v>-56.215169739288022</v>
      </c>
      <c r="AF19" s="16">
        <f>(AD19-SMOW!AN$14*AE19)</f>
        <v>5.8264045268998643E-3</v>
      </c>
      <c r="AG19" s="2">
        <f t="shared" si="2"/>
        <v>5.8264045268998643</v>
      </c>
      <c r="AK19" s="123" t="str">
        <f t="shared" si="3"/>
        <v>12</v>
      </c>
      <c r="AN19" s="123" t="str">
        <f t="shared" si="4"/>
        <v>0</v>
      </c>
    </row>
    <row r="20" spans="1:40" s="107" customFormat="1" x14ac:dyDescent="0.25">
      <c r="A20" s="107">
        <v>1775</v>
      </c>
      <c r="B20" s="96" t="s">
        <v>80</v>
      </c>
      <c r="C20" s="48" t="s">
        <v>62</v>
      </c>
      <c r="D20" s="48" t="s">
        <v>24</v>
      </c>
      <c r="E20" s="107" t="s">
        <v>129</v>
      </c>
      <c r="F20" s="16">
        <v>-28.4084103734987</v>
      </c>
      <c r="G20" s="16">
        <v>-28.819738864292301</v>
      </c>
      <c r="H20" s="16">
        <v>6.0770031372189099E-3</v>
      </c>
      <c r="I20" s="16">
        <v>-53.143816027048899</v>
      </c>
      <c r="J20" s="16">
        <v>-54.608062558424798</v>
      </c>
      <c r="K20" s="16">
        <v>4.0955111612666299E-3</v>
      </c>
      <c r="L20" s="16">
        <v>1.3318166555989899E-2</v>
      </c>
      <c r="M20" s="16">
        <v>5.7536117531580503E-3</v>
      </c>
      <c r="N20" s="16">
        <v>-38.313778455407999</v>
      </c>
      <c r="O20" s="16">
        <v>6.0150481413619901E-3</v>
      </c>
      <c r="P20" s="16">
        <v>-71.982569858912896</v>
      </c>
      <c r="Q20" s="16">
        <v>4.0140264248420101E-3</v>
      </c>
      <c r="R20" s="16">
        <v>-104.96904049106</v>
      </c>
      <c r="S20" s="16">
        <v>0.156794409541156</v>
      </c>
      <c r="T20" s="16">
        <v>634.089300964887</v>
      </c>
      <c r="U20" s="16">
        <v>0.11880913169183401</v>
      </c>
      <c r="V20" s="108">
        <v>43747.345034722224</v>
      </c>
      <c r="W20" s="107">
        <v>2.2999999999999998</v>
      </c>
      <c r="X20" s="16">
        <v>1.85794172219617E-2</v>
      </c>
      <c r="Y20" s="16">
        <v>1.46525630510523E-2</v>
      </c>
      <c r="Z20" s="17">
        <f>((((N20/1000)+1)/((SMOW!$Z$4/1000)+1))-1)*1000</f>
        <v>-28.133665004589027</v>
      </c>
      <c r="AA20" s="17">
        <f>((((P20/1000)+1)/((SMOW!$AA$4/1000)+1))-1)*1000</f>
        <v>-52.694740127752659</v>
      </c>
      <c r="AB20" s="17">
        <f>Z20*SMOW!$AN$6</f>
        <v>-29.741992701190931</v>
      </c>
      <c r="AC20" s="17">
        <f>AA20*SMOW!$AN$12</f>
        <v>-55.647838697378795</v>
      </c>
      <c r="AD20" s="17">
        <f t="shared" si="0"/>
        <v>-30.193255946965376</v>
      </c>
      <c r="AE20" s="17">
        <f t="shared" si="1"/>
        <v>-57.256130175964728</v>
      </c>
      <c r="AF20" s="16">
        <f>(AD20-SMOW!AN$14*AE20)</f>
        <v>3.7980785944000672E-2</v>
      </c>
      <c r="AG20" s="2">
        <f t="shared" si="2"/>
        <v>37.980785944000672</v>
      </c>
      <c r="AJ20" s="107" t="s">
        <v>131</v>
      </c>
      <c r="AK20" s="123" t="str">
        <f t="shared" si="3"/>
        <v>12</v>
      </c>
      <c r="AL20" s="107">
        <v>1</v>
      </c>
      <c r="AN20" s="123">
        <v>1</v>
      </c>
    </row>
    <row r="21" spans="1:40" s="107" customFormat="1" x14ac:dyDescent="0.25">
      <c r="A21" s="107">
        <v>1776</v>
      </c>
      <c r="B21" s="96" t="s">
        <v>80</v>
      </c>
      <c r="C21" s="48" t="s">
        <v>62</v>
      </c>
      <c r="D21" s="48" t="s">
        <v>124</v>
      </c>
      <c r="E21" s="107" t="s">
        <v>130</v>
      </c>
      <c r="F21" s="16">
        <v>-25.9684808316083</v>
      </c>
      <c r="G21" s="16">
        <v>-26.311615835570201</v>
      </c>
      <c r="H21" s="16">
        <v>5.0050193339944999E-3</v>
      </c>
      <c r="I21" s="16">
        <v>-48.6369169789631</v>
      </c>
      <c r="J21" s="16">
        <v>-49.859498715032302</v>
      </c>
      <c r="K21" s="16">
        <v>2.9179145141338498E-3</v>
      </c>
      <c r="L21" s="16">
        <v>1.41994859668819E-2</v>
      </c>
      <c r="M21" s="16">
        <v>4.9453720867350696E-3</v>
      </c>
      <c r="N21" s="16">
        <v>-35.898723974669203</v>
      </c>
      <c r="O21" s="16">
        <v>4.9539932039938898E-3</v>
      </c>
      <c r="P21" s="16">
        <v>-67.565340565483794</v>
      </c>
      <c r="Q21" s="16">
        <v>2.85985936894403E-3</v>
      </c>
      <c r="R21" s="16">
        <v>-99.759773112271901</v>
      </c>
      <c r="S21" s="16">
        <v>0.13132030698963101</v>
      </c>
      <c r="T21" s="16">
        <v>682.72306897093301</v>
      </c>
      <c r="U21" s="16">
        <v>9.1575374069060606E-2</v>
      </c>
      <c r="V21" s="108">
        <v>43747.429872685185</v>
      </c>
      <c r="W21" s="107">
        <v>2.2999999999999998</v>
      </c>
      <c r="X21" s="16">
        <v>1.06692340763509E-4</v>
      </c>
      <c r="Y21" s="16">
        <v>5.4438564529911404E-4</v>
      </c>
      <c r="Z21" s="17">
        <f>((((N21/1000)+1)/((SMOW!$Z$4/1000)+1))-1)*1000</f>
        <v>-25.693045502689472</v>
      </c>
      <c r="AA21" s="17">
        <f>((((P21/1000)+1)/((SMOW!$AA$4/1000)+1))-1)*1000</f>
        <v>-48.185703543072279</v>
      </c>
      <c r="AB21" s="17">
        <f>Z21*SMOW!$AN$6</f>
        <v>-27.161849396006897</v>
      </c>
      <c r="AC21" s="17">
        <f>AA21*SMOW!$AN$12</f>
        <v>-50.886108400644247</v>
      </c>
      <c r="AD21" s="17">
        <f t="shared" si="0"/>
        <v>-27.537551224253225</v>
      </c>
      <c r="AE21" s="17">
        <f t="shared" si="1"/>
        <v>-52.22647535038567</v>
      </c>
      <c r="AF21" s="16">
        <f>(AD21-SMOW!AN$14*AE21)</f>
        <v>3.8027760750409811E-2</v>
      </c>
      <c r="AG21" s="2">
        <f t="shared" si="2"/>
        <v>38.027760750409811</v>
      </c>
      <c r="AH21" s="2"/>
      <c r="AI21" s="2"/>
      <c r="AJ21" s="107" t="s">
        <v>131</v>
      </c>
      <c r="AK21" s="123" t="str">
        <f t="shared" si="3"/>
        <v>12</v>
      </c>
      <c r="AL21" s="107">
        <v>2</v>
      </c>
      <c r="AN21" s="123">
        <v>1</v>
      </c>
    </row>
    <row r="22" spans="1:40" s="107" customFormat="1" x14ac:dyDescent="0.25">
      <c r="A22" s="107">
        <v>1777</v>
      </c>
      <c r="B22" s="96" t="s">
        <v>80</v>
      </c>
      <c r="C22" s="48" t="s">
        <v>62</v>
      </c>
      <c r="D22" s="48" t="s">
        <v>124</v>
      </c>
      <c r="E22" s="107" t="s">
        <v>132</v>
      </c>
      <c r="F22" s="16">
        <v>-26.049373419824299</v>
      </c>
      <c r="G22" s="16">
        <v>-26.394668440539998</v>
      </c>
      <c r="H22" s="16">
        <v>4.6404145161247903E-3</v>
      </c>
      <c r="I22" s="16">
        <v>-48.755164088035798</v>
      </c>
      <c r="J22" s="16">
        <v>-49.983798637154202</v>
      </c>
      <c r="K22" s="16">
        <v>1.9420716552775599E-3</v>
      </c>
      <c r="L22" s="16">
        <v>-3.2227601225538198E-3</v>
      </c>
      <c r="M22" s="16">
        <v>4.6390561891845403E-3</v>
      </c>
      <c r="N22" s="16">
        <v>-35.978791863628899</v>
      </c>
      <c r="O22" s="16">
        <v>4.59310552917328E-3</v>
      </c>
      <c r="P22" s="16">
        <v>-67.681235017186907</v>
      </c>
      <c r="Q22" s="16">
        <v>1.90343198596323E-3</v>
      </c>
      <c r="R22" s="16">
        <v>-99.574117982296599</v>
      </c>
      <c r="S22" s="16">
        <v>0.13632191978325101</v>
      </c>
      <c r="T22" s="16">
        <v>520.41583176919505</v>
      </c>
      <c r="U22" s="16">
        <v>9.5147591808493095E-2</v>
      </c>
      <c r="V22" s="108">
        <v>43747.510115740741</v>
      </c>
      <c r="W22" s="107">
        <v>2.2999999999999998</v>
      </c>
      <c r="X22" s="16">
        <v>0.29339987783162402</v>
      </c>
      <c r="Y22" s="16">
        <v>0.59585835625958805</v>
      </c>
      <c r="Z22" s="17">
        <f>((((N22/1000)+1)/((SMOW!$Z$4/1000)+1))-1)*1000</f>
        <v>-25.773960965603248</v>
      </c>
      <c r="AA22" s="17">
        <f>((((P22/1000)+1)/((SMOW!$AA$4/1000)+1))-1)*1000</f>
        <v>-48.304006734502302</v>
      </c>
      <c r="AB22" s="17">
        <f>Z22*SMOW!$AN$6</f>
        <v>-27.247390583299858</v>
      </c>
      <c r="AC22" s="17">
        <f>AA22*SMOW!$AN$12</f>
        <v>-51.011041494499956</v>
      </c>
      <c r="AD22" s="17">
        <f t="shared" si="0"/>
        <v>-27.625484605831566</v>
      </c>
      <c r="AE22" s="17">
        <f t="shared" si="1"/>
        <v>-52.358115312919054</v>
      </c>
      <c r="AF22" s="16">
        <f>(AD22-SMOW!AN$14*AE22)</f>
        <v>1.9600279389695885E-2</v>
      </c>
      <c r="AG22" s="2">
        <f t="shared" si="2"/>
        <v>19.600279389695885</v>
      </c>
      <c r="AJ22" s="92" t="s">
        <v>148</v>
      </c>
      <c r="AK22" s="123" t="str">
        <f t="shared" si="3"/>
        <v>12</v>
      </c>
      <c r="AN22" s="123" t="str">
        <f t="shared" si="4"/>
        <v>0</v>
      </c>
    </row>
    <row r="23" spans="1:40" s="107" customFormat="1" x14ac:dyDescent="0.25">
      <c r="A23" s="107">
        <v>1778</v>
      </c>
      <c r="B23" s="96" t="s">
        <v>80</v>
      </c>
      <c r="C23" s="48" t="s">
        <v>62</v>
      </c>
      <c r="D23" s="48" t="s">
        <v>24</v>
      </c>
      <c r="E23" s="107" t="s">
        <v>133</v>
      </c>
      <c r="F23" s="16">
        <v>-28.574980647882501</v>
      </c>
      <c r="G23" s="16">
        <v>-28.9911939318545</v>
      </c>
      <c r="H23" s="16">
        <v>4.9318992426506704E-3</v>
      </c>
      <c r="I23" s="16">
        <v>-53.409838766803801</v>
      </c>
      <c r="J23" s="16">
        <v>-54.8890555004634</v>
      </c>
      <c r="K23" s="16">
        <v>2.5451329713119899E-3</v>
      </c>
      <c r="L23" s="16">
        <v>-9.7726276098659207E-3</v>
      </c>
      <c r="M23" s="16">
        <v>4.7260997444602696E-3</v>
      </c>
      <c r="N23" s="16">
        <v>-38.478650547245898</v>
      </c>
      <c r="O23" s="16">
        <v>4.8816185713647696E-3</v>
      </c>
      <c r="P23" s="16">
        <v>-72.243299781244502</v>
      </c>
      <c r="Q23" s="16">
        <v>2.4944947283258002E-3</v>
      </c>
      <c r="R23" s="16">
        <v>-106.609855288467</v>
      </c>
      <c r="S23" s="16">
        <v>0.148214262349223</v>
      </c>
      <c r="T23" s="16">
        <v>592.30290177238498</v>
      </c>
      <c r="U23" s="16">
        <v>8.9132178464499598E-2</v>
      </c>
      <c r="V23" s="108">
        <v>43747.589363425926</v>
      </c>
      <c r="W23" s="107">
        <v>2.2999999999999998</v>
      </c>
      <c r="X23" s="16">
        <v>1.3517372438660101E-3</v>
      </c>
      <c r="Y23" s="16">
        <v>1.7061096396953001E-4</v>
      </c>
      <c r="Z23" s="17">
        <f>((((N23/1000)+1)/((SMOW!$Z$4/1000)+1))-1)*1000</f>
        <v>-28.300282381491961</v>
      </c>
      <c r="AA23" s="17">
        <f>((((P23/1000)+1)/((SMOW!$AA$4/1000)+1))-1)*1000</f>
        <v>-52.960889037039102</v>
      </c>
      <c r="AB23" s="17">
        <f>Z23*SMOW!$AN$6</f>
        <v>-29.91813515568203</v>
      </c>
      <c r="AC23" s="17">
        <f>AA23*SMOW!$AN$12</f>
        <v>-55.928903022538165</v>
      </c>
      <c r="AD23" s="17">
        <f t="shared" si="0"/>
        <v>-30.374814299194</v>
      </c>
      <c r="AE23" s="17">
        <f t="shared" si="1"/>
        <v>-57.553801077869174</v>
      </c>
      <c r="AF23" s="16">
        <f>(AD23-SMOW!AN$14*AE23)</f>
        <v>1.3592669920925005E-2</v>
      </c>
      <c r="AG23" s="2">
        <f t="shared" si="2"/>
        <v>13.592669920925005</v>
      </c>
      <c r="AH23" s="2">
        <f>AVERAGE(AG23:AG24)</f>
        <v>12.162443017247782</v>
      </c>
      <c r="AI23" s="2">
        <f>STDEV(AG23:AG24)</f>
        <v>2.0226462844512083</v>
      </c>
      <c r="AK23" s="123" t="str">
        <f t="shared" si="3"/>
        <v>12</v>
      </c>
      <c r="AL23" s="107">
        <v>2</v>
      </c>
      <c r="AN23" s="123" t="str">
        <f t="shared" si="4"/>
        <v>0</v>
      </c>
    </row>
    <row r="24" spans="1:40" s="87" customFormat="1" x14ac:dyDescent="0.25">
      <c r="A24" s="107">
        <v>1779</v>
      </c>
      <c r="B24" s="96" t="s">
        <v>119</v>
      </c>
      <c r="C24" s="54" t="s">
        <v>62</v>
      </c>
      <c r="D24" s="54" t="s">
        <v>24</v>
      </c>
      <c r="E24" s="107" t="s">
        <v>134</v>
      </c>
      <c r="F24" s="16">
        <v>-28.2514700993421</v>
      </c>
      <c r="G24" s="16">
        <v>-28.658222474290501</v>
      </c>
      <c r="H24" s="16">
        <v>4.3254431853109402E-3</v>
      </c>
      <c r="I24" s="16">
        <v>-52.8080984273439</v>
      </c>
      <c r="J24" s="16">
        <v>-54.253564819525003</v>
      </c>
      <c r="K24" s="16">
        <v>1.8026492502962799E-3</v>
      </c>
      <c r="L24" s="16">
        <v>-1.2340249581264499E-2</v>
      </c>
      <c r="M24" s="16">
        <v>4.3777737158106804E-3</v>
      </c>
      <c r="N24" s="16">
        <v>-38.158438186025997</v>
      </c>
      <c r="O24" s="16">
        <v>4.28134532842964E-3</v>
      </c>
      <c r="P24" s="16">
        <v>-71.653531733160804</v>
      </c>
      <c r="Q24" s="16">
        <v>1.76678354434506E-3</v>
      </c>
      <c r="R24" s="16">
        <v>-104.96168945840201</v>
      </c>
      <c r="S24" s="16">
        <v>0.13351737107650799</v>
      </c>
      <c r="T24" s="16">
        <v>754.33400456106301</v>
      </c>
      <c r="U24" s="16">
        <v>0.102146432566616</v>
      </c>
      <c r="V24" s="108">
        <v>43747.666597222225</v>
      </c>
      <c r="W24" s="107">
        <v>2.2999999999999998</v>
      </c>
      <c r="X24" s="16">
        <v>8.3640409869229003E-4</v>
      </c>
      <c r="Y24" s="16">
        <v>2.41501525713787E-3</v>
      </c>
      <c r="Z24" s="17">
        <f>((((N24/1000)+1)/((SMOW!$Z$4/1000)+1))-1)*1000</f>
        <v>-27.976680351071813</v>
      </c>
      <c r="AA24" s="17">
        <f>((((P24/1000)+1)/((SMOW!$AA$4/1000)+1))-1)*1000</f>
        <v>-52.358863303568313</v>
      </c>
      <c r="AB24" s="17">
        <f>Z24*SMOW!$AN$6</f>
        <v>-29.57603364756794</v>
      </c>
      <c r="AC24" s="17">
        <f>AA24*SMOW!$AN$12</f>
        <v>-55.29313879205457</v>
      </c>
      <c r="AD24" s="17">
        <f t="shared" si="0"/>
        <v>-30.02222426193833</v>
      </c>
      <c r="AE24" s="17">
        <f t="shared" si="1"/>
        <v>-56.880599390249806</v>
      </c>
      <c r="AF24" s="16">
        <f>(AD24-SMOW!AN$14*AE24)</f>
        <v>1.0732216113570558E-2</v>
      </c>
      <c r="AG24" s="2">
        <f t="shared" si="2"/>
        <v>10.732216113570558</v>
      </c>
      <c r="AH24" s="89"/>
      <c r="AI24" s="92"/>
      <c r="AJ24" s="92"/>
      <c r="AK24" s="123" t="str">
        <f t="shared" si="3"/>
        <v>12</v>
      </c>
      <c r="AN24" s="123" t="str">
        <f t="shared" si="4"/>
        <v>0</v>
      </c>
    </row>
    <row r="25" spans="1:40" s="87" customFormat="1" x14ac:dyDescent="0.25">
      <c r="A25" s="107">
        <v>1780</v>
      </c>
      <c r="B25" s="96" t="s">
        <v>113</v>
      </c>
      <c r="C25" s="48" t="s">
        <v>63</v>
      </c>
      <c r="D25" s="48" t="s">
        <v>136</v>
      </c>
      <c r="E25" s="107" t="s">
        <v>135</v>
      </c>
      <c r="F25" s="16">
        <v>-26.317195770810201</v>
      </c>
      <c r="G25" s="16">
        <v>-26.6696920009773</v>
      </c>
      <c r="H25" s="16">
        <v>5.4575361845779699E-3</v>
      </c>
      <c r="I25" s="16">
        <v>-49.245084037395102</v>
      </c>
      <c r="J25" s="16">
        <v>-50.498961636718903</v>
      </c>
      <c r="K25" s="16">
        <v>1.73579227925246E-3</v>
      </c>
      <c r="L25" s="16">
        <v>-6.2402567896893604E-3</v>
      </c>
      <c r="M25" s="16">
        <v>5.4528576495353502E-3</v>
      </c>
      <c r="N25" s="16">
        <v>-36.243883767999797</v>
      </c>
      <c r="O25" s="16">
        <v>5.4018966490930803E-3</v>
      </c>
      <c r="P25" s="16">
        <v>-68.161407465838494</v>
      </c>
      <c r="Q25" s="16">
        <v>1.7012567668862001E-3</v>
      </c>
      <c r="R25" s="16">
        <v>-100.265015153622</v>
      </c>
      <c r="S25" s="16">
        <v>0.12507356460524799</v>
      </c>
      <c r="T25" s="16">
        <v>533.08089443532197</v>
      </c>
      <c r="U25" s="16">
        <v>6.2411359426100099E-2</v>
      </c>
      <c r="V25" s="108">
        <v>43747.748171296298</v>
      </c>
      <c r="W25" s="107">
        <v>2.2999999999999998</v>
      </c>
      <c r="X25" s="16">
        <v>8.0685545677280507E-3</v>
      </c>
      <c r="Y25" s="16">
        <v>1.47197562138383E-2</v>
      </c>
      <c r="Z25" s="17">
        <f>((((N25/1000)+1)/((SMOW!$Z$4/1000)+1))-1)*1000</f>
        <v>-26.041859051034955</v>
      </c>
      <c r="AA25" s="17">
        <f>((((P25/1000)+1)/((SMOW!$AA$4/1000)+1))-1)*1000</f>
        <v>-48.794159043585864</v>
      </c>
      <c r="AB25" s="17">
        <f>Z25*SMOW!$AN$6</f>
        <v>-27.530603698273438</v>
      </c>
      <c r="AC25" s="17">
        <f>AA25*SMOW!$AN$12</f>
        <v>-51.528662732727959</v>
      </c>
      <c r="AD25" s="17">
        <f t="shared" si="0"/>
        <v>-27.916673083179834</v>
      </c>
      <c r="AE25" s="17">
        <f t="shared" si="1"/>
        <v>-52.903709075509269</v>
      </c>
      <c r="AF25" s="16">
        <f>(AD25-SMOW!AN$14*AE25)</f>
        <v>1.6485308689063061E-2</v>
      </c>
      <c r="AG25" s="2">
        <f t="shared" si="2"/>
        <v>16.485308689063061</v>
      </c>
      <c r="AH25" s="2">
        <f>AVERAGE(AG25:AG26)</f>
        <v>14.694112559446637</v>
      </c>
      <c r="AI25" s="2">
        <f>STDEV(AG25:AG26)</f>
        <v>2.5331338593737489</v>
      </c>
      <c r="AK25" s="123" t="str">
        <f t="shared" si="3"/>
        <v>12</v>
      </c>
      <c r="AL25" s="87">
        <v>2</v>
      </c>
      <c r="AN25" s="123" t="str">
        <f t="shared" si="4"/>
        <v>0</v>
      </c>
    </row>
    <row r="26" spans="1:40" s="107" customFormat="1" x14ac:dyDescent="0.25">
      <c r="A26" s="107">
        <v>1781</v>
      </c>
      <c r="B26" s="96" t="s">
        <v>113</v>
      </c>
      <c r="C26" s="48" t="s">
        <v>63</v>
      </c>
      <c r="D26" s="48" t="s">
        <v>136</v>
      </c>
      <c r="E26" s="107" t="s">
        <v>137</v>
      </c>
      <c r="F26" s="16">
        <v>-26.198971100820899</v>
      </c>
      <c r="G26" s="16">
        <v>-26.548278954416102</v>
      </c>
      <c r="H26" s="16">
        <v>3.83187248917483E-3</v>
      </c>
      <c r="I26" s="16">
        <v>-49.020403364908802</v>
      </c>
      <c r="J26" s="16">
        <v>-50.2626713749478</v>
      </c>
      <c r="K26" s="16">
        <v>1.74504123085685E-3</v>
      </c>
      <c r="L26" s="16">
        <v>-9.5884684436837696E-3</v>
      </c>
      <c r="M26" s="16">
        <v>3.6253896100219298E-3</v>
      </c>
      <c r="N26" s="16">
        <v>-36.126864397526397</v>
      </c>
      <c r="O26" s="16">
        <v>3.7928065813879401E-3</v>
      </c>
      <c r="P26" s="16">
        <v>-67.941197064499406</v>
      </c>
      <c r="Q26" s="16">
        <v>1.7103217003397199E-3</v>
      </c>
      <c r="R26" s="16">
        <v>-100.03165486197599</v>
      </c>
      <c r="S26" s="16">
        <v>0.129780331102234</v>
      </c>
      <c r="T26" s="16">
        <v>645.14501398503398</v>
      </c>
      <c r="U26" s="16">
        <v>8.8971143072084993E-2</v>
      </c>
      <c r="V26" s="108">
        <v>43747.826041666667</v>
      </c>
      <c r="W26" s="107">
        <v>2.2999999999999998</v>
      </c>
      <c r="X26" s="16">
        <v>4.34066103485594E-4</v>
      </c>
      <c r="Y26" s="16">
        <v>3.8860022022764198E-6</v>
      </c>
      <c r="Z26" s="17">
        <f>((((N26/1000)+1)/((SMOW!$Z$4/1000)+1))-1)*1000</f>
        <v>-25.923600949631865</v>
      </c>
      <c r="AA26" s="17">
        <f>((((P26/1000)+1)/((SMOW!$AA$4/1000)+1))-1)*1000</f>
        <v>-48.56937180932519</v>
      </c>
      <c r="AB26" s="17">
        <f>Z26*SMOW!$AN$6</f>
        <v>-27.405585091980456</v>
      </c>
      <c r="AC26" s="17">
        <f>AA26*SMOW!$AN$12</f>
        <v>-51.291278057843115</v>
      </c>
      <c r="AD26" s="17">
        <f t="shared" si="0"/>
        <v>-27.788123463630441</v>
      </c>
      <c r="AE26" s="17">
        <f t="shared" si="1"/>
        <v>-52.653459053144452</v>
      </c>
      <c r="AF26" s="16">
        <f>(AD26-SMOW!AN$14*AE26)</f>
        <v>1.2902916429830213E-2</v>
      </c>
      <c r="AG26" s="2">
        <f t="shared" si="2"/>
        <v>12.902916429830213</v>
      </c>
      <c r="AK26" s="123" t="str">
        <f t="shared" si="3"/>
        <v>12</v>
      </c>
      <c r="AN26" s="123" t="str">
        <f t="shared" si="4"/>
        <v>0</v>
      </c>
    </row>
    <row r="27" spans="1:40" s="107" customFormat="1" x14ac:dyDescent="0.25">
      <c r="A27" s="107">
        <v>1782</v>
      </c>
      <c r="B27" s="96" t="s">
        <v>80</v>
      </c>
      <c r="C27" s="48" t="s">
        <v>63</v>
      </c>
      <c r="D27" s="48" t="s">
        <v>136</v>
      </c>
      <c r="E27" s="107" t="s">
        <v>138</v>
      </c>
      <c r="F27" s="16">
        <v>-21.335323003182602</v>
      </c>
      <c r="G27" s="16">
        <v>-21.566211333656</v>
      </c>
      <c r="H27" s="16">
        <v>4.28800245263985E-3</v>
      </c>
      <c r="I27" s="16">
        <v>-40.004114912147898</v>
      </c>
      <c r="J27" s="16">
        <v>-40.826281037860497</v>
      </c>
      <c r="K27" s="16">
        <v>2.5868929729263102E-3</v>
      </c>
      <c r="L27" s="16">
        <v>-9.9349456656216105E-3</v>
      </c>
      <c r="M27" s="16">
        <v>4.24418024542891E-3</v>
      </c>
      <c r="N27" s="16">
        <v>-31.3128011513239</v>
      </c>
      <c r="O27" s="16">
        <v>4.2442863037112496E-3</v>
      </c>
      <c r="P27" s="16">
        <v>-59.1042976694578</v>
      </c>
      <c r="Q27" s="16">
        <v>2.5354238683963099E-3</v>
      </c>
      <c r="R27" s="16">
        <v>-85.941977770610706</v>
      </c>
      <c r="S27" s="16">
        <v>0.13724064811376499</v>
      </c>
      <c r="T27" s="16">
        <v>680.48756490366998</v>
      </c>
      <c r="U27" s="16">
        <v>8.3997942429931596E-2</v>
      </c>
      <c r="V27" s="108">
        <v>43748.388993055552</v>
      </c>
      <c r="W27" s="107">
        <v>2.2999999999999998</v>
      </c>
      <c r="X27" s="16">
        <v>1.40655085439853E-4</v>
      </c>
      <c r="Y27" s="16">
        <v>7.0895861168756495E-4</v>
      </c>
      <c r="Z27" s="17">
        <f>((((N27/1000)+1)/((SMOW!$Z$4/1000)+1))-1)*1000</f>
        <v>-21.058577516096079</v>
      </c>
      <c r="AA27" s="17">
        <f>((((P27/1000)+1)/((SMOW!$AA$4/1000)+1))-1)*1000</f>
        <v>-39.548807102246172</v>
      </c>
      <c r="AB27" s="17">
        <f>Z27*SMOW!$AN$6</f>
        <v>-22.262441053415191</v>
      </c>
      <c r="AC27" s="17">
        <f>AA27*SMOW!$AN$12</f>
        <v>-41.765186296847276</v>
      </c>
      <c r="AD27" s="17">
        <f t="shared" si="0"/>
        <v>-22.513989593577655</v>
      </c>
      <c r="AE27" s="17">
        <f t="shared" si="1"/>
        <v>-42.662422795758452</v>
      </c>
      <c r="AF27" s="16">
        <f>(AD27-SMOW!AN$14*AE27)</f>
        <v>1.1769642582809325E-2</v>
      </c>
      <c r="AG27" s="2">
        <f t="shared" si="2"/>
        <v>11.769642582809325</v>
      </c>
      <c r="AH27" s="2">
        <f>AVERAGE(AG27:AG28)</f>
        <v>14.983185953466815</v>
      </c>
      <c r="AI27" s="2">
        <f>STDEV(AG27:AG28)</f>
        <v>4.5446366180579769</v>
      </c>
      <c r="AK27" s="123" t="str">
        <f t="shared" si="3"/>
        <v>12</v>
      </c>
      <c r="AL27" s="107">
        <v>2</v>
      </c>
      <c r="AN27" s="123" t="str">
        <f t="shared" si="4"/>
        <v>0</v>
      </c>
    </row>
    <row r="28" spans="1:40" s="107" customFormat="1" x14ac:dyDescent="0.25">
      <c r="A28" s="107">
        <v>1783</v>
      </c>
      <c r="B28" s="96" t="s">
        <v>80</v>
      </c>
      <c r="C28" s="48" t="s">
        <v>63</v>
      </c>
      <c r="D28" s="48" t="s">
        <v>136</v>
      </c>
      <c r="E28" s="107" t="s">
        <v>139</v>
      </c>
      <c r="F28" s="16">
        <v>-21.262164702490399</v>
      </c>
      <c r="G28" s="16">
        <v>-21.491460890011801</v>
      </c>
      <c r="H28" s="16">
        <v>4.0759253963914997E-3</v>
      </c>
      <c r="I28" s="16">
        <v>-39.879239247596601</v>
      </c>
      <c r="J28" s="16">
        <v>-40.696210054200797</v>
      </c>
      <c r="K28" s="16">
        <v>1.90928500955055E-3</v>
      </c>
      <c r="L28" s="16">
        <v>-3.86198139381318E-3</v>
      </c>
      <c r="M28" s="16">
        <v>4.5560638297180798E-3</v>
      </c>
      <c r="N28" s="16">
        <v>-31.240388698891799</v>
      </c>
      <c r="O28" s="16">
        <v>4.0343713712682498E-3</v>
      </c>
      <c r="P28" s="16">
        <v>-58.981906544738401</v>
      </c>
      <c r="Q28" s="16">
        <v>1.87129766691176E-3</v>
      </c>
      <c r="R28" s="16">
        <v>-86.829532548709295</v>
      </c>
      <c r="S28" s="16">
        <v>0.127234941411381</v>
      </c>
      <c r="T28" s="16">
        <v>548.21628158631904</v>
      </c>
      <c r="U28" s="16">
        <v>8.7709515805663094E-2</v>
      </c>
      <c r="V28" s="108">
        <v>43748.46670138889</v>
      </c>
      <c r="W28" s="107">
        <v>2.2999999999999998</v>
      </c>
      <c r="X28" s="16">
        <v>0.26931702446348399</v>
      </c>
      <c r="Y28" s="16">
        <v>0.62246989571908895</v>
      </c>
      <c r="Z28" s="17">
        <f>((((N28/1000)+1)/((SMOW!$Z$4/1000)+1))-1)*1000</f>
        <v>-20.985398527797461</v>
      </c>
      <c r="AA28" s="17">
        <f>((((P28/1000)+1)/((SMOW!$AA$4/1000)+1))-1)*1000</f>
        <v>-39.423872211539759</v>
      </c>
      <c r="AB28" s="17">
        <f>Z28*SMOW!$AN$6</f>
        <v>-22.185078614660661</v>
      </c>
      <c r="AC28" s="17">
        <f>AA28*SMOW!$AN$12</f>
        <v>-41.633249852548474</v>
      </c>
      <c r="AD28" s="17">
        <f t="shared" si="0"/>
        <v>-22.434868793115385</v>
      </c>
      <c r="AE28" s="17">
        <f t="shared" si="1"/>
        <v>-42.524745307650583</v>
      </c>
      <c r="AF28" s="16">
        <f>(AD28-SMOW!AN$14*AE28)</f>
        <v>1.8196729324124306E-2</v>
      </c>
      <c r="AG28" s="2">
        <f t="shared" si="2"/>
        <v>18.196729324124306</v>
      </c>
      <c r="AJ28" s="92" t="s">
        <v>148</v>
      </c>
      <c r="AK28" s="123" t="str">
        <f t="shared" si="3"/>
        <v>12</v>
      </c>
      <c r="AN28" s="123" t="str">
        <f t="shared" si="4"/>
        <v>0</v>
      </c>
    </row>
    <row r="29" spans="1:40" s="87" customFormat="1" x14ac:dyDescent="0.25">
      <c r="A29" s="107">
        <v>1784</v>
      </c>
      <c r="B29" s="96" t="s">
        <v>80</v>
      </c>
      <c r="C29" s="48" t="s">
        <v>63</v>
      </c>
      <c r="D29" s="48" t="s">
        <v>136</v>
      </c>
      <c r="E29" s="107" t="s">
        <v>140</v>
      </c>
      <c r="F29" s="61">
        <v>-17.273753213553899</v>
      </c>
      <c r="G29" s="61">
        <v>-17.424685434725099</v>
      </c>
      <c r="H29" s="61">
        <v>3.9424709954132301E-3</v>
      </c>
      <c r="I29" s="61">
        <v>-32.494777595834798</v>
      </c>
      <c r="J29" s="61">
        <v>-33.034456314548201</v>
      </c>
      <c r="K29" s="61">
        <v>1.6328510987412401E-3</v>
      </c>
      <c r="L29" s="61">
        <v>1.7507499356333799E-2</v>
      </c>
      <c r="M29" s="61">
        <v>4.1480827619653597E-3</v>
      </c>
      <c r="N29" s="61">
        <v>-27.292639031529198</v>
      </c>
      <c r="O29" s="61">
        <v>3.9022775367850001E-3</v>
      </c>
      <c r="P29" s="61">
        <v>-51.744366946814502</v>
      </c>
      <c r="Q29" s="61">
        <v>1.6003637153199999E-3</v>
      </c>
      <c r="R29" s="61">
        <v>-76.310126528137005</v>
      </c>
      <c r="S29" s="61">
        <v>0.13320552948205899</v>
      </c>
      <c r="T29" s="61">
        <v>715.400443104906</v>
      </c>
      <c r="U29" s="61">
        <v>8.9329513786838399E-2</v>
      </c>
      <c r="V29" s="108">
        <v>43748.547384259262</v>
      </c>
      <c r="W29" s="107">
        <v>2.2999999999999998</v>
      </c>
      <c r="X29" s="16">
        <v>2.2786082628578602E-3</v>
      </c>
      <c r="Y29" s="16">
        <v>1.0095293128238E-3</v>
      </c>
      <c r="Z29" s="17">
        <f>((((N29/1000)+1)/((SMOW!$Z$4/1000)+1))-1)*1000</f>
        <v>-16.995859201200169</v>
      </c>
      <c r="AA29" s="17">
        <f>((((P29/1000)+1)/((SMOW!$AA$4/1000)+1))-1)*1000</f>
        <v>-32.035908249909539</v>
      </c>
      <c r="AB29" s="17">
        <f>Z29*SMOW!$AN$6</f>
        <v>-17.967467808766152</v>
      </c>
      <c r="AC29" s="17">
        <f>AA29*SMOW!$AN$12</f>
        <v>-33.831252426579205</v>
      </c>
      <c r="AD29" s="17">
        <f t="shared" si="0"/>
        <v>-18.130842672096463</v>
      </c>
      <c r="AE29" s="17">
        <f t="shared" si="1"/>
        <v>-34.416773096596998</v>
      </c>
      <c r="AF29" s="16">
        <f>(AD29-SMOW!AN$14*AE29)</f>
        <v>4.1213522906751621E-2</v>
      </c>
      <c r="AG29" s="2">
        <f t="shared" si="2"/>
        <v>41.213522906751621</v>
      </c>
      <c r="AH29" s="2">
        <f>AVERAGE(AG29:AG30)</f>
        <v>35.597372303252328</v>
      </c>
      <c r="AI29" s="2">
        <f>STDEV(AG29:AG30)</f>
        <v>7.9424363517985412</v>
      </c>
      <c r="AJ29" s="92"/>
      <c r="AK29" s="123" t="str">
        <f t="shared" si="3"/>
        <v>12</v>
      </c>
      <c r="AL29" s="87">
        <v>2</v>
      </c>
      <c r="AN29" s="123" t="str">
        <f t="shared" si="4"/>
        <v>0</v>
      </c>
    </row>
    <row r="30" spans="1:40" s="87" customFormat="1" x14ac:dyDescent="0.25">
      <c r="A30" s="107">
        <v>1785</v>
      </c>
      <c r="B30" s="96" t="s">
        <v>80</v>
      </c>
      <c r="C30" s="120" t="s">
        <v>63</v>
      </c>
      <c r="D30" s="120" t="s">
        <v>136</v>
      </c>
      <c r="E30" s="107" t="s">
        <v>141</v>
      </c>
      <c r="F30" s="61">
        <v>-17.3138874477693</v>
      </c>
      <c r="G30" s="61">
        <v>-17.4655259301001</v>
      </c>
      <c r="H30" s="61">
        <v>3.7655580604734301E-3</v>
      </c>
      <c r="I30" s="61">
        <v>-32.550173197715999</v>
      </c>
      <c r="J30" s="61">
        <v>-33.091714107162197</v>
      </c>
      <c r="K30" s="61">
        <v>1.9834945535851002E-3</v>
      </c>
      <c r="L30" s="61">
        <v>6.8991184815293304E-3</v>
      </c>
      <c r="M30" s="61">
        <v>4.11515616239287E-3</v>
      </c>
      <c r="N30" s="61">
        <v>-27.332364097564401</v>
      </c>
      <c r="O30" s="61">
        <v>3.7271682277281301E-3</v>
      </c>
      <c r="P30" s="61">
        <v>-51.7986603917632</v>
      </c>
      <c r="Q30" s="61">
        <v>1.94403072977065E-3</v>
      </c>
      <c r="R30" s="61">
        <v>-76.1780468847696</v>
      </c>
      <c r="S30" s="61">
        <v>0.145375395567412</v>
      </c>
      <c r="T30" s="61">
        <v>647.64501592323302</v>
      </c>
      <c r="U30" s="61">
        <v>9.2521361928054796E-2</v>
      </c>
      <c r="V30" s="108">
        <v>43748.649247685185</v>
      </c>
      <c r="W30" s="107">
        <v>2.2999999999999998</v>
      </c>
      <c r="X30" s="16">
        <v>2.16907026048157E-2</v>
      </c>
      <c r="Y30" s="16">
        <v>2.4177940232018701E-2</v>
      </c>
      <c r="Z30" s="17">
        <f>((((N30/1000)+1)/((SMOW!$Z$4/1000)+1))-1)*1000</f>
        <v>-17.036004784520497</v>
      </c>
      <c r="AA30" s="17">
        <f>((((P30/1000)+1)/((SMOW!$AA$4/1000)+1))-1)*1000</f>
        <v>-32.091330124872307</v>
      </c>
      <c r="AB30" s="17">
        <f>Z30*SMOW!$AN$6</f>
        <v>-18.009908409587393</v>
      </c>
      <c r="AC30" s="17">
        <f>AA30*SMOW!$AN$12</f>
        <v>-33.889780233164018</v>
      </c>
      <c r="AD30" s="17">
        <f t="shared" si="0"/>
        <v>-18.174060708705579</v>
      </c>
      <c r="AE30" s="17">
        <f t="shared" si="1"/>
        <v>-34.477352140919187</v>
      </c>
      <c r="AF30" s="16">
        <f>(AD30-SMOW!AN$14*AE30)</f>
        <v>2.9981221699753036E-2</v>
      </c>
      <c r="AG30" s="2">
        <f t="shared" si="2"/>
        <v>29.981221699753036</v>
      </c>
      <c r="AH30" s="89"/>
      <c r="AI30" s="92"/>
      <c r="AK30" s="123" t="str">
        <f t="shared" si="3"/>
        <v>12</v>
      </c>
      <c r="AN30" s="123" t="str">
        <f t="shared" si="4"/>
        <v>0</v>
      </c>
    </row>
    <row r="31" spans="1:40" s="107" customFormat="1" x14ac:dyDescent="0.25">
      <c r="A31" s="107">
        <v>1786</v>
      </c>
      <c r="B31" s="96" t="s">
        <v>113</v>
      </c>
      <c r="C31" s="48" t="s">
        <v>62</v>
      </c>
      <c r="D31" s="48" t="s">
        <v>68</v>
      </c>
      <c r="E31" s="48" t="s">
        <v>142</v>
      </c>
      <c r="F31" s="61">
        <v>-15.1588309566474</v>
      </c>
      <c r="G31" s="61">
        <v>-15.274901088399</v>
      </c>
      <c r="H31" s="61">
        <v>5.3434258560286496E-3</v>
      </c>
      <c r="I31" s="61">
        <v>-28.506502902689501</v>
      </c>
      <c r="J31" s="61">
        <v>-28.920703906009301</v>
      </c>
      <c r="K31" s="61">
        <v>1.5020126357895801E-3</v>
      </c>
      <c r="L31" s="61">
        <v>-4.7694260260367797E-3</v>
      </c>
      <c r="M31" s="61">
        <v>5.4556998960706296E-3</v>
      </c>
      <c r="N31" s="61">
        <v>-25.199278389238199</v>
      </c>
      <c r="O31" s="61">
        <v>5.2889496743836603E-3</v>
      </c>
      <c r="P31" s="61">
        <v>-47.835443401636297</v>
      </c>
      <c r="Q31" s="61">
        <v>1.4721284286864701E-3</v>
      </c>
      <c r="R31" s="61">
        <v>-71.170025168298096</v>
      </c>
      <c r="S31" s="61">
        <v>0.169878275729022</v>
      </c>
      <c r="T31" s="61">
        <v>765.36757216629701</v>
      </c>
      <c r="U31" s="61">
        <v>9.3139442184017096E-2</v>
      </c>
      <c r="V31" s="108">
        <v>43748.727407407408</v>
      </c>
      <c r="W31" s="107">
        <v>2.2999999999999998</v>
      </c>
      <c r="X31" s="16">
        <v>3.4240796517374602E-4</v>
      </c>
      <c r="Y31" s="16">
        <v>2.9906656960182401E-6</v>
      </c>
      <c r="Z31" s="17">
        <f>((((N31/1000)+1)/((SMOW!$Z$4/1000)+1))-1)*1000</f>
        <v>-14.880338889409206</v>
      </c>
      <c r="AA31" s="17">
        <f>((((P31/1000)+1)/((SMOW!$AA$4/1000)+1))-1)*1000</f>
        <v>-28.045741993848129</v>
      </c>
      <c r="AB31" s="17">
        <f>Z31*SMOW!$AN$6</f>
        <v>-15.731008760069695</v>
      </c>
      <c r="AC31" s="17">
        <f>AA31*SMOW!$AN$12</f>
        <v>-29.617470791928241</v>
      </c>
      <c r="AD31" s="17">
        <f t="shared" si="0"/>
        <v>-15.856054206079499</v>
      </c>
      <c r="AE31" s="17">
        <f t="shared" si="1"/>
        <v>-30.064925215857652</v>
      </c>
      <c r="AF31" s="16">
        <f>(AD31-SMOW!AN$14*AE31)</f>
        <v>1.8226307893343119E-2</v>
      </c>
      <c r="AG31" s="2">
        <f t="shared" si="2"/>
        <v>18.226307893343119</v>
      </c>
      <c r="AH31" s="2">
        <f>AVERAGE(AG31:AG32)</f>
        <v>20.939773089657443</v>
      </c>
      <c r="AI31" s="2">
        <f>STDEV(AG31:AG32)</f>
        <v>3.8374192816550861</v>
      </c>
      <c r="AK31" s="123" t="str">
        <f t="shared" si="3"/>
        <v>12</v>
      </c>
      <c r="AL31" s="107">
        <v>2</v>
      </c>
      <c r="AN31" s="123" t="str">
        <f t="shared" si="4"/>
        <v>0</v>
      </c>
    </row>
    <row r="32" spans="1:40" s="107" customFormat="1" x14ac:dyDescent="0.25">
      <c r="A32" s="107">
        <v>1787</v>
      </c>
      <c r="B32" s="96" t="s">
        <v>80</v>
      </c>
      <c r="C32" s="48" t="s">
        <v>62</v>
      </c>
      <c r="D32" s="48" t="s">
        <v>68</v>
      </c>
      <c r="E32" s="107" t="s">
        <v>143</v>
      </c>
      <c r="F32" s="61">
        <v>-15.272605721939</v>
      </c>
      <c r="G32" s="61">
        <v>-15.390433670554099</v>
      </c>
      <c r="H32" s="61">
        <v>4.8758808756321796E-3</v>
      </c>
      <c r="I32" s="61">
        <v>-28.7285573011266</v>
      </c>
      <c r="J32" s="61">
        <v>-29.1493006683258</v>
      </c>
      <c r="K32" s="61">
        <v>5.1543513732343503E-3</v>
      </c>
      <c r="L32" s="61">
        <v>3.9708232194466401E-4</v>
      </c>
      <c r="M32" s="61">
        <v>4.4584080554336703E-3</v>
      </c>
      <c r="N32" s="61">
        <v>-25.3118932217549</v>
      </c>
      <c r="O32" s="61">
        <v>4.8261713111272799E-3</v>
      </c>
      <c r="P32" s="61">
        <v>-48.053079781560903</v>
      </c>
      <c r="Q32" s="61">
        <v>5.0517998365521696E-3</v>
      </c>
      <c r="R32" s="61">
        <v>-70.754235263446901</v>
      </c>
      <c r="S32" s="61">
        <v>0.152032432653182</v>
      </c>
      <c r="T32" s="61">
        <v>631.30435751579705</v>
      </c>
      <c r="U32" s="61">
        <v>0.231576303121213</v>
      </c>
      <c r="V32" s="108">
        <v>43749.328125</v>
      </c>
      <c r="W32" s="107">
        <v>2.2999999999999998</v>
      </c>
      <c r="X32" s="16">
        <v>5.4685763788333598E-3</v>
      </c>
      <c r="Y32" s="16">
        <v>3.9333917609650397E-3</v>
      </c>
      <c r="Z32" s="17">
        <f>((((N32/1000)+1)/((SMOW!$Z$4/1000)+1))-1)*1000</f>
        <v>-14.994145827776585</v>
      </c>
      <c r="AA32" s="17">
        <f>((((P32/1000)+1)/((SMOW!$AA$4/1000)+1))-1)*1000</f>
        <v>-28.267901708467825</v>
      </c>
      <c r="AB32" s="17">
        <f>Z32*SMOW!$AN$6</f>
        <v>-15.851321742033308</v>
      </c>
      <c r="AC32" s="17">
        <f>AA32*SMOW!$AN$12</f>
        <v>-29.85208069671647</v>
      </c>
      <c r="AD32" s="17">
        <f t="shared" si="0"/>
        <v>-15.978297553086326</v>
      </c>
      <c r="AE32" s="17">
        <f t="shared" si="1"/>
        <v>-30.306724983659652</v>
      </c>
      <c r="AF32" s="16">
        <f>(AD32-SMOW!AN$14*AE32)</f>
        <v>2.3653238285971767E-2</v>
      </c>
      <c r="AG32" s="2">
        <f t="shared" si="2"/>
        <v>23.653238285971767</v>
      </c>
      <c r="AK32" s="123" t="str">
        <f t="shared" si="3"/>
        <v>12</v>
      </c>
      <c r="AL32" s="107">
        <v>1</v>
      </c>
      <c r="AN32" s="123" t="str">
        <f t="shared" si="4"/>
        <v>0</v>
      </c>
    </row>
    <row r="33" spans="1:40" s="107" customFormat="1" x14ac:dyDescent="0.25">
      <c r="A33" s="107">
        <v>1788</v>
      </c>
      <c r="B33" s="96" t="s">
        <v>104</v>
      </c>
      <c r="C33" s="48" t="s">
        <v>63</v>
      </c>
      <c r="D33" s="48" t="s">
        <v>136</v>
      </c>
      <c r="E33" s="107" t="s">
        <v>144</v>
      </c>
      <c r="F33" s="16">
        <v>-12.677998524134299</v>
      </c>
      <c r="G33" s="16">
        <v>-12.759050450222199</v>
      </c>
      <c r="H33" s="16">
        <v>4.0373277047348697E-3</v>
      </c>
      <c r="I33" s="16">
        <v>-23.877147445797899</v>
      </c>
      <c r="J33" s="16">
        <v>-24.166827115779</v>
      </c>
      <c r="K33" s="16">
        <v>2.6523593397378099E-3</v>
      </c>
      <c r="L33" s="16">
        <v>1.03426690914517E-3</v>
      </c>
      <c r="M33" s="16">
        <v>4.0447657370468104E-3</v>
      </c>
      <c r="N33" s="16">
        <v>-22.743738022502502</v>
      </c>
      <c r="O33" s="16">
        <v>3.9961671827530697E-3</v>
      </c>
      <c r="P33" s="16">
        <v>-43.2981941054571</v>
      </c>
      <c r="Q33" s="16">
        <v>2.5995877092402902E-3</v>
      </c>
      <c r="R33" s="16">
        <v>-64.165277680829604</v>
      </c>
      <c r="S33" s="16">
        <v>0.12805084111708301</v>
      </c>
      <c r="T33" s="16">
        <v>702.12040372474598</v>
      </c>
      <c r="U33" s="16">
        <v>0.10893919194976801</v>
      </c>
      <c r="V33" s="108">
        <v>43749.505532407406</v>
      </c>
      <c r="W33" s="107">
        <v>2.2999999999999998</v>
      </c>
      <c r="X33" s="16">
        <v>3.8459190215837701E-3</v>
      </c>
      <c r="Y33" s="16">
        <v>2.3305721518802501E-3</v>
      </c>
      <c r="Z33" s="17">
        <f>((((N33/1000)+1)/((SMOW!$Z$4/1000)+1))-1)*1000</f>
        <v>-12.398804930422337</v>
      </c>
      <c r="AA33" s="17">
        <f>((((P33/1000)+1)/((SMOW!$AA$4/1000)+1))-1)*1000</f>
        <v>-23.414190921613788</v>
      </c>
      <c r="AB33" s="17">
        <f>Z33*SMOW!$AN$6</f>
        <v>-13.107612025804675</v>
      </c>
      <c r="AC33" s="17">
        <f>AA33*SMOW!$AN$12</f>
        <v>-24.72636009735956</v>
      </c>
      <c r="AD33" s="17">
        <f t="shared" si="0"/>
        <v>-13.194274900903562</v>
      </c>
      <c r="AE33" s="17">
        <f t="shared" si="1"/>
        <v>-25.037191050504301</v>
      </c>
      <c r="AF33" s="16">
        <f>(AD33-SMOW!AN$14*AE33)</f>
        <v>2.5361973762709766E-2</v>
      </c>
      <c r="AG33" s="2">
        <f t="shared" si="2"/>
        <v>25.361973762709766</v>
      </c>
      <c r="AH33" s="2">
        <f>AVERAGE(AG33:AG34)</f>
        <v>22.374838269462849</v>
      </c>
      <c r="AI33" s="2">
        <f>STDEV(AG33:AG34)</f>
        <v>4.2244475271958439</v>
      </c>
      <c r="AK33" s="123" t="str">
        <f t="shared" si="3"/>
        <v>12</v>
      </c>
      <c r="AL33" s="107">
        <v>2</v>
      </c>
      <c r="AN33" s="123" t="str">
        <f t="shared" si="4"/>
        <v>0</v>
      </c>
    </row>
    <row r="34" spans="1:40" s="107" customFormat="1" x14ac:dyDescent="0.25">
      <c r="A34" s="107">
        <v>1789</v>
      </c>
      <c r="B34" s="96" t="s">
        <v>104</v>
      </c>
      <c r="C34" s="48" t="s">
        <v>63</v>
      </c>
      <c r="D34" s="48" t="s">
        <v>136</v>
      </c>
      <c r="E34" s="107" t="s">
        <v>145</v>
      </c>
      <c r="F34" s="16">
        <v>-12.8357022373287</v>
      </c>
      <c r="G34" s="16">
        <v>-12.918792084845199</v>
      </c>
      <c r="H34" s="16">
        <v>4.7346995601043199E-3</v>
      </c>
      <c r="I34" s="16">
        <v>-24.1621068189908</v>
      </c>
      <c r="J34" s="16">
        <v>-24.458799478553999</v>
      </c>
      <c r="K34" s="16">
        <v>1.7440349105404E-3</v>
      </c>
      <c r="L34" s="16">
        <v>-4.5459601686680196E-3</v>
      </c>
      <c r="M34" s="16">
        <v>4.7357855419959804E-3</v>
      </c>
      <c r="N34" s="16">
        <v>-22.899833947667702</v>
      </c>
      <c r="O34" s="16">
        <v>4.6864293379231597E-3</v>
      </c>
      <c r="P34" s="16">
        <v>-43.577483895903903</v>
      </c>
      <c r="Q34" s="16">
        <v>1.7093354018826801E-3</v>
      </c>
      <c r="R34" s="16">
        <v>-64.4375147526939</v>
      </c>
      <c r="S34" s="16">
        <v>0.13629233293562601</v>
      </c>
      <c r="T34" s="16">
        <v>824.974651598332</v>
      </c>
      <c r="U34" s="16">
        <v>8.0959219564215701E-2</v>
      </c>
      <c r="V34" s="108">
        <v>43749.582060185188</v>
      </c>
      <c r="W34" s="107">
        <v>2.2999999999999998</v>
      </c>
      <c r="X34" s="16">
        <v>1.0159827729253701E-2</v>
      </c>
      <c r="Y34" s="16">
        <v>1.32606903054655E-2</v>
      </c>
      <c r="Z34" s="17">
        <f>((((N34/1000)+1)/((SMOW!$Z$4/1000)+1))-1)*1000</f>
        <v>-12.556553238861623</v>
      </c>
      <c r="AA34" s="17">
        <f>((((P34/1000)+1)/((SMOW!$AA$4/1000)+1))-1)*1000</f>
        <v>-23.699285445623495</v>
      </c>
      <c r="AB34" s="17">
        <f>Z34*SMOW!$AN$6</f>
        <v>-13.274378390494849</v>
      </c>
      <c r="AC34" s="17">
        <f>AA34*SMOW!$AN$12</f>
        <v>-25.027431780171458</v>
      </c>
      <c r="AD34" s="17">
        <f t="shared" si="0"/>
        <v>-13.363270485943064</v>
      </c>
      <c r="AE34" s="17">
        <f t="shared" si="1"/>
        <v>-25.345943539241059</v>
      </c>
      <c r="AF34" s="16">
        <f>(AD34-SMOW!AN$14*AE34)</f>
        <v>1.9387702776215932E-2</v>
      </c>
      <c r="AG34" s="2">
        <f t="shared" si="2"/>
        <v>19.387702776215932</v>
      </c>
      <c r="AK34" s="123" t="str">
        <f t="shared" si="3"/>
        <v>12</v>
      </c>
      <c r="AN34" s="123" t="str">
        <f t="shared" si="4"/>
        <v>0</v>
      </c>
    </row>
    <row r="35" spans="1:40" s="107" customFormat="1" x14ac:dyDescent="0.25">
      <c r="A35" s="107">
        <v>1790</v>
      </c>
      <c r="B35" s="96" t="s">
        <v>104</v>
      </c>
      <c r="C35" s="48" t="s">
        <v>63</v>
      </c>
      <c r="D35" s="48" t="s">
        <v>136</v>
      </c>
      <c r="E35" s="107" t="s">
        <v>146</v>
      </c>
      <c r="F35" s="16">
        <v>-6.3346659627630704</v>
      </c>
      <c r="G35" s="16">
        <v>-6.3548157364872404</v>
      </c>
      <c r="H35" s="16">
        <v>5.6935761290884896E-3</v>
      </c>
      <c r="I35" s="16">
        <v>-11.987333568193201</v>
      </c>
      <c r="J35" s="16">
        <v>-12.0597610877023</v>
      </c>
      <c r="K35" s="16">
        <v>1.5234474190684601E-3</v>
      </c>
      <c r="L35" s="16">
        <v>1.2738117819563299E-2</v>
      </c>
      <c r="M35" s="16">
        <v>5.53514301500466E-3</v>
      </c>
      <c r="N35" s="16">
        <v>-16.465075683225798</v>
      </c>
      <c r="O35" s="16">
        <v>5.6355301683539503E-3</v>
      </c>
      <c r="P35" s="16">
        <v>-31.644941260602899</v>
      </c>
      <c r="Q35" s="16">
        <v>1.4931367431820701E-3</v>
      </c>
      <c r="R35" s="16">
        <v>-47.339262034384603</v>
      </c>
      <c r="S35" s="16">
        <v>0.172960769384083</v>
      </c>
      <c r="T35" s="16">
        <v>667.38921058038704</v>
      </c>
      <c r="U35" s="16">
        <v>9.8280076021843604E-2</v>
      </c>
      <c r="V35" s="108">
        <v>43749.663807870369</v>
      </c>
      <c r="W35" s="107">
        <v>2.2999999999999998</v>
      </c>
      <c r="X35" s="16">
        <v>6.9871297275469604E-2</v>
      </c>
      <c r="Y35" s="16">
        <v>6.10689714746794E-2</v>
      </c>
      <c r="Z35" s="17">
        <f>((((N35/1000)+1)/((SMOW!$Z$4/1000)+1))-1)*1000</f>
        <v>-6.0536786099619766</v>
      </c>
      <c r="AA35" s="17">
        <f>((((P35/1000)+1)/((SMOW!$AA$4/1000)+1))-1)*1000</f>
        <v>-11.518737931174417</v>
      </c>
      <c r="AB35" s="17">
        <f>Z35*SMOW!$AN$6</f>
        <v>-6.3997515077923959</v>
      </c>
      <c r="AC35" s="17">
        <f>AA35*SMOW!$AN$12</f>
        <v>-12.164266658064074</v>
      </c>
      <c r="AD35" s="17">
        <f t="shared" ref="AD35:AD66" si="5">LN((AB35/1000)+1)*1000</f>
        <v>-6.4203177101524487</v>
      </c>
      <c r="AE35" s="17">
        <f t="shared" ref="AE35:AE66" si="6">LN((AC35/1000)+1)*1000</f>
        <v>-12.238856856954378</v>
      </c>
      <c r="AF35" s="16">
        <f>(AD35-SMOW!AN$14*AE35)</f>
        <v>4.1798710319462806E-2</v>
      </c>
      <c r="AG35" s="2">
        <f t="shared" ref="AG35:AG66" si="7">AF35*1000</f>
        <v>41.798710319462806</v>
      </c>
      <c r="AH35" s="2">
        <f>AVERAGE(AG35:AG36)</f>
        <v>32.331048798215356</v>
      </c>
      <c r="AI35" s="2">
        <f>STDEV(AG35:AG36)</f>
        <v>13.38929532730605</v>
      </c>
      <c r="AK35" s="123" t="str">
        <f t="shared" si="3"/>
        <v>12</v>
      </c>
      <c r="AL35" s="107">
        <v>2</v>
      </c>
      <c r="AN35" s="123" t="str">
        <f t="shared" si="4"/>
        <v>0</v>
      </c>
    </row>
    <row r="36" spans="1:40" s="87" customFormat="1" x14ac:dyDescent="0.25">
      <c r="A36" s="107">
        <v>1791</v>
      </c>
      <c r="B36" s="96" t="s">
        <v>104</v>
      </c>
      <c r="C36" s="48" t="s">
        <v>63</v>
      </c>
      <c r="D36" s="48" t="s">
        <v>136</v>
      </c>
      <c r="E36" s="107" t="s">
        <v>147</v>
      </c>
      <c r="F36" s="16">
        <v>-6.4367765669250998</v>
      </c>
      <c r="G36" s="16">
        <v>-6.4575824624970499</v>
      </c>
      <c r="H36" s="16">
        <v>5.2054769074307197E-3</v>
      </c>
      <c r="I36" s="16">
        <v>-12.146237715799501</v>
      </c>
      <c r="J36" s="16">
        <v>-12.2206061517325</v>
      </c>
      <c r="K36" s="16">
        <v>2.0262708375307398E-3</v>
      </c>
      <c r="L36" s="16">
        <v>-5.1024143822995796E-3</v>
      </c>
      <c r="M36" s="16">
        <v>5.2611366972706401E-3</v>
      </c>
      <c r="N36" s="16">
        <v>-16.566145270637499</v>
      </c>
      <c r="O36" s="16">
        <v>5.1524071141552698E-3</v>
      </c>
      <c r="P36" s="16">
        <v>-31.800683833969899</v>
      </c>
      <c r="Q36" s="16">
        <v>1.9859559321095599E-3</v>
      </c>
      <c r="R36" s="16">
        <v>-47.511653852571797</v>
      </c>
      <c r="S36" s="16">
        <v>0.13593850229528401</v>
      </c>
      <c r="T36" s="16">
        <v>682.99874509697599</v>
      </c>
      <c r="U36" s="16">
        <v>0.113432420309763</v>
      </c>
      <c r="V36" s="108">
        <v>43749.740833333337</v>
      </c>
      <c r="W36" s="107">
        <v>2.2999999999999998</v>
      </c>
      <c r="X36" s="16">
        <v>0.197803245292481</v>
      </c>
      <c r="Y36" s="16">
        <v>0.45073533273375199</v>
      </c>
      <c r="Z36" s="17">
        <f>((((N36/1000)+1)/((SMOW!$Z$4/1000)+1))-1)*1000</f>
        <v>-6.1558180888240388</v>
      </c>
      <c r="AA36" s="17">
        <f>((((P36/1000)+1)/((SMOW!$AA$4/1000)+1))-1)*1000</f>
        <v>-11.677717443999146</v>
      </c>
      <c r="AB36" s="17">
        <f>Z36*SMOW!$AN$6</f>
        <v>-6.5077300322513807</v>
      </c>
      <c r="AC36" s="17">
        <f>AA36*SMOW!$AN$12</f>
        <v>-12.332155640235921</v>
      </c>
      <c r="AD36" s="17">
        <f t="shared" si="5"/>
        <v>-6.5289976267261896</v>
      </c>
      <c r="AE36" s="17">
        <f t="shared" si="6"/>
        <v>-12.408827678036282</v>
      </c>
      <c r="AF36" s="16">
        <f>(AD36-SMOW!AN$14*AE36)</f>
        <v>2.2863387276967906E-2</v>
      </c>
      <c r="AG36" s="2">
        <f t="shared" si="7"/>
        <v>22.863387276967906</v>
      </c>
      <c r="AH36" s="89"/>
      <c r="AI36" s="92"/>
      <c r="AJ36" s="92" t="s">
        <v>148</v>
      </c>
      <c r="AK36" s="123" t="str">
        <f t="shared" si="3"/>
        <v>12</v>
      </c>
      <c r="AN36" s="123" t="str">
        <f t="shared" si="4"/>
        <v>0</v>
      </c>
    </row>
    <row r="37" spans="1:40" s="107" customFormat="1" x14ac:dyDescent="0.25">
      <c r="A37" s="107">
        <v>1792</v>
      </c>
      <c r="B37" s="96" t="s">
        <v>80</v>
      </c>
      <c r="C37" s="48" t="s">
        <v>63</v>
      </c>
      <c r="D37" s="48" t="s">
        <v>72</v>
      </c>
      <c r="E37" s="107" t="s">
        <v>149</v>
      </c>
      <c r="F37" s="16">
        <v>-7.3591425272563802</v>
      </c>
      <c r="G37" s="16">
        <v>-7.3863549966628099</v>
      </c>
      <c r="H37" s="16">
        <v>4.4551647587862597E-3</v>
      </c>
      <c r="I37" s="16">
        <v>-13.872402810422299</v>
      </c>
      <c r="J37" s="16">
        <v>-13.969524403924501</v>
      </c>
      <c r="K37" s="16">
        <v>5.3136233092015202E-3</v>
      </c>
      <c r="L37" s="16">
        <v>-1.04461113906959E-2</v>
      </c>
      <c r="M37" s="16">
        <v>3.6018897241064298E-3</v>
      </c>
      <c r="N37" s="16">
        <v>-17.479107717763402</v>
      </c>
      <c r="O37" s="16">
        <v>4.4097443915530801E-3</v>
      </c>
      <c r="P37" s="16">
        <v>-33.492504959739598</v>
      </c>
      <c r="Q37" s="16">
        <v>5.2079028807223999E-3</v>
      </c>
      <c r="R37" s="16">
        <v>-49.4354175438582</v>
      </c>
      <c r="S37" s="16">
        <v>0.18115546751269401</v>
      </c>
      <c r="T37" s="16">
        <v>785.22614556011104</v>
      </c>
      <c r="U37" s="16">
        <v>0.375838161179886</v>
      </c>
      <c r="V37" s="108">
        <v>43752.339050925926</v>
      </c>
      <c r="W37" s="107">
        <v>2.2999999999999998</v>
      </c>
      <c r="X37" s="16">
        <v>7.8904022434863903E-3</v>
      </c>
      <c r="Y37" s="16">
        <v>6.5639719185879896E-3</v>
      </c>
      <c r="Z37" s="17">
        <f>((((N37/1000)+1)/((SMOW!$Z$4/1000)+1))-1)*1000</f>
        <v>-7.0784448745666584</v>
      </c>
      <c r="AA37" s="17">
        <f>((((P37/1000)+1)/((SMOW!$AA$4/1000)+1))-1)*1000</f>
        <v>-13.404701225931959</v>
      </c>
      <c r="AB37" s="17">
        <f>Z37*SMOW!$AN$6</f>
        <v>-7.4831009667884993</v>
      </c>
      <c r="AC37" s="17">
        <f>AA37*SMOW!$AN$12</f>
        <v>-14.155922389953165</v>
      </c>
      <c r="AD37" s="17">
        <f t="shared" si="5"/>
        <v>-7.5112398320304044</v>
      </c>
      <c r="AE37" s="17">
        <f t="shared" si="6"/>
        <v>-14.257073182491251</v>
      </c>
      <c r="AF37" s="16">
        <f>(AD37-SMOW!AN$14*AE37)</f>
        <v>1.6494808324976518E-2</v>
      </c>
      <c r="AG37" s="2">
        <f t="shared" si="7"/>
        <v>16.494808324976518</v>
      </c>
      <c r="AH37" s="2">
        <f>AVERAGE(AG37:AG38)</f>
        <v>20.567094270432129</v>
      </c>
      <c r="AI37" s="2">
        <f>STDEV(AG37:AG38)</f>
        <v>5.7590820139246777</v>
      </c>
      <c r="AK37" s="123" t="str">
        <f t="shared" si="3"/>
        <v>12</v>
      </c>
      <c r="AL37" s="87">
        <v>1</v>
      </c>
      <c r="AN37" s="123" t="str">
        <f t="shared" si="4"/>
        <v>0</v>
      </c>
    </row>
    <row r="38" spans="1:40" s="107" customFormat="1" x14ac:dyDescent="0.25">
      <c r="A38" s="107">
        <v>1793</v>
      </c>
      <c r="B38" s="96" t="s">
        <v>80</v>
      </c>
      <c r="C38" s="48" t="s">
        <v>63</v>
      </c>
      <c r="D38" s="48" t="s">
        <v>72</v>
      </c>
      <c r="E38" s="107" t="s">
        <v>150</v>
      </c>
      <c r="F38" s="16">
        <v>-7.4745417066247901</v>
      </c>
      <c r="G38" s="16">
        <v>-7.5026166242505798</v>
      </c>
      <c r="H38" s="16">
        <v>5.4014980066053701E-3</v>
      </c>
      <c r="I38" s="16">
        <v>-14.1040600221951</v>
      </c>
      <c r="J38" s="16">
        <v>-14.2044676248098</v>
      </c>
      <c r="K38" s="16">
        <v>2.5929378703602899E-3</v>
      </c>
      <c r="L38" s="16">
        <v>-2.6577183509929499E-3</v>
      </c>
      <c r="M38" s="16">
        <v>5.4762593954638299E-3</v>
      </c>
      <c r="N38" s="16">
        <v>-17.593330403469</v>
      </c>
      <c r="O38" s="16">
        <v>5.3464297798736004E-3</v>
      </c>
      <c r="P38" s="16">
        <v>-33.719553094379101</v>
      </c>
      <c r="Q38" s="16">
        <v>2.5413484958928399E-3</v>
      </c>
      <c r="R38" s="16">
        <v>-50.467946891369103</v>
      </c>
      <c r="S38" s="16">
        <v>0.150779831372645</v>
      </c>
      <c r="T38" s="16">
        <v>731.61632174034401</v>
      </c>
      <c r="U38" s="16">
        <v>0.15232682740865899</v>
      </c>
      <c r="V38" s="108">
        <v>43752.415543981479</v>
      </c>
      <c r="W38" s="107">
        <v>2.2999999999999998</v>
      </c>
      <c r="X38" s="16">
        <v>6.82752964361832E-2</v>
      </c>
      <c r="Y38" s="16">
        <v>0.23241757518468301</v>
      </c>
      <c r="Z38" s="17">
        <f>((((N38/1000)+1)/((SMOW!$Z$4/1000)+1))-1)*1000</f>
        <v>-7.1938766863605119</v>
      </c>
      <c r="AA38" s="17">
        <f>((((P38/1000)+1)/((SMOW!$AA$4/1000)+1))-1)*1000</f>
        <v>-13.636468308318994</v>
      </c>
      <c r="AB38" s="17">
        <f>Z38*SMOW!$AN$6</f>
        <v>-7.605131711922418</v>
      </c>
      <c r="AC38" s="17">
        <f>AA38*SMOW!$AN$12</f>
        <v>-14.400678074956407</v>
      </c>
      <c r="AD38" s="17">
        <f t="shared" si="5"/>
        <v>-7.6341981894715323</v>
      </c>
      <c r="AE38" s="17">
        <f t="shared" si="6"/>
        <v>-14.505374185014052</v>
      </c>
      <c r="AF38" s="16">
        <f>(AD38-SMOW!AN$14*AE38)</f>
        <v>2.4639380215887741E-2</v>
      </c>
      <c r="AG38" s="2">
        <f t="shared" si="7"/>
        <v>24.639380215887741</v>
      </c>
      <c r="AK38" s="123" t="str">
        <f t="shared" si="3"/>
        <v>12</v>
      </c>
      <c r="AN38" s="123" t="str">
        <f t="shared" si="4"/>
        <v>0</v>
      </c>
    </row>
    <row r="39" spans="1:40" s="107" customFormat="1" x14ac:dyDescent="0.25">
      <c r="A39" s="107">
        <v>1794</v>
      </c>
      <c r="B39" s="96" t="s">
        <v>80</v>
      </c>
      <c r="C39" s="48" t="s">
        <v>63</v>
      </c>
      <c r="D39" s="48" t="s">
        <v>72</v>
      </c>
      <c r="E39" s="107" t="s">
        <v>151</v>
      </c>
      <c r="F39" s="16">
        <v>-6.6361762432337796</v>
      </c>
      <c r="G39" s="16">
        <v>-6.65829378318608</v>
      </c>
      <c r="H39" s="16">
        <v>3.32482684710544E-3</v>
      </c>
      <c r="I39" s="16">
        <v>-12.536499682804701</v>
      </c>
      <c r="J39" s="16">
        <v>-12.615744647058801</v>
      </c>
      <c r="K39" s="16">
        <v>1.6278287201859801E-3</v>
      </c>
      <c r="L39" s="16">
        <v>2.81939046096495E-3</v>
      </c>
      <c r="M39" s="16">
        <v>3.5189947012141901E-3</v>
      </c>
      <c r="N39" s="16">
        <v>-16.763512068923799</v>
      </c>
      <c r="O39" s="16">
        <v>3.2909302653710802E-3</v>
      </c>
      <c r="P39" s="16">
        <v>-32.183181106345899</v>
      </c>
      <c r="Q39" s="16">
        <v>1.59544126255554E-3</v>
      </c>
      <c r="R39" s="16">
        <v>-48.608881624163502</v>
      </c>
      <c r="S39" s="16">
        <v>0.142146452178672</v>
      </c>
      <c r="T39" s="16">
        <v>668.11146015627298</v>
      </c>
      <c r="U39" s="16">
        <v>0.112241870548996</v>
      </c>
      <c r="V39" s="108">
        <v>43752.49287037037</v>
      </c>
      <c r="W39" s="107">
        <v>2.2999999999999998</v>
      </c>
      <c r="X39" s="16">
        <v>1.57798165758892E-2</v>
      </c>
      <c r="Y39" s="16">
        <v>1.3535228199269601E-2</v>
      </c>
      <c r="Z39" s="17">
        <f>((((N39/1000)+1)/((SMOW!$Z$4/1000)+1))-1)*1000</f>
        <v>-6.3552741511061495</v>
      </c>
      <c r="AA39" s="17">
        <f>((((P39/1000)+1)/((SMOW!$AA$4/1000)+1))-1)*1000</f>
        <v>-12.068164504840828</v>
      </c>
      <c r="AB39" s="17">
        <f>Z39*SMOW!$AN$6</f>
        <v>-6.7185884734688752</v>
      </c>
      <c r="AC39" s="17">
        <f>AA39*SMOW!$AN$12</f>
        <v>-12.744483986649765</v>
      </c>
      <c r="AD39" s="17">
        <f t="shared" si="5"/>
        <v>-6.7412597922392612</v>
      </c>
      <c r="AE39" s="17">
        <f t="shared" si="6"/>
        <v>-12.826391580188943</v>
      </c>
      <c r="AF39" s="16">
        <f>(AD39-SMOW!AN$14*AE39)</f>
        <v>3.1074962100500869E-2</v>
      </c>
      <c r="AG39" s="2">
        <f t="shared" si="7"/>
        <v>31.074962100500869</v>
      </c>
      <c r="AH39" s="2">
        <f>AVERAGE(AG39)</f>
        <v>31.074962100500869</v>
      </c>
      <c r="AI39" s="2">
        <f>STDEV(AG39:AG40)</f>
        <v>3.4023867997218407</v>
      </c>
      <c r="AK39" s="123" t="str">
        <f t="shared" si="3"/>
        <v>12</v>
      </c>
      <c r="AL39" s="107">
        <v>1</v>
      </c>
      <c r="AN39" s="123" t="str">
        <f t="shared" si="4"/>
        <v>0</v>
      </c>
    </row>
    <row r="40" spans="1:40" s="107" customFormat="1" x14ac:dyDescent="0.25">
      <c r="A40" s="107">
        <v>1795</v>
      </c>
      <c r="B40" s="96" t="s">
        <v>80</v>
      </c>
      <c r="C40" s="48" t="s">
        <v>63</v>
      </c>
      <c r="D40" s="48" t="s">
        <v>72</v>
      </c>
      <c r="E40" s="107" t="s">
        <v>152</v>
      </c>
      <c r="F40" s="16">
        <v>-6.68287908398709</v>
      </c>
      <c r="G40" s="16">
        <v>-6.705309834765</v>
      </c>
      <c r="H40" s="16">
        <v>4.05697694330467E-3</v>
      </c>
      <c r="I40" s="16">
        <v>-12.615975658220901</v>
      </c>
      <c r="J40" s="16">
        <v>-12.6962328481796</v>
      </c>
      <c r="K40" s="16">
        <v>1.4095577485426401E-3</v>
      </c>
      <c r="L40" s="16">
        <v>-1.6988909261436999E-3</v>
      </c>
      <c r="M40" s="16">
        <v>3.9720820396548801E-3</v>
      </c>
      <c r="N40" s="16">
        <v>-16.809738774608601</v>
      </c>
      <c r="O40" s="16">
        <v>4.0156160975006704E-3</v>
      </c>
      <c r="P40" s="16">
        <v>-32.2610758190933</v>
      </c>
      <c r="Q40" s="16">
        <v>1.38151303395298E-3</v>
      </c>
      <c r="R40" s="16">
        <v>-48.988846299786601</v>
      </c>
      <c r="S40" s="16">
        <v>0.160920130923601</v>
      </c>
      <c r="T40" s="16">
        <v>1185.94391949896</v>
      </c>
      <c r="U40" s="16">
        <v>0.18351064173085099</v>
      </c>
      <c r="V40" s="108">
        <v>43752.57130787037</v>
      </c>
      <c r="W40" s="107">
        <v>2.2999999999999998</v>
      </c>
      <c r="X40" s="16">
        <v>1.82674649429919E-2</v>
      </c>
      <c r="Y40" s="16">
        <v>2.3328207486634299E-2</v>
      </c>
      <c r="Z40" s="17">
        <f>((((N40/1000)+1)/((SMOW!$Z$4/1000)+1))-1)*1000</f>
        <v>-6.4019901984262439</v>
      </c>
      <c r="AA40" s="17">
        <f>((((P40/1000)+1)/((SMOW!$AA$4/1000)+1))-1)*1000</f>
        <v>-12.147678174202259</v>
      </c>
      <c r="AB40" s="17">
        <f>Z40*SMOW!$AN$6</f>
        <v>-6.7679751544503999</v>
      </c>
      <c r="AC40" s="17">
        <f>AA40*SMOW!$AN$12</f>
        <v>-12.828453730805146</v>
      </c>
      <c r="AD40" s="17">
        <f t="shared" si="5"/>
        <v>-6.7909817624887072</v>
      </c>
      <c r="AE40" s="17">
        <f t="shared" si="6"/>
        <v>-12.911448907258716</v>
      </c>
      <c r="AF40" s="16">
        <f>(AD40-SMOW!AN$14*AE40)</f>
        <v>2.6263260543895051E-2</v>
      </c>
      <c r="AG40" s="2">
        <f t="shared" si="7"/>
        <v>26.263260543895051</v>
      </c>
      <c r="AK40" s="123" t="str">
        <f t="shared" si="3"/>
        <v>12</v>
      </c>
      <c r="AN40" s="123" t="str">
        <f t="shared" si="4"/>
        <v>0</v>
      </c>
    </row>
    <row r="41" spans="1:40" s="107" customFormat="1" x14ac:dyDescent="0.25">
      <c r="A41" s="107">
        <v>1796</v>
      </c>
      <c r="B41" s="96" t="s">
        <v>104</v>
      </c>
      <c r="C41" s="48" t="s">
        <v>63</v>
      </c>
      <c r="D41" s="48" t="s">
        <v>72</v>
      </c>
      <c r="E41" s="107" t="s">
        <v>153</v>
      </c>
      <c r="F41" s="16">
        <v>-5.2722404086546204</v>
      </c>
      <c r="G41" s="16">
        <v>-5.2861882020647899</v>
      </c>
      <c r="H41" s="16">
        <v>4.9863102674083098E-3</v>
      </c>
      <c r="I41" s="16">
        <v>-9.9592987339067296</v>
      </c>
      <c r="J41" s="16">
        <v>-10.0092243403898</v>
      </c>
      <c r="K41" s="16">
        <v>1.2641066129077899E-3</v>
      </c>
      <c r="L41" s="16">
        <v>-1.31775033896202E-3</v>
      </c>
      <c r="M41" s="16">
        <v>5.0500470968929704E-3</v>
      </c>
      <c r="N41" s="16">
        <v>-15.413481548703</v>
      </c>
      <c r="O41" s="16">
        <v>4.9354748761831404E-3</v>
      </c>
      <c r="P41" s="16">
        <v>-29.657256428410001</v>
      </c>
      <c r="Q41" s="16">
        <v>1.23895580996542E-3</v>
      </c>
      <c r="R41" s="16">
        <v>-45.670453782905902</v>
      </c>
      <c r="S41" s="16">
        <v>0.15570328990233601</v>
      </c>
      <c r="T41" s="16">
        <v>3459.5405981270101</v>
      </c>
      <c r="U41" s="16">
        <v>0.40829989068764599</v>
      </c>
      <c r="V41" s="108">
        <v>43752.657395833332</v>
      </c>
      <c r="W41" s="107">
        <v>2.2999999999999998</v>
      </c>
      <c r="X41" s="16">
        <v>1.6429852833443601E-2</v>
      </c>
      <c r="Y41" s="16">
        <v>1.9184006045828001E-2</v>
      </c>
      <c r="Z41" s="17">
        <f>((((N41/1000)+1)/((SMOW!$Z$4/1000)+1))-1)*1000</f>
        <v>-4.9909526245779379</v>
      </c>
      <c r="AA41" s="17">
        <f>((((P41/1000)+1)/((SMOW!$AA$4/1000)+1))-1)*1000</f>
        <v>-9.4897412384955526</v>
      </c>
      <c r="AB41" s="17">
        <f>Z41*SMOW!$AN$6</f>
        <v>-5.2762722705333198</v>
      </c>
      <c r="AC41" s="17">
        <f>AA41*SMOW!$AN$12</f>
        <v>-10.021561705008564</v>
      </c>
      <c r="AD41" s="17">
        <f t="shared" si="5"/>
        <v>-5.2902409517785198</v>
      </c>
      <c r="AE41" s="17">
        <f t="shared" si="6"/>
        <v>-10.072115590686845</v>
      </c>
      <c r="AF41" s="16">
        <f>(AD41-SMOW!AN$14*AE41)</f>
        <v>2.7836080104134631E-2</v>
      </c>
      <c r="AG41" s="2">
        <f t="shared" si="7"/>
        <v>27.836080104134631</v>
      </c>
      <c r="AH41" s="2">
        <f>AVERAGE(AG41:AG42)</f>
        <v>31.036634429595811</v>
      </c>
      <c r="AI41" s="2">
        <f>STDEV(AG41:AG42)</f>
        <v>4.5262673341790567</v>
      </c>
      <c r="AK41" s="123" t="str">
        <f t="shared" si="3"/>
        <v>12</v>
      </c>
      <c r="AL41" s="107">
        <v>1</v>
      </c>
      <c r="AN41" s="123" t="str">
        <f t="shared" si="4"/>
        <v>0</v>
      </c>
    </row>
    <row r="42" spans="1:40" s="107" customFormat="1" x14ac:dyDescent="0.25">
      <c r="A42" s="107">
        <v>1797</v>
      </c>
      <c r="B42" s="96" t="s">
        <v>104</v>
      </c>
      <c r="C42" s="48" t="s">
        <v>63</v>
      </c>
      <c r="D42" s="48" t="s">
        <v>72</v>
      </c>
      <c r="E42" s="107" t="s">
        <v>154</v>
      </c>
      <c r="F42" s="16">
        <v>-5.7614207460404696</v>
      </c>
      <c r="G42" s="16">
        <v>-5.7780821069734696</v>
      </c>
      <c r="H42" s="16">
        <v>4.2215111644523804E-3</v>
      </c>
      <c r="I42" s="16">
        <v>-10.8932969169404</v>
      </c>
      <c r="J42" s="16">
        <v>-10.953063355263399</v>
      </c>
      <c r="K42" s="16">
        <v>1.5484803936841301E-3</v>
      </c>
      <c r="L42" s="16">
        <v>5.1353446055991004E-3</v>
      </c>
      <c r="M42" s="16">
        <v>4.4987797144533199E-3</v>
      </c>
      <c r="N42" s="16">
        <v>-15.897674696664801</v>
      </c>
      <c r="O42" s="16">
        <v>4.1784728936496802E-3</v>
      </c>
      <c r="P42" s="16">
        <v>-30.5726716817998</v>
      </c>
      <c r="Q42" s="16">
        <v>1.51767165900603E-3</v>
      </c>
      <c r="R42" s="16">
        <v>-46.456765842081097</v>
      </c>
      <c r="S42" s="16">
        <v>0.153668627572489</v>
      </c>
      <c r="T42" s="16">
        <v>1101.0038502776699</v>
      </c>
      <c r="U42" s="16">
        <v>0.186261403052838</v>
      </c>
      <c r="V42" s="108">
        <v>43752.736828703702</v>
      </c>
      <c r="W42" s="107">
        <v>2.2999999999999998</v>
      </c>
      <c r="X42" s="16">
        <v>2.2222844578061798E-3</v>
      </c>
      <c r="Y42" s="16">
        <v>1.1743036664661399E-3</v>
      </c>
      <c r="Z42" s="17">
        <f>((((N42/1000)+1)/((SMOW!$Z$4/1000)+1))-1)*1000</f>
        <v>-5.4802712917245699</v>
      </c>
      <c r="AA42" s="17">
        <f>((((P42/1000)+1)/((SMOW!$AA$4/1000)+1))-1)*1000</f>
        <v>-10.424182399122905</v>
      </c>
      <c r="AB42" s="17">
        <f>Z42*SMOW!$AN$6</f>
        <v>-5.7935640000132063</v>
      </c>
      <c r="AC42" s="17">
        <f>AA42*SMOW!$AN$12</f>
        <v>-11.00837046149384</v>
      </c>
      <c r="AD42" s="17">
        <f t="shared" si="5"/>
        <v>-5.8104117959612909</v>
      </c>
      <c r="AE42" s="17">
        <f t="shared" si="6"/>
        <v>-11.069410955902173</v>
      </c>
      <c r="AF42" s="16">
        <f>(AD42-SMOW!AN$14*AE42)</f>
        <v>3.4237188755056991E-2</v>
      </c>
      <c r="AG42" s="2">
        <f t="shared" si="7"/>
        <v>34.237188755056991</v>
      </c>
      <c r="AK42" s="123" t="str">
        <f t="shared" si="3"/>
        <v>12</v>
      </c>
      <c r="AN42" s="123" t="str">
        <f t="shared" si="4"/>
        <v>0</v>
      </c>
    </row>
    <row r="43" spans="1:40" s="107" customFormat="1" x14ac:dyDescent="0.25">
      <c r="A43" s="107">
        <v>1798</v>
      </c>
      <c r="B43" s="96" t="s">
        <v>80</v>
      </c>
      <c r="C43" s="48" t="s">
        <v>63</v>
      </c>
      <c r="D43" s="48" t="s">
        <v>72</v>
      </c>
      <c r="E43" s="107" t="s">
        <v>155</v>
      </c>
      <c r="F43" s="16">
        <v>-4.5191946530392402</v>
      </c>
      <c r="G43" s="16">
        <v>-4.5294375449865703</v>
      </c>
      <c r="H43" s="16">
        <v>4.84434670387867E-3</v>
      </c>
      <c r="I43" s="16">
        <v>-8.5193565275633993</v>
      </c>
      <c r="J43" s="16">
        <v>-8.55585384143426</v>
      </c>
      <c r="K43" s="16">
        <v>2.8403596127599298E-3</v>
      </c>
      <c r="L43" s="16">
        <v>-1.1946716709276901E-2</v>
      </c>
      <c r="M43" s="16">
        <v>4.2447948916011103E-3</v>
      </c>
      <c r="N43" s="16">
        <v>-14.668113088230401</v>
      </c>
      <c r="O43" s="16">
        <v>4.7949586299898799E-3</v>
      </c>
      <c r="P43" s="16">
        <v>-28.245963469139799</v>
      </c>
      <c r="Q43" s="16">
        <v>2.78384750834059E-3</v>
      </c>
      <c r="R43" s="16">
        <v>-42.946526379894301</v>
      </c>
      <c r="S43" s="16">
        <v>0.13016941831914899</v>
      </c>
      <c r="T43" s="16">
        <v>773.18148631570602</v>
      </c>
      <c r="U43" s="16">
        <v>0.231789117826841</v>
      </c>
      <c r="V43" s="108">
        <v>43753.352141203701</v>
      </c>
      <c r="W43" s="107">
        <v>2.2999999999999998</v>
      </c>
      <c r="X43" s="16">
        <v>2.13838314323983E-2</v>
      </c>
      <c r="Y43" s="16">
        <v>1.81536173944193E-2</v>
      </c>
      <c r="Z43" s="17">
        <f>((((N43/1000)+1)/((SMOW!$Z$4/1000)+1))-1)*1000</f>
        <v>-4.2376939236917766</v>
      </c>
      <c r="AA43" s="17">
        <f>((((P43/1000)+1)/((SMOW!$AA$4/1000)+1))-1)*1000</f>
        <v>-8.0491160949202047</v>
      </c>
      <c r="AB43" s="17">
        <f>Z43*SMOW!$AN$6</f>
        <v>-4.4799517491860152</v>
      </c>
      <c r="AC43" s="17">
        <f>AA43*SMOW!$AN$12</f>
        <v>-8.5002015954661072</v>
      </c>
      <c r="AD43" s="17">
        <f t="shared" si="5"/>
        <v>-4.4900168049156379</v>
      </c>
      <c r="AE43" s="17">
        <f t="shared" si="6"/>
        <v>-8.5365343460248173</v>
      </c>
      <c r="AF43" s="16">
        <f>(AD43-SMOW!AN$14*AE43)</f>
        <v>1.7273329785465918E-2</v>
      </c>
      <c r="AG43" s="2">
        <f t="shared" si="7"/>
        <v>17.273329785465918</v>
      </c>
      <c r="AH43" s="2">
        <f>AVERAGE(AG43:AG44)</f>
        <v>20.712762425192821</v>
      </c>
      <c r="AI43" s="2">
        <f>STDEV(AG43:AG44)</f>
        <v>4.8640922859704965</v>
      </c>
      <c r="AK43" s="123" t="str">
        <f t="shared" si="3"/>
        <v>12</v>
      </c>
      <c r="AL43" s="107">
        <v>2</v>
      </c>
      <c r="AN43" s="123" t="str">
        <f t="shared" si="4"/>
        <v>0</v>
      </c>
    </row>
    <row r="44" spans="1:40" s="107" customFormat="1" x14ac:dyDescent="0.25">
      <c r="A44" s="107">
        <v>1799</v>
      </c>
      <c r="B44" s="96" t="s">
        <v>80</v>
      </c>
      <c r="C44" s="48" t="s">
        <v>63</v>
      </c>
      <c r="D44" s="48" t="s">
        <v>72</v>
      </c>
      <c r="E44" s="107" t="s">
        <v>156</v>
      </c>
      <c r="F44" s="16">
        <v>-4.6582188379811704</v>
      </c>
      <c r="G44" s="16">
        <v>-4.6691024769885701</v>
      </c>
      <c r="H44" s="16">
        <v>4.0733441786149202E-3</v>
      </c>
      <c r="I44" s="16">
        <v>-8.7940311943243401</v>
      </c>
      <c r="J44" s="16">
        <v>-8.8329269461698097</v>
      </c>
      <c r="K44" s="16">
        <v>1.7142974016206699E-3</v>
      </c>
      <c r="L44" s="16">
        <v>-5.3170494109112199E-3</v>
      </c>
      <c r="M44" s="16">
        <v>4.3471053660245999E-3</v>
      </c>
      <c r="N44" s="16">
        <v>-14.8057199227765</v>
      </c>
      <c r="O44" s="16">
        <v>4.0318164689831298E-3</v>
      </c>
      <c r="P44" s="16">
        <v>-28.5151731787948</v>
      </c>
      <c r="Q44" s="16">
        <v>1.6801895536792801E-3</v>
      </c>
      <c r="R44" s="16">
        <v>-43.847736167037702</v>
      </c>
      <c r="S44" s="16">
        <v>0.124923705701423</v>
      </c>
      <c r="T44" s="16">
        <v>677.50372270981597</v>
      </c>
      <c r="U44" s="16">
        <v>9.8155877125877602E-2</v>
      </c>
      <c r="V44" s="108">
        <v>43753.432442129626</v>
      </c>
      <c r="W44" s="107">
        <v>2.2999999999999998</v>
      </c>
      <c r="X44" s="16">
        <v>2.7266200153319299E-2</v>
      </c>
      <c r="Y44" s="16">
        <v>2.28005680260044E-2</v>
      </c>
      <c r="Z44" s="17">
        <f>((((N44/1000)+1)/((SMOW!$Z$4/1000)+1))-1)*1000</f>
        <v>-4.376757421706623</v>
      </c>
      <c r="AA44" s="17">
        <f>((((P44/1000)+1)/((SMOW!$AA$4/1000)+1))-1)*1000</f>
        <v>-8.3239210346573991</v>
      </c>
      <c r="AB44" s="17">
        <f>Z44*SMOW!$AN$6</f>
        <v>-4.6269651419411</v>
      </c>
      <c r="AC44" s="17">
        <f>AA44*SMOW!$AN$12</f>
        <v>-8.7904070490401018</v>
      </c>
      <c r="AD44" s="17">
        <f t="shared" si="5"/>
        <v>-4.6377026794304737</v>
      </c>
      <c r="AE44" s="17">
        <f t="shared" si="6"/>
        <v>-8.8292705956352151</v>
      </c>
      <c r="AF44" s="16">
        <f>(AD44-SMOW!AN$14*AE44)</f>
        <v>2.4152195064919724E-2</v>
      </c>
      <c r="AG44" s="2">
        <f t="shared" si="7"/>
        <v>24.152195064919724</v>
      </c>
      <c r="AK44" s="123" t="str">
        <f t="shared" si="3"/>
        <v>12</v>
      </c>
      <c r="AN44" s="123" t="str">
        <f t="shared" si="4"/>
        <v>0</v>
      </c>
    </row>
    <row r="45" spans="1:40" s="107" customFormat="1" x14ac:dyDescent="0.25">
      <c r="A45" s="107">
        <v>1800</v>
      </c>
      <c r="B45" s="96" t="s">
        <v>80</v>
      </c>
      <c r="C45" s="48" t="s">
        <v>63</v>
      </c>
      <c r="D45" s="48" t="s">
        <v>96</v>
      </c>
      <c r="E45" s="107" t="s">
        <v>157</v>
      </c>
      <c r="F45" s="16">
        <v>-5.3715538361941899</v>
      </c>
      <c r="G45" s="16">
        <v>-5.3860327590915302</v>
      </c>
      <c r="H45" s="16">
        <v>3.69768352416373E-3</v>
      </c>
      <c r="I45" s="16">
        <v>-10.1787554379846</v>
      </c>
      <c r="J45" s="16">
        <v>-10.2309132532259</v>
      </c>
      <c r="K45" s="16">
        <v>1.59680744049914E-3</v>
      </c>
      <c r="L45" s="16">
        <v>1.58894386117364E-2</v>
      </c>
      <c r="M45" s="16">
        <v>3.8021144246051198E-3</v>
      </c>
      <c r="N45" s="16">
        <v>-15.511782476684299</v>
      </c>
      <c r="O45" s="16">
        <v>3.6599856717444302E-3</v>
      </c>
      <c r="P45" s="16">
        <v>-29.8723467979855</v>
      </c>
      <c r="Q45" s="16">
        <v>1.5650371856290499E-3</v>
      </c>
      <c r="R45" s="16">
        <v>-45.539870210948799</v>
      </c>
      <c r="S45" s="16">
        <v>0.16419329205763</v>
      </c>
      <c r="T45" s="16">
        <v>590.03746791774597</v>
      </c>
      <c r="U45" s="16">
        <v>8.9503546734512093E-2</v>
      </c>
      <c r="V45" s="108">
        <v>43753.514456018522</v>
      </c>
      <c r="W45" s="107">
        <v>2.2999999999999998</v>
      </c>
      <c r="X45" s="16">
        <v>3.0280914824043E-2</v>
      </c>
      <c r="Y45" s="16">
        <v>9.6126136427964401E-2</v>
      </c>
      <c r="Z45" s="17">
        <f>((((N45/1000)+1)/((SMOW!$Z$4/1000)+1))-1)*1000</f>
        <v>-5.0902941358355047</v>
      </c>
      <c r="AA45" s="17">
        <f>((((P45/1000)+1)/((SMOW!$AA$4/1000)+1))-1)*1000</f>
        <v>-9.7093020267188237</v>
      </c>
      <c r="AB45" s="17">
        <f>Z45*SMOW!$AN$6</f>
        <v>-5.3812928749325657</v>
      </c>
      <c r="AC45" s="17">
        <f>AA45*SMOW!$AN$12</f>
        <v>-10.253427035356461</v>
      </c>
      <c r="AD45" s="17">
        <f t="shared" si="5"/>
        <v>-5.3958241863758971</v>
      </c>
      <c r="AE45" s="17">
        <f t="shared" si="6"/>
        <v>-10.306355528142156</v>
      </c>
      <c r="AF45" s="16">
        <f>(AD45-SMOW!AN$14*AE45)</f>
        <v>4.5931532483161064E-2</v>
      </c>
      <c r="AG45" s="2">
        <f t="shared" si="7"/>
        <v>45.931532483161064</v>
      </c>
      <c r="AH45" s="2">
        <f>AVERAGE(AG45:AG46)</f>
        <v>40.976607160131628</v>
      </c>
      <c r="AI45" s="2">
        <f>STDEV(AG45:AG46)</f>
        <v>7.0073225923741127</v>
      </c>
      <c r="AK45" s="123" t="str">
        <f t="shared" si="3"/>
        <v>12</v>
      </c>
      <c r="AL45" s="107">
        <v>2</v>
      </c>
      <c r="AN45" s="123" t="str">
        <f t="shared" si="4"/>
        <v>0</v>
      </c>
    </row>
    <row r="46" spans="1:40" s="107" customFormat="1" x14ac:dyDescent="0.25">
      <c r="A46" s="107">
        <v>1801</v>
      </c>
      <c r="B46" s="96" t="s">
        <v>80</v>
      </c>
      <c r="C46" s="48" t="s">
        <v>63</v>
      </c>
      <c r="D46" s="48" t="s">
        <v>96</v>
      </c>
      <c r="E46" s="107" t="s">
        <v>158</v>
      </c>
      <c r="F46" s="16">
        <v>-5.3282418016568398</v>
      </c>
      <c r="G46" s="16">
        <v>-5.3424878114870999</v>
      </c>
      <c r="H46" s="16">
        <v>3.9267149779567204E-3</v>
      </c>
      <c r="I46" s="16">
        <v>-10.079470060019201</v>
      </c>
      <c r="J46" s="16">
        <v>-10.130611921569299</v>
      </c>
      <c r="K46" s="16">
        <v>1.70926131670587E-3</v>
      </c>
      <c r="L46" s="16">
        <v>6.4752831014775998E-3</v>
      </c>
      <c r="M46" s="16">
        <v>4.1287431186672E-3</v>
      </c>
      <c r="N46" s="16">
        <v>-15.4689120079747</v>
      </c>
      <c r="O46" s="16">
        <v>3.8866821517934899E-3</v>
      </c>
      <c r="P46" s="16">
        <v>-29.775036812720899</v>
      </c>
      <c r="Q46" s="16">
        <v>1.6752536672613499E-3</v>
      </c>
      <c r="R46" s="16">
        <v>-45.4891445872913</v>
      </c>
      <c r="S46" s="16">
        <v>0.141715081235643</v>
      </c>
      <c r="T46" s="16">
        <v>648.18253331809797</v>
      </c>
      <c r="U46" s="16">
        <v>0.10955607159448701</v>
      </c>
      <c r="V46" s="108">
        <v>43753.603715277779</v>
      </c>
      <c r="W46" s="107">
        <v>2.2999999999999998</v>
      </c>
      <c r="X46" s="16">
        <v>1.9209787949848801E-3</v>
      </c>
      <c r="Y46" s="16">
        <v>7.8297032102009302E-4</v>
      </c>
      <c r="Z46" s="17">
        <f>((((N46/1000)+1)/((SMOW!$Z$4/1000)+1))-1)*1000</f>
        <v>-5.0469698535791085</v>
      </c>
      <c r="AA46" s="17">
        <f>((((P46/1000)+1)/((SMOW!$AA$4/1000)+1))-1)*1000</f>
        <v>-9.6099695595848189</v>
      </c>
      <c r="AB46" s="17">
        <f>Z46*SMOW!$AN$6</f>
        <v>-5.3354918573103003</v>
      </c>
      <c r="AC46" s="17">
        <f>AA46*SMOW!$AN$12</f>
        <v>-10.148527815907146</v>
      </c>
      <c r="AD46" s="17">
        <f t="shared" si="5"/>
        <v>-5.3497764267820145</v>
      </c>
      <c r="AE46" s="17">
        <f t="shared" si="6"/>
        <v>-10.200375205718023</v>
      </c>
      <c r="AF46" s="16">
        <f>(AD46-SMOW!AN$14*AE46)</f>
        <v>3.6021681837102193E-2</v>
      </c>
      <c r="AG46" s="2">
        <f t="shared" si="7"/>
        <v>36.021681837102193</v>
      </c>
      <c r="AK46" s="123" t="str">
        <f t="shared" si="3"/>
        <v>12</v>
      </c>
      <c r="AN46" s="123" t="str">
        <f t="shared" si="4"/>
        <v>0</v>
      </c>
    </row>
    <row r="47" spans="1:40" s="107" customFormat="1" x14ac:dyDescent="0.25">
      <c r="A47" s="107">
        <v>1802</v>
      </c>
      <c r="B47" s="107" t="s">
        <v>104</v>
      </c>
      <c r="C47" s="121" t="s">
        <v>63</v>
      </c>
      <c r="D47" s="121" t="s">
        <v>96</v>
      </c>
      <c r="E47" s="107" t="s">
        <v>159</v>
      </c>
      <c r="F47" s="16">
        <v>-4.4199600228298603</v>
      </c>
      <c r="G47" s="16">
        <v>-4.4297573498642597</v>
      </c>
      <c r="H47" s="16">
        <v>4.7093254542839797E-3</v>
      </c>
      <c r="I47" s="16">
        <v>-8.2976675913778397</v>
      </c>
      <c r="J47" s="16">
        <v>-8.3322848869603394</v>
      </c>
      <c r="K47" s="16">
        <v>1.10934188019569E-3</v>
      </c>
      <c r="L47" s="16">
        <v>-3.03109295491985E-2</v>
      </c>
      <c r="M47" s="16">
        <v>4.8051771071409002E-3</v>
      </c>
      <c r="N47" s="16">
        <v>-14.5698901542412</v>
      </c>
      <c r="O47" s="16">
        <v>4.66131392089837E-3</v>
      </c>
      <c r="P47" s="16">
        <v>-28.02868528019</v>
      </c>
      <c r="Q47" s="16">
        <v>1.08727029324112E-3</v>
      </c>
      <c r="R47" s="16">
        <v>-43.2822723074568</v>
      </c>
      <c r="S47" s="16">
        <v>0.13628145547828199</v>
      </c>
      <c r="T47" s="16">
        <v>923.59746849318901</v>
      </c>
      <c r="U47" s="16">
        <v>0.10797233646679701</v>
      </c>
      <c r="V47" s="108">
        <v>43753.682974537034</v>
      </c>
      <c r="W47" s="107">
        <v>2.2999999999999998</v>
      </c>
      <c r="X47" s="16">
        <v>0.411956526857433</v>
      </c>
      <c r="Y47" s="16">
        <v>0.262735543455829</v>
      </c>
      <c r="Z47" s="17">
        <f>((((N47/1000)+1)/((SMOW!$Z$4/1000)+1))-1)*1000</f>
        <v>-4.1384312320467131</v>
      </c>
      <c r="AA47" s="17">
        <f>((((P47/1000)+1)/((SMOW!$AA$4/1000)+1))-1)*1000</f>
        <v>-7.8273220158840973</v>
      </c>
      <c r="AB47" s="17">
        <f>Z47*SMOW!$AN$6</f>
        <v>-4.3750144703093925</v>
      </c>
      <c r="AC47" s="17">
        <f>AA47*SMOW!$AN$12</f>
        <v>-8.2659778170716738</v>
      </c>
      <c r="AD47" s="17">
        <f t="shared" si="5"/>
        <v>-4.3846128517193907</v>
      </c>
      <c r="AE47" s="17">
        <f t="shared" si="6"/>
        <v>-8.300330448075913</v>
      </c>
      <c r="AF47" s="16">
        <f>(AD47-SMOW!AN$14*AE47)</f>
        <v>-2.0383751353083568E-3</v>
      </c>
      <c r="AG47" s="2">
        <f t="shared" si="7"/>
        <v>-2.0383751353083568</v>
      </c>
      <c r="AH47" s="2">
        <f>AVERAGE(AG47:AG48)</f>
        <v>6.5660582357445207</v>
      </c>
      <c r="AI47" s="2">
        <f>STDEV(AG47:AG48)</f>
        <v>12.16850636987863</v>
      </c>
      <c r="AJ47" s="92" t="s">
        <v>148</v>
      </c>
      <c r="AK47" s="123" t="str">
        <f t="shared" si="3"/>
        <v>12</v>
      </c>
      <c r="AL47" s="107">
        <v>2</v>
      </c>
      <c r="AN47" s="123" t="str">
        <f t="shared" si="4"/>
        <v>0</v>
      </c>
    </row>
    <row r="48" spans="1:40" s="107" customFormat="1" x14ac:dyDescent="0.25">
      <c r="A48" s="107">
        <v>1803</v>
      </c>
      <c r="B48" s="96" t="s">
        <v>113</v>
      </c>
      <c r="C48" s="121" t="s">
        <v>63</v>
      </c>
      <c r="D48" s="121" t="s">
        <v>96</v>
      </c>
      <c r="E48" s="107" t="s">
        <v>160</v>
      </c>
      <c r="F48" s="16">
        <v>-4.5770751092098703</v>
      </c>
      <c r="G48" s="16">
        <v>-4.5875823334733301</v>
      </c>
      <c r="H48" s="16">
        <v>4.1760579244657101E-3</v>
      </c>
      <c r="I48" s="16">
        <v>-8.6248913341168603</v>
      </c>
      <c r="J48" s="16">
        <v>-8.6623010072082103</v>
      </c>
      <c r="K48" s="16">
        <v>1.41684020984801E-3</v>
      </c>
      <c r="L48" s="16">
        <v>-1.38874016673906E-2</v>
      </c>
      <c r="M48" s="16">
        <v>4.1955602243148602E-3</v>
      </c>
      <c r="N48" s="16">
        <v>-14.7254034536374</v>
      </c>
      <c r="O48" s="16">
        <v>4.1334830490594504E-3</v>
      </c>
      <c r="P48" s="16">
        <v>-28.349398543680099</v>
      </c>
      <c r="Q48" s="16">
        <v>1.3886506026142499E-3</v>
      </c>
      <c r="R48" s="16">
        <v>-43.867415955975098</v>
      </c>
      <c r="S48" s="16">
        <v>0.144689060199201</v>
      </c>
      <c r="T48" s="16">
        <v>732.26851061321804</v>
      </c>
      <c r="U48" s="16">
        <v>0.12905180616140699</v>
      </c>
      <c r="V48" s="108">
        <v>43753.762916666667</v>
      </c>
      <c r="W48" s="107">
        <v>2.2999999999999998</v>
      </c>
      <c r="X48" s="16">
        <v>1.7585330775177099E-2</v>
      </c>
      <c r="Y48" s="16">
        <v>2.1182647232839101E-2</v>
      </c>
      <c r="Z48" s="17">
        <f>((((N48/1000)+1)/((SMOW!$Z$4/1000)+1))-1)*1000</f>
        <v>-4.2955907472204125</v>
      </c>
      <c r="AA48" s="17">
        <f>((((P48/1000)+1)/((SMOW!$AA$4/1000)+1))-1)*1000</f>
        <v>-8.1547009546275575</v>
      </c>
      <c r="AB48" s="17">
        <f>Z48*SMOW!$AN$6</f>
        <v>-4.5411583819702592</v>
      </c>
      <c r="AC48" s="17">
        <f>AA48*SMOW!$AN$12</f>
        <v>-8.6117036016935877</v>
      </c>
      <c r="AD48" s="17">
        <f t="shared" si="5"/>
        <v>-4.5515007645044889</v>
      </c>
      <c r="AE48" s="17">
        <f t="shared" si="6"/>
        <v>-8.6489985911198595</v>
      </c>
      <c r="AF48" s="16">
        <f>(AD48-SMOW!AN$14*AE48)</f>
        <v>1.5170491606797398E-2</v>
      </c>
      <c r="AG48" s="2">
        <f t="shared" si="7"/>
        <v>15.170491606797398</v>
      </c>
      <c r="AK48" s="123" t="str">
        <f t="shared" si="3"/>
        <v>12</v>
      </c>
      <c r="AN48" s="123" t="str">
        <f t="shared" si="4"/>
        <v>0</v>
      </c>
    </row>
    <row r="49" spans="1:40" s="107" customFormat="1" x14ac:dyDescent="0.25">
      <c r="A49" s="107">
        <v>1804</v>
      </c>
      <c r="B49" s="96" t="s">
        <v>80</v>
      </c>
      <c r="C49" s="121" t="s">
        <v>63</v>
      </c>
      <c r="D49" s="121" t="s">
        <v>96</v>
      </c>
      <c r="E49" s="107" t="s">
        <v>161</v>
      </c>
      <c r="F49" s="16">
        <v>-4.2958117175078003</v>
      </c>
      <c r="G49" s="16">
        <v>-4.3050655940249003</v>
      </c>
      <c r="H49" s="16">
        <v>4.3194195941360803E-3</v>
      </c>
      <c r="I49" s="16">
        <v>-8.1182707965746008</v>
      </c>
      <c r="J49" s="16">
        <v>-8.1514035477195605</v>
      </c>
      <c r="K49" s="16">
        <v>2.7446874086572899E-3</v>
      </c>
      <c r="L49" s="16">
        <v>-1.1245208289710801E-3</v>
      </c>
      <c r="M49" s="16">
        <v>4.0954808601232004E-3</v>
      </c>
      <c r="N49" s="16">
        <v>-14.4470075398473</v>
      </c>
      <c r="O49" s="16">
        <v>4.2753831477142798E-3</v>
      </c>
      <c r="P49" s="16">
        <v>-27.852857783568201</v>
      </c>
      <c r="Q49" s="16">
        <v>2.6900788088366498E-3</v>
      </c>
      <c r="R49" s="16">
        <v>-42.804793178596</v>
      </c>
      <c r="S49" s="16">
        <v>0.13659071757868099</v>
      </c>
      <c r="T49" s="16">
        <v>971.02275383915696</v>
      </c>
      <c r="U49" s="16">
        <v>0.17764506782459</v>
      </c>
      <c r="V49" s="108">
        <v>43754.340439814812</v>
      </c>
      <c r="W49" s="107">
        <v>2.2999999999999998</v>
      </c>
      <c r="X49" s="16">
        <v>3.2638041361751101E-2</v>
      </c>
      <c r="Y49" s="16">
        <v>2.8875881638318002E-2</v>
      </c>
      <c r="Z49" s="17">
        <f>((((N49/1000)+1)/((SMOW!$Z$4/1000)+1))-1)*1000</f>
        <v>-4.0142478202329634</v>
      </c>
      <c r="AA49" s="17">
        <f>((((P49/1000)+1)/((SMOW!$AA$4/1000)+1))-1)*1000</f>
        <v>-7.6478401365893678</v>
      </c>
      <c r="AB49" s="17">
        <f>Z49*SMOW!$AN$6</f>
        <v>-4.2437318191805371</v>
      </c>
      <c r="AC49" s="17">
        <f>AA49*SMOW!$AN$12</f>
        <v>-8.076437482611702</v>
      </c>
      <c r="AD49" s="17">
        <f t="shared" si="5"/>
        <v>-4.2527620059063125</v>
      </c>
      <c r="AE49" s="17">
        <f t="shared" si="6"/>
        <v>-8.1092285799926405</v>
      </c>
      <c r="AF49" s="16">
        <f>(AD49-SMOW!AN$14*AE49)</f>
        <v>2.8910684329801484E-2</v>
      </c>
      <c r="AG49" s="2">
        <f t="shared" si="7"/>
        <v>28.910684329801484</v>
      </c>
      <c r="AH49" s="2">
        <f>AVERAGE(AG49:AG50)</f>
        <v>30.204520693416725</v>
      </c>
      <c r="AI49" s="2">
        <f>STDEV(AG49:AG50)</f>
        <v>1.8297609329161622</v>
      </c>
      <c r="AK49" s="123" t="str">
        <f t="shared" si="3"/>
        <v>12</v>
      </c>
      <c r="AL49" s="107">
        <v>1</v>
      </c>
      <c r="AN49" s="123" t="str">
        <f t="shared" si="4"/>
        <v>0</v>
      </c>
    </row>
    <row r="50" spans="1:40" s="107" customFormat="1" x14ac:dyDescent="0.25">
      <c r="A50" s="107">
        <v>1805</v>
      </c>
      <c r="B50" s="96" t="s">
        <v>80</v>
      </c>
      <c r="C50" s="121" t="s">
        <v>63</v>
      </c>
      <c r="D50" s="121" t="s">
        <v>96</v>
      </c>
      <c r="E50" s="107" t="s">
        <v>162</v>
      </c>
      <c r="F50" s="16">
        <v>-4.4969261548819697</v>
      </c>
      <c r="G50" s="16">
        <v>-4.5070681464615001</v>
      </c>
      <c r="H50" s="16">
        <v>4.5298419363237804E-3</v>
      </c>
      <c r="I50" s="16">
        <v>-8.5025980597003805</v>
      </c>
      <c r="J50" s="16">
        <v>-8.5389514106172903</v>
      </c>
      <c r="K50" s="16">
        <v>1.6248699349217801E-3</v>
      </c>
      <c r="L50" s="16">
        <v>1.4981983444304801E-3</v>
      </c>
      <c r="M50" s="16">
        <v>4.7263659180001201E-3</v>
      </c>
      <c r="N50" s="16">
        <v>-14.6460716172245</v>
      </c>
      <c r="O50" s="16">
        <v>4.4836602358949203E-3</v>
      </c>
      <c r="P50" s="16">
        <v>-28.2295384295799</v>
      </c>
      <c r="Q50" s="16">
        <v>1.5925413456064901E-3</v>
      </c>
      <c r="R50" s="16">
        <v>-43.259179477207503</v>
      </c>
      <c r="S50" s="16">
        <v>0.15463124936872699</v>
      </c>
      <c r="T50" s="16">
        <v>809.18831916333602</v>
      </c>
      <c r="U50" s="16">
        <v>9.7219218553390802E-2</v>
      </c>
      <c r="V50" s="108">
        <v>43754.455925925926</v>
      </c>
      <c r="W50" s="107">
        <v>2.2999999999999998</v>
      </c>
      <c r="X50" s="16">
        <v>4.8919374882440698E-2</v>
      </c>
      <c r="Y50" s="16">
        <v>5.2702211298230099E-2</v>
      </c>
      <c r="Z50" s="17">
        <f>((((N50/1000)+1)/((SMOW!$Z$4/1000)+1))-1)*1000</f>
        <v>-4.2154191284785592</v>
      </c>
      <c r="AA50" s="17">
        <f>((((P50/1000)+1)/((SMOW!$AA$4/1000)+1))-1)*1000</f>
        <v>-8.0323496788343718</v>
      </c>
      <c r="AB50" s="17">
        <f>Z50*SMOW!$AN$6</f>
        <v>-4.4564035624658001</v>
      </c>
      <c r="AC50" s="17">
        <f>AA50*SMOW!$AN$12</f>
        <v>-8.4824955622716072</v>
      </c>
      <c r="AD50" s="17">
        <f t="shared" si="5"/>
        <v>-4.4663629284721065</v>
      </c>
      <c r="AE50" s="17">
        <f t="shared" si="6"/>
        <v>-8.5186766771385187</v>
      </c>
      <c r="AF50" s="16">
        <f>(AD50-SMOW!AN$14*AE50)</f>
        <v>3.1498357057031967E-2</v>
      </c>
      <c r="AG50" s="2">
        <f t="shared" si="7"/>
        <v>31.498357057031967</v>
      </c>
      <c r="AK50" s="123" t="str">
        <f t="shared" si="3"/>
        <v>12</v>
      </c>
      <c r="AN50" s="123" t="str">
        <f t="shared" si="4"/>
        <v>0</v>
      </c>
    </row>
    <row r="51" spans="1:40" s="107" customFormat="1" x14ac:dyDescent="0.25">
      <c r="A51" s="107">
        <v>1806</v>
      </c>
      <c r="B51" s="96" t="s">
        <v>80</v>
      </c>
      <c r="C51" s="58" t="s">
        <v>63</v>
      </c>
      <c r="D51" s="58" t="s">
        <v>136</v>
      </c>
      <c r="E51" s="107" t="s">
        <v>163</v>
      </c>
      <c r="F51" s="16">
        <v>-4.5330984899446802</v>
      </c>
      <c r="G51" s="16">
        <v>-4.5434044388431198</v>
      </c>
      <c r="H51" s="16">
        <v>3.9162611819541599E-3</v>
      </c>
      <c r="I51" s="16">
        <v>-8.5593295906046407</v>
      </c>
      <c r="J51" s="16">
        <v>-8.5961711011585304</v>
      </c>
      <c r="K51" s="16">
        <v>1.91903971915006E-3</v>
      </c>
      <c r="L51" s="16">
        <v>-4.6260974314143999E-3</v>
      </c>
      <c r="M51" s="16">
        <v>3.9118009951689004E-3</v>
      </c>
      <c r="N51" s="16">
        <v>-14.6818751756356</v>
      </c>
      <c r="O51" s="16">
        <v>3.8763349321530001E-3</v>
      </c>
      <c r="P51" s="16">
        <v>-28.285141223762199</v>
      </c>
      <c r="Q51" s="16">
        <v>1.8808582957477299E-3</v>
      </c>
      <c r="R51" s="16">
        <v>-43.650154344368701</v>
      </c>
      <c r="S51" s="16">
        <v>0.13316993015416501</v>
      </c>
      <c r="T51" s="16">
        <v>782.87203381284996</v>
      </c>
      <c r="U51" s="16">
        <v>0.111271078660866</v>
      </c>
      <c r="V51" s="108">
        <v>43754.540138888886</v>
      </c>
      <c r="W51" s="107">
        <v>2.2999999999999998</v>
      </c>
      <c r="X51" s="16">
        <v>0.14535323938363201</v>
      </c>
      <c r="Y51" s="16">
        <v>0.13663754336995099</v>
      </c>
      <c r="Z51" s="17">
        <f>((((N51/1000)+1)/((SMOW!$Z$4/1000)+1))-1)*1000</f>
        <v>-4.251601692305651</v>
      </c>
      <c r="AA51" s="17">
        <f>((((P51/1000)+1)/((SMOW!$AA$4/1000)+1))-1)*1000</f>
        <v>-8.0891081164259369</v>
      </c>
      <c r="AB51" s="17">
        <f>Z51*SMOW!$AN$6</f>
        <v>-4.494654588383689</v>
      </c>
      <c r="AC51" s="17">
        <f>AA51*SMOW!$AN$12</f>
        <v>-8.5424348346193444</v>
      </c>
      <c r="AD51" s="17">
        <f t="shared" si="5"/>
        <v>-4.504785917599742</v>
      </c>
      <c r="AE51" s="17">
        <f t="shared" si="6"/>
        <v>-8.5791305610877107</v>
      </c>
      <c r="AF51" s="16">
        <f>(AD51-SMOW!AN$14*AE51)</f>
        <v>2.4995018654569101E-2</v>
      </c>
      <c r="AG51" s="2">
        <f t="shared" si="7"/>
        <v>24.995018654569101</v>
      </c>
      <c r="AH51" s="2">
        <f>AVERAGE(AG51:AG52)</f>
        <v>19.063245629613146</v>
      </c>
      <c r="AI51" s="2">
        <f>STDEV(AG51:AG52)</f>
        <v>8.3887938608115871</v>
      </c>
      <c r="AJ51" s="92" t="s">
        <v>148</v>
      </c>
      <c r="AK51" s="123" t="str">
        <f t="shared" si="3"/>
        <v>12</v>
      </c>
      <c r="AL51" s="107">
        <v>1</v>
      </c>
      <c r="AN51" s="123" t="str">
        <f t="shared" si="4"/>
        <v>0</v>
      </c>
    </row>
    <row r="52" spans="1:40" s="107" customFormat="1" x14ac:dyDescent="0.25">
      <c r="A52" s="107">
        <v>1807</v>
      </c>
      <c r="B52" s="96" t="s">
        <v>80</v>
      </c>
      <c r="C52" s="58" t="s">
        <v>63</v>
      </c>
      <c r="D52" s="58" t="s">
        <v>136</v>
      </c>
      <c r="E52" s="107" t="s">
        <v>164</v>
      </c>
      <c r="F52" s="16">
        <v>-4.4896480347932402</v>
      </c>
      <c r="G52" s="16">
        <v>-4.49975708972684</v>
      </c>
      <c r="H52" s="16">
        <v>4.0163546015966204E-3</v>
      </c>
      <c r="I52" s="16">
        <v>-8.4562115154518391</v>
      </c>
      <c r="J52" s="16">
        <v>-8.4921681625568599</v>
      </c>
      <c r="K52" s="16">
        <v>1.46524660669968E-3</v>
      </c>
      <c r="L52" s="16">
        <v>-1.5892299896816599E-2</v>
      </c>
      <c r="M52" s="16">
        <v>4.1994826752997701E-3</v>
      </c>
      <c r="N52" s="16">
        <v>-14.6388676975089</v>
      </c>
      <c r="O52" s="16">
        <v>3.9754079002233397E-3</v>
      </c>
      <c r="P52" s="16">
        <v>-28.1840747970713</v>
      </c>
      <c r="Q52" s="16">
        <v>1.4360939005193E-3</v>
      </c>
      <c r="R52" s="16">
        <v>-43.216675352147398</v>
      </c>
      <c r="S52" s="16">
        <v>0.116469974091871</v>
      </c>
      <c r="T52" s="16">
        <v>1258.2298165248901</v>
      </c>
      <c r="U52" s="16">
        <v>0.15345726758381001</v>
      </c>
      <c r="V52" s="108">
        <v>43754.621261574073</v>
      </c>
      <c r="W52" s="107">
        <v>2.2999999999999998</v>
      </c>
      <c r="X52" s="16">
        <v>6.1172587305893297E-2</v>
      </c>
      <c r="Y52" s="16">
        <v>5.4729816607748297E-2</v>
      </c>
      <c r="Z52" s="17">
        <f>((((N52/1000)+1)/((SMOW!$Z$4/1000)+1))-1)*1000</f>
        <v>-4.2081389502928168</v>
      </c>
      <c r="AA52" s="17">
        <f>((((P52/1000)+1)/((SMOW!$AA$4/1000)+1))-1)*1000</f>
        <v>-7.9859411343292663</v>
      </c>
      <c r="AB52" s="17">
        <f>Z52*SMOW!$AN$6</f>
        <v>-4.4487071956245652</v>
      </c>
      <c r="AC52" s="17">
        <f>AA52*SMOW!$AN$12</f>
        <v>-8.433486207779314</v>
      </c>
      <c r="AD52" s="17">
        <f t="shared" si="5"/>
        <v>-4.4586321398663964</v>
      </c>
      <c r="AE52" s="17">
        <f t="shared" si="6"/>
        <v>-8.4692492660436614</v>
      </c>
      <c r="AF52" s="16">
        <f>(AD52-SMOW!AN$14*AE52)</f>
        <v>1.3131472604657191E-2</v>
      </c>
      <c r="AG52" s="2">
        <f t="shared" si="7"/>
        <v>13.131472604657191</v>
      </c>
      <c r="AK52" s="123" t="str">
        <f t="shared" si="3"/>
        <v>12</v>
      </c>
      <c r="AN52" s="123" t="str">
        <f t="shared" si="4"/>
        <v>0</v>
      </c>
    </row>
    <row r="53" spans="1:40" s="107" customFormat="1" x14ac:dyDescent="0.25">
      <c r="A53" s="107">
        <v>1808</v>
      </c>
      <c r="B53" s="96" t="s">
        <v>101</v>
      </c>
      <c r="C53" s="58" t="s">
        <v>63</v>
      </c>
      <c r="D53" s="48" t="s">
        <v>72</v>
      </c>
      <c r="E53" s="107" t="s">
        <v>165</v>
      </c>
      <c r="F53" s="16">
        <v>-3.7784120522514</v>
      </c>
      <c r="G53" s="16">
        <v>-3.7855686178423702</v>
      </c>
      <c r="H53" s="16">
        <v>4.1289093650279298E-3</v>
      </c>
      <c r="I53" s="16">
        <v>-7.1380926538717304</v>
      </c>
      <c r="J53" s="16">
        <v>-7.1636907658410296</v>
      </c>
      <c r="K53" s="16">
        <v>1.45015176891347E-3</v>
      </c>
      <c r="L53" s="16">
        <v>-3.1398934783032498E-3</v>
      </c>
      <c r="M53" s="16">
        <v>4.1498543308397902E-3</v>
      </c>
      <c r="N53" s="16">
        <v>-13.9348827598252</v>
      </c>
      <c r="O53" s="16">
        <v>4.0868151687893598E-3</v>
      </c>
      <c r="P53" s="16">
        <v>-26.892181372019699</v>
      </c>
      <c r="Q53" s="16">
        <v>1.4212993912716099E-3</v>
      </c>
      <c r="R53" s="16">
        <v>-41.835262262368701</v>
      </c>
      <c r="S53" s="16">
        <v>0.130821750353947</v>
      </c>
      <c r="T53" s="16">
        <v>855.52201889140997</v>
      </c>
      <c r="U53" s="16">
        <v>8.7026420859381504E-2</v>
      </c>
      <c r="V53" s="108">
        <v>43754.722743055558</v>
      </c>
      <c r="W53" s="107">
        <v>2.2999999999999998</v>
      </c>
      <c r="X53" s="16">
        <v>2.9126874577432198E-4</v>
      </c>
      <c r="Y53" s="16">
        <v>2.4749945515951598E-5</v>
      </c>
      <c r="Z53" s="17">
        <f>((((N53/1000)+1)/((SMOW!$Z$4/1000)+1))-1)*1000</f>
        <v>-3.4967018453920806</v>
      </c>
      <c r="AA53" s="17">
        <f>((((P53/1000)+1)/((SMOW!$AA$4/1000)+1))-1)*1000</f>
        <v>-6.6671971140150887</v>
      </c>
      <c r="AB53" s="17">
        <f>Z53*SMOW!$AN$6</f>
        <v>-3.6965991010033115</v>
      </c>
      <c r="AC53" s="17">
        <f>AA53*SMOW!$AN$12</f>
        <v>-7.0408376370175718</v>
      </c>
      <c r="AD53" s="17">
        <f t="shared" si="5"/>
        <v>-3.7034484080983359</v>
      </c>
      <c r="AE53" s="17">
        <f t="shared" si="6"/>
        <v>-7.065741298268625</v>
      </c>
      <c r="AF53" s="16">
        <f>(AD53-SMOW!AN$14*AE53)</f>
        <v>2.7262997387498267E-2</v>
      </c>
      <c r="AG53" s="2">
        <f t="shared" si="7"/>
        <v>27.262997387498267</v>
      </c>
      <c r="AH53" s="2">
        <f>AVERAGE(AG53:AG54)</f>
        <v>22.948395409565059</v>
      </c>
      <c r="AI53" s="2">
        <f>STDEV(AG53:AG54)</f>
        <v>6.1017686334349417</v>
      </c>
      <c r="AK53" s="123" t="str">
        <f t="shared" si="3"/>
        <v>12</v>
      </c>
      <c r="AL53" s="107">
        <v>1</v>
      </c>
      <c r="AN53" s="123" t="str">
        <f t="shared" si="4"/>
        <v>0</v>
      </c>
    </row>
    <row r="54" spans="1:40" s="107" customFormat="1" x14ac:dyDescent="0.25">
      <c r="A54" s="107">
        <v>1809</v>
      </c>
      <c r="B54" s="96" t="s">
        <v>101</v>
      </c>
      <c r="C54" s="58" t="s">
        <v>63</v>
      </c>
      <c r="D54" s="48" t="s">
        <v>72</v>
      </c>
      <c r="E54" s="107" t="s">
        <v>167</v>
      </c>
      <c r="F54" s="16">
        <v>-3.8437189822362998</v>
      </c>
      <c r="G54" s="16">
        <v>-3.8511254778947102</v>
      </c>
      <c r="H54" s="16">
        <v>4.7681393209323998E-3</v>
      </c>
      <c r="I54" s="16">
        <v>-7.24611105643356</v>
      </c>
      <c r="J54" s="16">
        <v>-7.2724916596192104</v>
      </c>
      <c r="K54" s="16">
        <v>1.16514666138091E-3</v>
      </c>
      <c r="L54" s="16">
        <v>-1.1249881615765799E-2</v>
      </c>
      <c r="M54" s="16">
        <v>4.8700290469870901E-3</v>
      </c>
      <c r="N54" s="16">
        <v>-13.9995238862083</v>
      </c>
      <c r="O54" s="16">
        <v>4.7195281806719797E-3</v>
      </c>
      <c r="P54" s="16">
        <v>-26.9980506286715</v>
      </c>
      <c r="Q54" s="16">
        <v>1.1419647764187E-3</v>
      </c>
      <c r="R54" s="16">
        <v>-41.797669602415397</v>
      </c>
      <c r="S54" s="16">
        <v>0.144307162154897</v>
      </c>
      <c r="T54" s="16">
        <v>796.17445639746097</v>
      </c>
      <c r="U54" s="16">
        <v>0.110748459174284</v>
      </c>
      <c r="V54" s="108">
        <v>43754.813564814816</v>
      </c>
      <c r="W54" s="107">
        <v>2.2999999999999998</v>
      </c>
      <c r="X54" s="16">
        <v>6.9207885116875001E-4</v>
      </c>
      <c r="Y54" s="16">
        <v>3.9196105110732397E-3</v>
      </c>
      <c r="Z54" s="17">
        <f>((((N54/1000)+1)/((SMOW!$Z$4/1000)+1))-1)*1000</f>
        <v>-3.5620272427830946</v>
      </c>
      <c r="AA54" s="17">
        <f>((((P54/1000)+1)/((SMOW!$AA$4/1000)+1))-1)*1000</f>
        <v>-6.7752667476532746</v>
      </c>
      <c r="AB54" s="17">
        <f>Z54*SMOW!$AN$6</f>
        <v>-3.7656589796962945</v>
      </c>
      <c r="AC54" s="17">
        <f>AA54*SMOW!$AN$12</f>
        <v>-7.1549636679307653</v>
      </c>
      <c r="AD54" s="17">
        <f t="shared" si="5"/>
        <v>-3.7727669231434975</v>
      </c>
      <c r="AE54" s="17">
        <f t="shared" si="6"/>
        <v>-7.1806831753316844</v>
      </c>
      <c r="AF54" s="16">
        <f>(AD54-SMOW!AN$14*AE54)</f>
        <v>1.8633793431631851E-2</v>
      </c>
      <c r="AG54" s="2">
        <f t="shared" si="7"/>
        <v>18.633793431631851</v>
      </c>
      <c r="AK54" s="123" t="str">
        <f t="shared" si="3"/>
        <v>12</v>
      </c>
      <c r="AN54" s="123" t="str">
        <f t="shared" si="4"/>
        <v>0</v>
      </c>
    </row>
    <row r="55" spans="1:40" s="107" customFormat="1" x14ac:dyDescent="0.25">
      <c r="A55" s="107">
        <v>1810</v>
      </c>
      <c r="B55" s="96" t="s">
        <v>80</v>
      </c>
      <c r="C55" s="121" t="s">
        <v>63</v>
      </c>
      <c r="D55" s="121" t="s">
        <v>96</v>
      </c>
      <c r="E55" s="107" t="s">
        <v>166</v>
      </c>
      <c r="F55" s="16">
        <v>-3.0277369647632901</v>
      </c>
      <c r="G55" s="16">
        <v>-3.0323302552393598</v>
      </c>
      <c r="H55" s="16">
        <v>4.6373623082528103E-3</v>
      </c>
      <c r="I55" s="16">
        <v>-5.6843445581321097</v>
      </c>
      <c r="J55" s="16">
        <v>-5.7005622166271701</v>
      </c>
      <c r="K55" s="16">
        <v>3.8079297213579502E-3</v>
      </c>
      <c r="L55" s="16">
        <v>-2.24334048602104E-2</v>
      </c>
      <c r="M55" s="16">
        <v>5.0120581789028897E-3</v>
      </c>
      <c r="N55" s="16">
        <v>-13.191860798538301</v>
      </c>
      <c r="O55" s="16">
        <v>4.5900844385361999E-3</v>
      </c>
      <c r="P55" s="16">
        <v>-25.467357206833402</v>
      </c>
      <c r="Q55" s="16">
        <v>3.73216673660463E-3</v>
      </c>
      <c r="R55" s="16">
        <v>-37.522428712280899</v>
      </c>
      <c r="S55" s="16">
        <v>0.132213749736489</v>
      </c>
      <c r="T55" s="16">
        <v>755.86629003114899</v>
      </c>
      <c r="U55" s="16">
        <v>9.6668632703196297E-2</v>
      </c>
      <c r="V55" s="108">
        <v>43755.349664351852</v>
      </c>
      <c r="W55" s="107">
        <v>2.2999999999999998</v>
      </c>
      <c r="X55" s="100">
        <v>2.25759635776722E-6</v>
      </c>
      <c r="Y55" s="100">
        <v>4.3065289799695101E-6</v>
      </c>
      <c r="Z55" s="17">
        <f>((((N55/1000)+1)/((SMOW!$Z$4/1000)+1))-1)*1000</f>
        <v>-2.7458144830077025</v>
      </c>
      <c r="AA55" s="17">
        <f>((((P55/1000)+1)/((SMOW!$AA$4/1000)+1))-1)*1000</f>
        <v>-5.2127595331726839</v>
      </c>
      <c r="AB55" s="17">
        <f>Z55*SMOW!$AN$6</f>
        <v>-2.9027854813483591</v>
      </c>
      <c r="AC55" s="17">
        <f>AA55*SMOW!$AN$12</f>
        <v>-5.5048910188560116</v>
      </c>
      <c r="AD55" s="17">
        <f t="shared" si="5"/>
        <v>-2.9070067340301828</v>
      </c>
      <c r="AE55" s="17">
        <f t="shared" si="6"/>
        <v>-5.5200987684351563</v>
      </c>
      <c r="AF55" s="16">
        <f>(AD55-SMOW!AN$14*AE55)</f>
        <v>7.6054157035798653E-3</v>
      </c>
      <c r="AG55" s="2">
        <f t="shared" si="7"/>
        <v>7.6054157035798653</v>
      </c>
      <c r="AH55" s="2">
        <f>AVERAGE(AG55:AG56)</f>
        <v>4.2048546281299171</v>
      </c>
      <c r="AI55" s="2">
        <f>STDEV(AG55:AG56)</f>
        <v>4.8091195925793544</v>
      </c>
      <c r="AK55" s="123" t="str">
        <f t="shared" si="3"/>
        <v>12</v>
      </c>
      <c r="AL55" s="107">
        <v>1</v>
      </c>
      <c r="AN55" s="123" t="str">
        <f t="shared" si="4"/>
        <v>0</v>
      </c>
    </row>
    <row r="56" spans="1:40" s="107" customFormat="1" x14ac:dyDescent="0.25">
      <c r="A56" s="107">
        <v>1811</v>
      </c>
      <c r="B56" s="96" t="s">
        <v>80</v>
      </c>
      <c r="C56" s="121" t="s">
        <v>63</v>
      </c>
      <c r="D56" s="121" t="s">
        <v>96</v>
      </c>
      <c r="E56" s="107" t="s">
        <v>168</v>
      </c>
      <c r="F56" s="16">
        <v>-3.12577741538299</v>
      </c>
      <c r="G56" s="16">
        <v>-3.1306733181086899</v>
      </c>
      <c r="H56" s="16">
        <v>4.8860973231028698E-3</v>
      </c>
      <c r="I56" s="16">
        <v>-5.8577612059890898</v>
      </c>
      <c r="J56" s="16">
        <v>-5.8749853121779898</v>
      </c>
      <c r="K56" s="16">
        <v>2.5746683061514401E-3</v>
      </c>
      <c r="L56" s="16">
        <v>-2.8681073278710299E-2</v>
      </c>
      <c r="M56" s="16">
        <v>5.1168477650092104E-3</v>
      </c>
      <c r="N56" s="16">
        <v>-13.2889998315441</v>
      </c>
      <c r="O56" s="16">
        <v>4.7148469233993196E-3</v>
      </c>
      <c r="P56" s="16">
        <v>-25.637323538164299</v>
      </c>
      <c r="Q56" s="16">
        <v>2.5234424249269698E-3</v>
      </c>
      <c r="R56" s="16">
        <v>-38.162460764092202</v>
      </c>
      <c r="S56" s="16">
        <v>0.15463508876420901</v>
      </c>
      <c r="T56" s="16">
        <v>708.49591895695198</v>
      </c>
      <c r="U56" s="16">
        <v>9.9486496917470094E-2</v>
      </c>
      <c r="V56" s="108">
        <v>43755.428842592592</v>
      </c>
      <c r="W56" s="107">
        <v>2.2999999999999998</v>
      </c>
      <c r="X56" s="16">
        <v>8.8420491294477405E-2</v>
      </c>
      <c r="Y56" s="16">
        <v>7.7288233275926599E-2</v>
      </c>
      <c r="Z56" s="17">
        <f>((((N56/1000)+1)/((SMOW!$Z$4/1000)+1))-1)*1000</f>
        <v>-2.8439817998282546</v>
      </c>
      <c r="AA56" s="17">
        <f>((((P56/1000)+1)/((SMOW!$AA$4/1000)+1))-1)*1000</f>
        <v>-5.3862584292510007</v>
      </c>
      <c r="AB56" s="17">
        <f>Z56*SMOW!$AN$6</f>
        <v>-3.0065647657002597</v>
      </c>
      <c r="AC56" s="17">
        <f>AA56*SMOW!$AN$12</f>
        <v>-5.6881130740313921</v>
      </c>
      <c r="AD56" s="17">
        <f t="shared" si="5"/>
        <v>-3.0110935612348086</v>
      </c>
      <c r="AE56" s="17">
        <f t="shared" si="6"/>
        <v>-5.7043519977035766</v>
      </c>
      <c r="AF56" s="16">
        <f>(AD56-SMOW!AN$14*AE56)</f>
        <v>8.0429355267996883E-4</v>
      </c>
      <c r="AG56" s="2">
        <f t="shared" si="7"/>
        <v>0.80429355267996883</v>
      </c>
      <c r="AK56" s="123" t="str">
        <f t="shared" si="3"/>
        <v>12</v>
      </c>
      <c r="AN56" s="123" t="str">
        <f t="shared" si="4"/>
        <v>0</v>
      </c>
    </row>
    <row r="57" spans="1:40" s="107" customFormat="1" x14ac:dyDescent="0.25">
      <c r="A57" s="107">
        <v>1812</v>
      </c>
      <c r="B57" s="96" t="s">
        <v>80</v>
      </c>
      <c r="C57" s="121" t="s">
        <v>63</v>
      </c>
      <c r="D57" s="121" t="s">
        <v>96</v>
      </c>
      <c r="E57" s="107" t="s">
        <v>169</v>
      </c>
      <c r="F57" s="16">
        <v>-2.9812417211878901</v>
      </c>
      <c r="G57" s="16">
        <v>-2.98569475118873</v>
      </c>
      <c r="H57" s="16">
        <v>3.7568948662815098E-3</v>
      </c>
      <c r="I57" s="16">
        <v>-5.5818373446089904</v>
      </c>
      <c r="J57" s="16">
        <v>-5.5974740438671802</v>
      </c>
      <c r="K57" s="16">
        <v>1.24323806360619E-3</v>
      </c>
      <c r="L57" s="16">
        <v>-3.0228456026855099E-2</v>
      </c>
      <c r="M57" s="16">
        <v>3.6866030568503999E-3</v>
      </c>
      <c r="N57" s="16">
        <v>-13.14583957358</v>
      </c>
      <c r="O57" s="16">
        <v>3.7185933547283401E-3</v>
      </c>
      <c r="P57" s="16">
        <v>-25.366889488002499</v>
      </c>
      <c r="Q57" s="16">
        <v>1.2185024635961699E-3</v>
      </c>
      <c r="R57" s="16">
        <v>-37.676295664633898</v>
      </c>
      <c r="S57" s="16">
        <v>0.138051877678074</v>
      </c>
      <c r="T57" s="16">
        <v>648.71305044249505</v>
      </c>
      <c r="U57" s="16">
        <v>8.8456862864165597E-2</v>
      </c>
      <c r="V57" s="108">
        <v>43755.510648148149</v>
      </c>
      <c r="W57" s="107">
        <v>2.2999999999999998</v>
      </c>
      <c r="X57" s="16">
        <v>8.1087613034918505E-3</v>
      </c>
      <c r="Y57" s="16">
        <v>1.0729355256815299E-2</v>
      </c>
      <c r="Z57" s="17">
        <f>((((N57/1000)+1)/((SMOW!$Z$4/1000)+1))-1)*1000</f>
        <v>-2.6993060915695422</v>
      </c>
      <c r="AA57" s="17">
        <f>((((P57/1000)+1)/((SMOW!$AA$4/1000)+1))-1)*1000</f>
        <v>-5.110203702425653</v>
      </c>
      <c r="AB57" s="17">
        <f>Z57*SMOW!$AN$6</f>
        <v>-2.8536183273898446</v>
      </c>
      <c r="AC57" s="17">
        <f>AA57*SMOW!$AN$12</f>
        <v>-5.3965877932769422</v>
      </c>
      <c r="AD57" s="17">
        <f t="shared" si="5"/>
        <v>-2.8576976585868481</v>
      </c>
      <c r="AE57" s="17">
        <f t="shared" si="6"/>
        <v>-5.4112019747042588</v>
      </c>
      <c r="AF57" s="16">
        <f>(AD57-SMOW!AN$14*AE57)</f>
        <v>-5.8301594299914328E-4</v>
      </c>
      <c r="AG57" s="2">
        <f t="shared" si="7"/>
        <v>-0.58301594299914328</v>
      </c>
      <c r="AH57" s="2">
        <f>AVERAGE(AG57:AG58)</f>
        <v>-4.3460315740746491</v>
      </c>
      <c r="AI57" s="2">
        <f>STDEV(AG57:AG58)</f>
        <v>5.3217077408889315</v>
      </c>
      <c r="AK57" s="123" t="str">
        <f t="shared" si="3"/>
        <v>12</v>
      </c>
      <c r="AL57" s="107">
        <v>1</v>
      </c>
      <c r="AN57" s="123" t="str">
        <f t="shared" si="4"/>
        <v>0</v>
      </c>
    </row>
    <row r="58" spans="1:40" s="107" customFormat="1" x14ac:dyDescent="0.25">
      <c r="A58" s="107">
        <v>1813</v>
      </c>
      <c r="B58" s="96" t="s">
        <v>80</v>
      </c>
      <c r="C58" s="121" t="s">
        <v>63</v>
      </c>
      <c r="D58" s="121" t="s">
        <v>96</v>
      </c>
      <c r="E58" s="107" t="s">
        <v>170</v>
      </c>
      <c r="F58" s="16">
        <v>-2.98996381193392</v>
      </c>
      <c r="G58" s="16">
        <v>-2.9944430837164302</v>
      </c>
      <c r="H58" s="16">
        <v>4.5154436742520596E-3</v>
      </c>
      <c r="I58" s="16">
        <v>-5.5849105815018003</v>
      </c>
      <c r="J58" s="16">
        <v>-5.6005645325232303</v>
      </c>
      <c r="K58" s="16">
        <v>1.1672710490759301E-3</v>
      </c>
      <c r="L58" s="16">
        <v>-3.7345010544162997E-2</v>
      </c>
      <c r="M58" s="16">
        <v>4.6990378617944696E-3</v>
      </c>
      <c r="N58" s="16">
        <v>-13.154472742684201</v>
      </c>
      <c r="O58" s="16">
        <v>4.4694087639838504E-3</v>
      </c>
      <c r="P58" s="16">
        <v>-25.369901579439201</v>
      </c>
      <c r="Q58" s="16">
        <v>1.1440468970644201E-3</v>
      </c>
      <c r="R58" s="16">
        <v>-37.741074848980901</v>
      </c>
      <c r="S58" s="16">
        <v>0.140689196072391</v>
      </c>
      <c r="T58" s="16">
        <v>973.04759374967398</v>
      </c>
      <c r="U58" s="16">
        <v>0.124583338102527</v>
      </c>
      <c r="V58" s="108">
        <v>43755.589039351849</v>
      </c>
      <c r="W58" s="107">
        <v>2.2999999999999998</v>
      </c>
      <c r="X58" s="16">
        <v>3.4223750096711199E-2</v>
      </c>
      <c r="Y58" s="16">
        <v>2.7890364011803798E-2</v>
      </c>
      <c r="Z58" s="17">
        <f>((((N58/1000)+1)/((SMOW!$Z$4/1000)+1))-1)*1000</f>
        <v>-2.7080306487367034</v>
      </c>
      <c r="AA58" s="17">
        <f>((((P58/1000)+1)/((SMOW!$AA$4/1000)+1))-1)*1000</f>
        <v>-5.113278396896348</v>
      </c>
      <c r="AB58" s="17">
        <f>Z58*SMOW!$AN$6</f>
        <v>-2.8628416445632205</v>
      </c>
      <c r="AC58" s="17">
        <f>AA58*SMOW!$AN$12</f>
        <v>-5.3998347986048767</v>
      </c>
      <c r="AD58" s="17">
        <f t="shared" si="5"/>
        <v>-2.8669474136876518</v>
      </c>
      <c r="AE58" s="17">
        <f t="shared" si="6"/>
        <v>-5.4144666031865558</v>
      </c>
      <c r="AF58" s="16">
        <f>(AD58-SMOW!AN$14*AE58)</f>
        <v>-8.109047205150155E-3</v>
      </c>
      <c r="AG58" s="2">
        <f t="shared" si="7"/>
        <v>-8.109047205150155</v>
      </c>
      <c r="AK58" s="123" t="str">
        <f t="shared" si="3"/>
        <v>12</v>
      </c>
      <c r="AN58" s="123" t="str">
        <f t="shared" si="4"/>
        <v>0</v>
      </c>
    </row>
    <row r="59" spans="1:40" s="107" customFormat="1" x14ac:dyDescent="0.25">
      <c r="A59" s="107">
        <v>1814</v>
      </c>
      <c r="B59" s="96" t="s">
        <v>80</v>
      </c>
      <c r="C59" s="48" t="s">
        <v>62</v>
      </c>
      <c r="D59" s="48" t="s">
        <v>70</v>
      </c>
      <c r="E59" s="107" t="s">
        <v>171</v>
      </c>
      <c r="F59" s="16">
        <v>-1.0957409880568301</v>
      </c>
      <c r="G59" s="16">
        <v>-1.09634208562242</v>
      </c>
      <c r="H59" s="16">
        <v>4.1372801896087498E-3</v>
      </c>
      <c r="I59" s="16">
        <v>-2.0624626760443401</v>
      </c>
      <c r="J59" s="16">
        <v>-2.0645925058586898</v>
      </c>
      <c r="K59" s="16">
        <v>1.1239692515619499E-3</v>
      </c>
      <c r="L59" s="16">
        <v>-6.2372425290360203E-3</v>
      </c>
      <c r="M59" s="16">
        <v>4.1094463713725804E-3</v>
      </c>
      <c r="N59" s="16">
        <v>-11.279561504559799</v>
      </c>
      <c r="O59" s="16">
        <v>4.0951006528837696E-3</v>
      </c>
      <c r="P59" s="16">
        <v>-21.917536681411701</v>
      </c>
      <c r="Q59" s="16">
        <v>1.1016066368335501E-3</v>
      </c>
      <c r="R59" s="16">
        <v>-32.989526000592498</v>
      </c>
      <c r="S59" s="16">
        <v>0.14944801805260599</v>
      </c>
      <c r="T59" s="16">
        <v>1010.58864965817</v>
      </c>
      <c r="U59" s="16">
        <v>0.12911271689393999</v>
      </c>
      <c r="V59" s="108">
        <v>43755.714328703703</v>
      </c>
      <c r="W59" s="107">
        <v>2.2999999999999998</v>
      </c>
      <c r="X59" s="16">
        <v>3.0307718097184299E-4</v>
      </c>
      <c r="Y59" s="16">
        <v>3.4197612054226303E-5</v>
      </c>
      <c r="Z59" s="17">
        <f>((((N59/1000)+1)/((SMOW!$Z$4/1000)+1))-1)*1000</f>
        <v>-0.81327217906546068</v>
      </c>
      <c r="AA59" s="17">
        <f>((((P59/1000)+1)/((SMOW!$AA$4/1000)+1))-1)*1000</f>
        <v>-1.5891598613182456</v>
      </c>
      <c r="AB59" s="17">
        <f>Z59*SMOW!$AN$6</f>
        <v>-0.85976481236629121</v>
      </c>
      <c r="AC59" s="17">
        <f>AA59*SMOW!$AN$12</f>
        <v>-1.6782189534019838</v>
      </c>
      <c r="AD59" s="17">
        <f t="shared" si="5"/>
        <v>-0.86013462211402802</v>
      </c>
      <c r="AE59" s="17">
        <f t="shared" si="6"/>
        <v>-1.6796287403380334</v>
      </c>
      <c r="AF59" s="16">
        <f>(AD59-SMOW!AN$14*AE59)</f>
        <v>2.6709352784453633E-2</v>
      </c>
      <c r="AG59" s="2">
        <f t="shared" si="7"/>
        <v>26.709352784453632</v>
      </c>
      <c r="AH59" s="2">
        <f>AVERAGE(AG59:AG60)</f>
        <v>29.938831648599283</v>
      </c>
      <c r="AI59" s="2">
        <f>STDEV(AG59:AG60)</f>
        <v>4.5671728090720585</v>
      </c>
      <c r="AK59" s="123" t="str">
        <f t="shared" si="3"/>
        <v>12</v>
      </c>
      <c r="AL59" s="107">
        <v>2</v>
      </c>
      <c r="AN59" s="123" t="str">
        <f t="shared" si="4"/>
        <v>0</v>
      </c>
    </row>
    <row r="60" spans="1:40" s="107" customFormat="1" x14ac:dyDescent="0.25">
      <c r="A60" s="107">
        <v>1815</v>
      </c>
      <c r="B60" s="96" t="s">
        <v>80</v>
      </c>
      <c r="C60" s="48" t="s">
        <v>62</v>
      </c>
      <c r="D60" s="48" t="s">
        <v>70</v>
      </c>
      <c r="E60" s="107" t="s">
        <v>172</v>
      </c>
      <c r="F60" s="16">
        <v>-1.3979801201992901</v>
      </c>
      <c r="G60" s="16">
        <v>-1.3989586933698701</v>
      </c>
      <c r="H60" s="16">
        <v>4.9919648873319299E-3</v>
      </c>
      <c r="I60" s="16">
        <v>-2.64638634532457</v>
      </c>
      <c r="J60" s="16">
        <v>-2.6498942944700401</v>
      </c>
      <c r="K60" s="16">
        <v>2.00295980468138E-3</v>
      </c>
      <c r="L60" s="16">
        <v>1.85494110314655E-4</v>
      </c>
      <c r="M60" s="16">
        <v>5.1565318281512201E-3</v>
      </c>
      <c r="N60" s="16">
        <v>-11.5787193112929</v>
      </c>
      <c r="O60" s="16">
        <v>4.94107184730452E-3</v>
      </c>
      <c r="P60" s="16">
        <v>-22.489842541727501</v>
      </c>
      <c r="Q60" s="16">
        <v>1.9631086981091298E-3</v>
      </c>
      <c r="R60" s="16">
        <v>-33.310403947281202</v>
      </c>
      <c r="S60" s="16">
        <v>0.12592289803132101</v>
      </c>
      <c r="T60" s="16">
        <v>743.71070921918101</v>
      </c>
      <c r="U60" s="16">
        <v>9.0730703525405604E-2</v>
      </c>
      <c r="V60" s="108">
        <v>43756.341192129628</v>
      </c>
      <c r="W60" s="107">
        <v>2.2999999999999998</v>
      </c>
      <c r="X60" s="16">
        <v>5.2125744515722702E-2</v>
      </c>
      <c r="Y60" s="16">
        <v>4.2432856561933401E-2</v>
      </c>
      <c r="Z60" s="17">
        <f>((((N60/1000)+1)/((SMOW!$Z$4/1000)+1))-1)*1000</f>
        <v>-1.1155967779852283</v>
      </c>
      <c r="AA60" s="17">
        <f>((((P60/1000)+1)/((SMOW!$AA$4/1000)+1))-1)*1000</f>
        <v>-2.1733604745011181</v>
      </c>
      <c r="AB60" s="17">
        <f>Z60*SMOW!$AN$6</f>
        <v>-1.1793725141355245</v>
      </c>
      <c r="AC60" s="17">
        <f>AA60*SMOW!$AN$12</f>
        <v>-2.2951591149910633</v>
      </c>
      <c r="AD60" s="17">
        <f t="shared" si="5"/>
        <v>-1.1800685211873361</v>
      </c>
      <c r="AE60" s="17">
        <f t="shared" si="6"/>
        <v>-2.2977970297350017</v>
      </c>
      <c r="AF60" s="16">
        <f>(AD60-SMOW!AN$14*AE60)</f>
        <v>3.3168310512744936E-2</v>
      </c>
      <c r="AG60" s="2">
        <f t="shared" si="7"/>
        <v>33.168310512744938</v>
      </c>
      <c r="AK60" s="123" t="str">
        <f t="shared" si="3"/>
        <v>12</v>
      </c>
      <c r="AL60" s="107">
        <v>1</v>
      </c>
      <c r="AN60" s="123" t="str">
        <f t="shared" si="4"/>
        <v>0</v>
      </c>
    </row>
    <row r="61" spans="1:40" s="107" customFormat="1" x14ac:dyDescent="0.25">
      <c r="A61" s="107">
        <v>1816</v>
      </c>
      <c r="B61" s="96" t="s">
        <v>80</v>
      </c>
      <c r="C61" s="48" t="s">
        <v>63</v>
      </c>
      <c r="D61" s="48" t="s">
        <v>72</v>
      </c>
      <c r="E61" s="107" t="s">
        <v>173</v>
      </c>
      <c r="F61" s="16">
        <v>-2.4902425087063502</v>
      </c>
      <c r="G61" s="16">
        <v>-2.4933486939313299</v>
      </c>
      <c r="H61" s="16">
        <v>4.42640201019966E-3</v>
      </c>
      <c r="I61" s="16">
        <v>-4.6844474158651899</v>
      </c>
      <c r="J61" s="16">
        <v>-4.6954539263626902</v>
      </c>
      <c r="K61" s="16">
        <v>2.2904340199954801E-3</v>
      </c>
      <c r="L61" s="16">
        <v>-1.4149020811830899E-2</v>
      </c>
      <c r="M61" s="16">
        <v>4.6037377799239302E-3</v>
      </c>
      <c r="N61" s="16">
        <v>-12.6598460939388</v>
      </c>
      <c r="O61" s="16">
        <v>4.3812748789453402E-3</v>
      </c>
      <c r="P61" s="16">
        <v>-24.4873541270853</v>
      </c>
      <c r="Q61" s="16">
        <v>2.24486329510502E-3</v>
      </c>
      <c r="R61" s="16">
        <v>-36.528051527329197</v>
      </c>
      <c r="S61" s="16">
        <v>0.14507194567155099</v>
      </c>
      <c r="T61" s="16">
        <v>758.60250251483399</v>
      </c>
      <c r="U61" s="16">
        <v>0.17067373711959699</v>
      </c>
      <c r="V61" s="108">
        <v>43756.482465277775</v>
      </c>
      <c r="W61" s="107">
        <v>2.2999999999999998</v>
      </c>
      <c r="X61" s="16">
        <v>0.22856333261474701</v>
      </c>
      <c r="Y61" s="16">
        <v>0.476575083627929</v>
      </c>
      <c r="Z61" s="17">
        <f>((((N61/1000)+1)/((SMOW!$Z$4/1000)+1))-1)*1000</f>
        <v>-2.2081680349881339</v>
      </c>
      <c r="AA61" s="17">
        <f>((((P61/1000)+1)/((SMOW!$AA$4/1000)+1))-1)*1000</f>
        <v>-4.2123881586875189</v>
      </c>
      <c r="AB61" s="17">
        <f>Z61*SMOW!$AN$6</f>
        <v>-2.3344031987623213</v>
      </c>
      <c r="AC61" s="17">
        <f>AA61*SMOW!$AN$12</f>
        <v>-4.4484572125621886</v>
      </c>
      <c r="AD61" s="17">
        <f t="shared" si="5"/>
        <v>-2.3371321657429021</v>
      </c>
      <c r="AE61" s="17">
        <f t="shared" si="6"/>
        <v>-4.4583810397645909</v>
      </c>
      <c r="AF61" s="16">
        <f>(AD61-SMOW!AN$14*AE61)</f>
        <v>1.6893023252801953E-2</v>
      </c>
      <c r="AG61" s="2">
        <f t="shared" si="7"/>
        <v>16.893023252801953</v>
      </c>
      <c r="AH61" s="2">
        <f>AVERAGE(AG61:AG62)</f>
        <v>8.0012524823678266</v>
      </c>
      <c r="AI61" s="2">
        <f>STDEV(AG61:AG62)</f>
        <v>12.574862817060605</v>
      </c>
      <c r="AJ61" s="92" t="s">
        <v>148</v>
      </c>
      <c r="AK61" s="123" t="str">
        <f t="shared" si="3"/>
        <v>12</v>
      </c>
      <c r="AL61" s="107">
        <v>1</v>
      </c>
      <c r="AN61" s="123" t="str">
        <f t="shared" si="4"/>
        <v>0</v>
      </c>
    </row>
    <row r="62" spans="1:40" s="87" customFormat="1" x14ac:dyDescent="0.25">
      <c r="A62" s="107">
        <v>1817</v>
      </c>
      <c r="B62" s="96" t="s">
        <v>80</v>
      </c>
      <c r="C62" s="120" t="s">
        <v>63</v>
      </c>
      <c r="D62" s="54" t="s">
        <v>72</v>
      </c>
      <c r="E62" s="107" t="s">
        <v>174</v>
      </c>
      <c r="F62" s="16">
        <v>-2.4471818725400301</v>
      </c>
      <c r="G62" s="16">
        <v>-2.4501816428423302</v>
      </c>
      <c r="H62" s="16">
        <v>5.1839650046827303E-3</v>
      </c>
      <c r="I62" s="16">
        <v>-4.5712532423561401</v>
      </c>
      <c r="J62" s="16">
        <v>-4.5817334114764501</v>
      </c>
      <c r="K62" s="16">
        <v>1.4364579736383101E-3</v>
      </c>
      <c r="L62" s="16">
        <v>-3.10264015827681E-2</v>
      </c>
      <c r="M62" s="16">
        <v>5.1759690867370298E-3</v>
      </c>
      <c r="N62" s="16">
        <v>-12.617224460595899</v>
      </c>
      <c r="O62" s="16">
        <v>5.1311145250740398E-3</v>
      </c>
      <c r="P62" s="16">
        <v>-24.376412077189201</v>
      </c>
      <c r="Q62" s="16">
        <v>1.40787804923834E-3</v>
      </c>
      <c r="R62" s="16">
        <v>-36.920468712294003</v>
      </c>
      <c r="S62" s="16">
        <v>0.15465596558223099</v>
      </c>
      <c r="T62" s="16">
        <v>1375.7321536115701</v>
      </c>
      <c r="U62" s="16">
        <v>0.156259865644686</v>
      </c>
      <c r="V62" s="108">
        <v>43756.563090277778</v>
      </c>
      <c r="W62" s="107">
        <v>2.2999999999999998</v>
      </c>
      <c r="X62" s="16">
        <v>1.5562296082488899E-2</v>
      </c>
      <c r="Y62" s="16">
        <v>1.2183842950100301E-2</v>
      </c>
      <c r="Z62" s="17">
        <f>((((N62/1000)+1)/((SMOW!$Z$4/1000)+1))-1)*1000</f>
        <v>-2.16509522219277</v>
      </c>
      <c r="AA62" s="17">
        <f>((((P62/1000)+1)/((SMOW!$AA$4/1000)+1))-1)*1000</f>
        <v>-4.0991402993326709</v>
      </c>
      <c r="AB62" s="17">
        <f>Z62*SMOW!$AN$6</f>
        <v>-2.2888680264493462</v>
      </c>
      <c r="AC62" s="17">
        <f>AA62*SMOW!$AN$12</f>
        <v>-4.3288627597776506</v>
      </c>
      <c r="AD62" s="17">
        <f t="shared" si="5"/>
        <v>-2.2914914888078286</v>
      </c>
      <c r="AE62" s="17">
        <f t="shared" si="6"/>
        <v>-4.3382594138631863</v>
      </c>
      <c r="AF62" s="16">
        <f>(AD62-SMOW!AN$14*AE62)</f>
        <v>-8.9051828806629985E-4</v>
      </c>
      <c r="AG62" s="2">
        <f t="shared" si="7"/>
        <v>-0.89051828806629985</v>
      </c>
      <c r="AH62" s="2"/>
      <c r="AI62" s="92"/>
      <c r="AJ62" s="92"/>
      <c r="AK62" s="123" t="str">
        <f t="shared" si="3"/>
        <v>12</v>
      </c>
      <c r="AN62" s="123" t="str">
        <f t="shared" si="4"/>
        <v>0</v>
      </c>
    </row>
    <row r="63" spans="1:40" s="87" customFormat="1" x14ac:dyDescent="0.25">
      <c r="A63" s="107">
        <v>1818</v>
      </c>
      <c r="B63" s="107" t="s">
        <v>104</v>
      </c>
      <c r="C63" s="121" t="s">
        <v>63</v>
      </c>
      <c r="D63" s="121" t="s">
        <v>96</v>
      </c>
      <c r="E63" s="107" t="s">
        <v>289</v>
      </c>
      <c r="F63" s="16">
        <v>-2.31943529427208</v>
      </c>
      <c r="G63" s="16">
        <v>-2.3221297228267699</v>
      </c>
      <c r="H63" s="16">
        <v>4.3570639593002603E-3</v>
      </c>
      <c r="I63" s="16">
        <v>-4.3331205540994597</v>
      </c>
      <c r="J63" s="16">
        <v>-4.3425357710015504</v>
      </c>
      <c r="K63" s="16">
        <v>1.4635322208465401E-3</v>
      </c>
      <c r="L63" s="16">
        <v>-2.9270835737951102E-2</v>
      </c>
      <c r="M63" s="16">
        <v>4.5692210675036199E-3</v>
      </c>
      <c r="N63" s="16">
        <v>-12.490780257618599</v>
      </c>
      <c r="O63" s="16">
        <v>4.31264372889348E-3</v>
      </c>
      <c r="P63" s="16">
        <v>-24.1430173028516</v>
      </c>
      <c r="Q63" s="16">
        <v>1.4344136242719499E-3</v>
      </c>
      <c r="R63" s="16">
        <v>-36.331174885536903</v>
      </c>
      <c r="S63" s="16">
        <v>0.14839316741396</v>
      </c>
      <c r="T63" s="16">
        <v>750.10302807711605</v>
      </c>
      <c r="U63" s="16">
        <v>8.6749364810514207E-2</v>
      </c>
      <c r="V63" s="108">
        <v>43756.640752314815</v>
      </c>
      <c r="W63" s="107">
        <v>2.2999999999999998</v>
      </c>
      <c r="X63" s="16">
        <v>2.6822646819341699E-3</v>
      </c>
      <c r="Y63" s="16">
        <v>5.5653217505799097E-3</v>
      </c>
      <c r="Z63" s="17">
        <f>((((N63/1000)+1)/((SMOW!$Z$4/1000)+1))-1)*1000</f>
        <v>-2.037312519918455</v>
      </c>
      <c r="AA63" s="17">
        <f>((((P63/1000)+1)/((SMOW!$AA$4/1000)+1))-1)*1000</f>
        <v>-3.8608946692660906</v>
      </c>
      <c r="AB63" s="17">
        <f>Z63*SMOW!$AN$6</f>
        <v>-2.1537803228827754</v>
      </c>
      <c r="AC63" s="17">
        <f>AA63*SMOW!$AN$12</f>
        <v>-4.0772654587916657</v>
      </c>
      <c r="AD63" s="17">
        <f t="shared" si="5"/>
        <v>-2.1561030434082284</v>
      </c>
      <c r="AE63" s="17">
        <f t="shared" si="6"/>
        <v>-4.0856001685328245</v>
      </c>
      <c r="AF63" s="16">
        <f>(AD63-SMOW!AN$14*AE63)</f>
        <v>1.0938455771030142E-3</v>
      </c>
      <c r="AG63" s="2">
        <f t="shared" si="7"/>
        <v>1.0938455771030142</v>
      </c>
      <c r="AH63" s="2">
        <f>AVERAGE(AG63:AG64)</f>
        <v>1.4280435972606753</v>
      </c>
      <c r="AI63" s="2">
        <f>STDEV(AG63:AG64)</f>
        <v>0.47262737262520121</v>
      </c>
      <c r="AJ63" s="16" t="s">
        <v>291</v>
      </c>
      <c r="AK63" s="123" t="str">
        <f t="shared" si="3"/>
        <v>12</v>
      </c>
      <c r="AL63" s="87">
        <v>1</v>
      </c>
      <c r="AN63" s="123" t="str">
        <f t="shared" si="4"/>
        <v>0</v>
      </c>
    </row>
    <row r="64" spans="1:40" s="87" customFormat="1" x14ac:dyDescent="0.25">
      <c r="A64" s="107">
        <v>1819</v>
      </c>
      <c r="B64" s="96" t="s">
        <v>113</v>
      </c>
      <c r="C64" s="58" t="s">
        <v>63</v>
      </c>
      <c r="D64" s="58" t="s">
        <v>96</v>
      </c>
      <c r="E64" s="107" t="s">
        <v>290</v>
      </c>
      <c r="F64" s="16">
        <v>-2.5296070827625701</v>
      </c>
      <c r="G64" s="16">
        <v>-2.5328122637359298</v>
      </c>
      <c r="H64" s="16">
        <v>4.0352874607419596E-3</v>
      </c>
      <c r="I64" s="16">
        <v>-4.73190644738757</v>
      </c>
      <c r="J64" s="16">
        <v>-4.7431374165408302</v>
      </c>
      <c r="K64" s="16">
        <v>1.6978587919634701E-3</v>
      </c>
      <c r="L64" s="16">
        <v>-2.8435707802370098E-2</v>
      </c>
      <c r="M64" s="16">
        <v>4.0621668708456298E-3</v>
      </c>
      <c r="N64" s="16">
        <v>-12.6988093464937</v>
      </c>
      <c r="O64" s="16">
        <v>3.9941477390299501E-3</v>
      </c>
      <c r="P64" s="16">
        <v>-24.5338689085441</v>
      </c>
      <c r="Q64" s="16">
        <v>1.66407800839372E-3</v>
      </c>
      <c r="R64" s="16">
        <v>-37.039532418101601</v>
      </c>
      <c r="S64" s="16">
        <v>0.13226230513544299</v>
      </c>
      <c r="T64" s="16">
        <v>846.94301966311605</v>
      </c>
      <c r="U64" s="16">
        <v>0.117799551166848</v>
      </c>
      <c r="V64" s="108">
        <v>43756.759814814817</v>
      </c>
      <c r="W64" s="107">
        <v>2.2999999999999998</v>
      </c>
      <c r="X64" s="16">
        <v>2.1199995647233301E-2</v>
      </c>
      <c r="Y64" s="16">
        <v>1.6825630760533099E-2</v>
      </c>
      <c r="Z64" s="17">
        <f>((((N64/1000)+1)/((SMOW!$Z$4/1000)+1))-1)*1000</f>
        <v>-2.2475437405059528</v>
      </c>
      <c r="AA64" s="17">
        <f>((((P64/1000)+1)/((SMOW!$AA$4/1000)+1))-1)*1000</f>
        <v>-4.2598696991270613</v>
      </c>
      <c r="AB64" s="17">
        <f>Z64*SMOW!$AN$6</f>
        <v>-2.376029909890224</v>
      </c>
      <c r="AC64" s="17">
        <f>AA64*SMOW!$AN$12</f>
        <v>-4.4985996954186733</v>
      </c>
      <c r="AD64" s="17">
        <f t="shared" si="5"/>
        <v>-2.3788571482464138</v>
      </c>
      <c r="AE64" s="17">
        <f t="shared" si="6"/>
        <v>-4.5087488444390758</v>
      </c>
      <c r="AF64" s="16">
        <f>(AD64-SMOW!AN$14*AE64)</f>
        <v>1.7622416174183364E-3</v>
      </c>
      <c r="AG64" s="2">
        <f t="shared" si="7"/>
        <v>1.7622416174183364</v>
      </c>
      <c r="AH64" s="89"/>
      <c r="AI64" s="92"/>
      <c r="AJ64" s="16" t="s">
        <v>291</v>
      </c>
      <c r="AK64" s="123" t="str">
        <f t="shared" si="3"/>
        <v>12</v>
      </c>
      <c r="AN64" s="123" t="str">
        <f t="shared" si="4"/>
        <v>0</v>
      </c>
    </row>
    <row r="65" spans="1:40" s="107" customFormat="1" x14ac:dyDescent="0.25">
      <c r="A65" s="107">
        <v>1820</v>
      </c>
      <c r="B65" s="96" t="s">
        <v>80</v>
      </c>
      <c r="C65" s="58" t="s">
        <v>63</v>
      </c>
      <c r="D65" s="58" t="s">
        <v>96</v>
      </c>
      <c r="E65" s="107" t="s">
        <v>175</v>
      </c>
      <c r="F65" s="16">
        <v>-2.6069080581152302</v>
      </c>
      <c r="G65" s="16">
        <v>-2.6103123000594</v>
      </c>
      <c r="H65" s="16">
        <v>4.1651957272102001E-3</v>
      </c>
      <c r="I65" s="16">
        <v>-4.8959676761849096</v>
      </c>
      <c r="J65" s="16">
        <v>-4.9079923824604199</v>
      </c>
      <c r="K65" s="16">
        <v>3.1283632604216902E-3</v>
      </c>
      <c r="L65" s="16">
        <v>-1.8892322120300099E-2</v>
      </c>
      <c r="M65" s="16">
        <v>3.6494209851809399E-3</v>
      </c>
      <c r="N65" s="16">
        <v>-12.775322239053001</v>
      </c>
      <c r="O65" s="16">
        <v>4.1227315918137596E-3</v>
      </c>
      <c r="P65" s="16">
        <v>-24.694665957252699</v>
      </c>
      <c r="Q65" s="16">
        <v>3.0661210040395302E-3</v>
      </c>
      <c r="R65" s="16">
        <v>-37.597242585162803</v>
      </c>
      <c r="S65" s="16">
        <v>0.15176166491651299</v>
      </c>
      <c r="T65" s="16">
        <v>790.18700289600099</v>
      </c>
      <c r="U65" s="16">
        <v>0.29261100201905099</v>
      </c>
      <c r="V65" s="108">
        <v>43758.390729166669</v>
      </c>
      <c r="W65" s="107">
        <v>2.2999999999999998</v>
      </c>
      <c r="X65" s="16">
        <v>1.4978485508133101E-3</v>
      </c>
      <c r="Y65" s="16">
        <v>5.9168431304885104E-4</v>
      </c>
      <c r="Z65" s="17">
        <f>((((N65/1000)+1)/((SMOW!$Z$4/1000)+1))-1)*1000</f>
        <v>-2.324866574924811</v>
      </c>
      <c r="AA65" s="17">
        <f>((((P65/1000)+1)/((SMOW!$AA$4/1000)+1))-1)*1000</f>
        <v>-4.4240087390482463</v>
      </c>
      <c r="AB65" s="17">
        <f>Z65*SMOW!$AN$6</f>
        <v>-2.4577730875581869</v>
      </c>
      <c r="AC65" s="17">
        <f>AA65*SMOW!$AN$12</f>
        <v>-4.6719373529407022</v>
      </c>
      <c r="AD65" s="17">
        <f t="shared" si="5"/>
        <v>-2.460798369821342</v>
      </c>
      <c r="AE65" s="17">
        <f t="shared" si="6"/>
        <v>-4.6828849632636924</v>
      </c>
      <c r="AF65" s="16">
        <f>(AD65-SMOW!AN$14*AE65)</f>
        <v>1.1764890781887694E-2</v>
      </c>
      <c r="AG65" s="2">
        <f t="shared" si="7"/>
        <v>11.764890781887694</v>
      </c>
      <c r="AH65" s="2">
        <f>AVERAGE(AG65:AG66)</f>
        <v>4.1644590889398092</v>
      </c>
      <c r="AI65" s="2">
        <f>STDEV(AG65:AG66)</f>
        <v>10.748633580057202</v>
      </c>
      <c r="AK65" s="123" t="str">
        <f t="shared" si="3"/>
        <v>12</v>
      </c>
      <c r="AL65" s="87">
        <v>1</v>
      </c>
      <c r="AN65" s="123" t="str">
        <f t="shared" si="4"/>
        <v>0</v>
      </c>
    </row>
    <row r="66" spans="1:40" s="107" customFormat="1" x14ac:dyDescent="0.25">
      <c r="A66" s="107">
        <v>1821</v>
      </c>
      <c r="B66" s="96" t="s">
        <v>80</v>
      </c>
      <c r="C66" s="58" t="s">
        <v>63</v>
      </c>
      <c r="D66" s="58" t="s">
        <v>96</v>
      </c>
      <c r="E66" s="107" t="s">
        <v>176</v>
      </c>
      <c r="F66" s="16">
        <v>-2.6708594547794702</v>
      </c>
      <c r="G66" s="16">
        <v>-2.6744329080640998</v>
      </c>
      <c r="H66" s="16">
        <v>4.1923852671237804E-3</v>
      </c>
      <c r="I66" s="16">
        <v>-4.9898025090183804</v>
      </c>
      <c r="J66" s="16">
        <v>-5.0022934744830501</v>
      </c>
      <c r="K66" s="16">
        <v>4.1124079984503703E-3</v>
      </c>
      <c r="L66" s="16">
        <v>-3.3221953537049098E-2</v>
      </c>
      <c r="M66" s="16">
        <v>4.2705643546637299E-3</v>
      </c>
      <c r="N66" s="16">
        <v>-12.838621651766299</v>
      </c>
      <c r="O66" s="16">
        <v>4.1496439345965501E-3</v>
      </c>
      <c r="P66" s="16">
        <v>-24.7866338420252</v>
      </c>
      <c r="Q66" s="16">
        <v>4.0305870807122099E-3</v>
      </c>
      <c r="R66" s="16">
        <v>-37.865999875433303</v>
      </c>
      <c r="S66" s="16">
        <v>0.133413585710003</v>
      </c>
      <c r="T66" s="16">
        <v>782.89757105070998</v>
      </c>
      <c r="U66" s="16">
        <v>0.14750590493612001</v>
      </c>
      <c r="V66" s="108">
        <v>43758.472280092596</v>
      </c>
      <c r="W66" s="107">
        <v>2.2999999999999998</v>
      </c>
      <c r="X66" s="16">
        <v>8.3668073434053095E-2</v>
      </c>
      <c r="Y66" s="16">
        <v>7.4673868694539305E-2</v>
      </c>
      <c r="Z66" s="17">
        <f>((((N66/1000)+1)/((SMOW!$Z$4/1000)+1))-1)*1000</f>
        <v>-2.3888360556794108</v>
      </c>
      <c r="AA66" s="17">
        <f>((((P66/1000)+1)/((SMOW!$AA$4/1000)+1))-1)*1000</f>
        <v>-4.517888075960208</v>
      </c>
      <c r="AB66" s="17">
        <f>Z66*SMOW!$AN$6</f>
        <v>-2.5253995354238294</v>
      </c>
      <c r="AC66" s="17">
        <f>AA66*SMOW!$AN$12</f>
        <v>-4.7710778399196352</v>
      </c>
      <c r="AD66" s="17">
        <f t="shared" si="5"/>
        <v>-2.5285937357185171</v>
      </c>
      <c r="AE66" s="17">
        <f t="shared" si="6"/>
        <v>-4.7824957634744489</v>
      </c>
      <c r="AF66" s="16">
        <f>(AD66-SMOW!AN$14*AE66)</f>
        <v>-3.4359726040080751E-3</v>
      </c>
      <c r="AG66" s="2">
        <f t="shared" si="7"/>
        <v>-3.4359726040080751</v>
      </c>
      <c r="AK66" s="123" t="str">
        <f t="shared" si="3"/>
        <v>12</v>
      </c>
      <c r="AN66" s="123" t="str">
        <f t="shared" si="4"/>
        <v>0</v>
      </c>
    </row>
    <row r="67" spans="1:40" s="107" customFormat="1" x14ac:dyDescent="0.25">
      <c r="A67" s="107">
        <v>1822</v>
      </c>
      <c r="B67" s="96" t="s">
        <v>80</v>
      </c>
      <c r="C67" s="48" t="s">
        <v>63</v>
      </c>
      <c r="D67" s="48" t="s">
        <v>72</v>
      </c>
      <c r="E67" s="107" t="s">
        <v>177</v>
      </c>
      <c r="F67" s="16">
        <v>-2.28100858252495</v>
      </c>
      <c r="G67" s="16">
        <v>-2.2836142377531701</v>
      </c>
      <c r="H67" s="16">
        <v>3.1334912270321001E-3</v>
      </c>
      <c r="I67" s="16">
        <v>-4.2125735331908096</v>
      </c>
      <c r="J67" s="16">
        <v>-4.2214714694742899</v>
      </c>
      <c r="K67" s="16">
        <v>1.6094694486276399E-3</v>
      </c>
      <c r="L67" s="16">
        <v>-5.4677301870747E-2</v>
      </c>
      <c r="M67" s="16">
        <v>3.42109545553954E-3</v>
      </c>
      <c r="N67" s="16">
        <v>-12.4527453058744</v>
      </c>
      <c r="O67" s="16">
        <v>3.1015453103362999E-3</v>
      </c>
      <c r="P67" s="16">
        <v>-24.024868698609001</v>
      </c>
      <c r="Q67" s="16">
        <v>1.57744726906523E-3</v>
      </c>
      <c r="R67" s="16">
        <v>-36.958849195920401</v>
      </c>
      <c r="S67" s="16">
        <v>0.13554288891518501</v>
      </c>
      <c r="T67" s="16">
        <v>770.96423850209806</v>
      </c>
      <c r="U67" s="16">
        <v>0.103828099257639</v>
      </c>
      <c r="V67" s="108">
        <v>43758.549189814818</v>
      </c>
      <c r="W67" s="107">
        <v>2.2999999999999998</v>
      </c>
      <c r="X67" s="16">
        <v>1.7751958570256801E-3</v>
      </c>
      <c r="Y67" s="16">
        <v>5.7466643209275095E-4</v>
      </c>
      <c r="Z67" s="17">
        <f>((((N67/1000)+1)/((SMOW!$Z$4/1000)+1))-1)*1000</f>
        <v>-1.9988749419170837</v>
      </c>
      <c r="AA67" s="17">
        <f>((((P67/1000)+1)/((SMOW!$AA$4/1000)+1))-1)*1000</f>
        <v>-3.740290475195529</v>
      </c>
      <c r="AB67" s="17">
        <f>Z67*SMOW!$AN$6</f>
        <v>-2.1131453695561553</v>
      </c>
      <c r="AC67" s="17">
        <f>AA67*SMOW!$AN$12</f>
        <v>-3.9499024103812359</v>
      </c>
      <c r="AD67" s="17">
        <f t="shared" ref="AD67:AD98" si="8">LN((AB67/1000)+1)*1000</f>
        <v>-2.1153812115607131</v>
      </c>
      <c r="AE67" s="17">
        <f t="shared" ref="AE67:AE98" si="9">LN((AC67/1000)+1)*1000</f>
        <v>-3.9577238777225343</v>
      </c>
      <c r="AF67" s="16">
        <f>(AD67-SMOW!AN$14*AE67)</f>
        <v>-2.570300412321469E-2</v>
      </c>
      <c r="AG67" s="2">
        <f t="shared" ref="AG67:AG98" si="10">AF67*1000</f>
        <v>-25.70300412321469</v>
      </c>
      <c r="AH67" s="2">
        <f>AVERAGE(AG67:AG68)</f>
        <v>-30.462329172219025</v>
      </c>
      <c r="AI67" s="2">
        <f>STDEV(AG67:AG68)</f>
        <v>6.7307020320439301</v>
      </c>
      <c r="AK67" s="123" t="str">
        <f t="shared" ref="AK67:AK130" si="11">"12"</f>
        <v>12</v>
      </c>
      <c r="AL67" s="107">
        <v>1</v>
      </c>
      <c r="AN67" s="123" t="str">
        <f t="shared" ref="AN67:AN130" si="12">"0"</f>
        <v>0</v>
      </c>
    </row>
    <row r="68" spans="1:40" s="107" customFormat="1" x14ac:dyDescent="0.25">
      <c r="A68" s="107">
        <v>1823</v>
      </c>
      <c r="B68" s="96" t="s">
        <v>80</v>
      </c>
      <c r="C68" s="48" t="s">
        <v>63</v>
      </c>
      <c r="D68" s="48" t="s">
        <v>72</v>
      </c>
      <c r="E68" s="107" t="s">
        <v>178</v>
      </c>
      <c r="F68" s="16">
        <v>-2.39063203553606</v>
      </c>
      <c r="G68" s="16">
        <v>-2.39349440872869</v>
      </c>
      <c r="H68" s="16">
        <v>3.5719916347430598E-3</v>
      </c>
      <c r="I68" s="16">
        <v>-4.40299001094502</v>
      </c>
      <c r="J68" s="16">
        <v>-4.4127119392655301</v>
      </c>
      <c r="K68" s="16">
        <v>3.3511333544167798E-3</v>
      </c>
      <c r="L68" s="16">
        <v>-6.3582504796486694E-2</v>
      </c>
      <c r="M68" s="16">
        <v>3.8613471369132899E-3</v>
      </c>
      <c r="N68" s="16">
        <v>-12.5612511487044</v>
      </c>
      <c r="O68" s="16">
        <v>3.5355752100779702E-3</v>
      </c>
      <c r="P68" s="16">
        <v>-24.211496629368799</v>
      </c>
      <c r="Q68" s="16">
        <v>3.28445883996515E-3</v>
      </c>
      <c r="R68" s="16">
        <v>-36.780692965650204</v>
      </c>
      <c r="S68" s="16">
        <v>0.14340284540211001</v>
      </c>
      <c r="T68" s="16">
        <v>925.91972988063799</v>
      </c>
      <c r="U68" s="16">
        <v>8.5463052356131095E-2</v>
      </c>
      <c r="V68" s="108">
        <v>43758.627893518518</v>
      </c>
      <c r="W68" s="107">
        <v>2.2999999999999998</v>
      </c>
      <c r="X68" s="16">
        <v>3.2576449664717799E-3</v>
      </c>
      <c r="Y68" s="16">
        <v>3.4266859245578301E-3</v>
      </c>
      <c r="Z68" s="17">
        <f>((((N68/1000)+1)/((SMOW!$Z$4/1000)+1))-1)*1000</f>
        <v>-2.1085293941016658</v>
      </c>
      <c r="AA68" s="17">
        <f>((((P68/1000)+1)/((SMOW!$AA$4/1000)+1))-1)*1000</f>
        <v>-3.9307972638675803</v>
      </c>
      <c r="AB68" s="17">
        <f>Z68*SMOW!$AN$6</f>
        <v>-2.2290684786141099</v>
      </c>
      <c r="AC68" s="17">
        <f>AA68*SMOW!$AN$12</f>
        <v>-4.1510855079935647</v>
      </c>
      <c r="AD68" s="17">
        <f t="shared" si="8"/>
        <v>-2.2315565498303669</v>
      </c>
      <c r="AE68" s="17">
        <f t="shared" si="9"/>
        <v>-4.1597251810779232</v>
      </c>
      <c r="AF68" s="16">
        <f>(AD68-SMOW!AN$14*AE68)</f>
        <v>-3.5221654221223364E-2</v>
      </c>
      <c r="AG68" s="2">
        <f t="shared" si="10"/>
        <v>-35.221654221223361</v>
      </c>
      <c r="AK68" s="123" t="str">
        <f t="shared" si="11"/>
        <v>12</v>
      </c>
      <c r="AN68" s="123" t="str">
        <f t="shared" si="12"/>
        <v>0</v>
      </c>
    </row>
    <row r="69" spans="1:40" s="107" customFormat="1" x14ac:dyDescent="0.25">
      <c r="A69" s="107">
        <v>1824</v>
      </c>
      <c r="B69" s="96" t="s">
        <v>80</v>
      </c>
      <c r="C69" s="48" t="s">
        <v>63</v>
      </c>
      <c r="D69" s="48" t="s">
        <v>72</v>
      </c>
      <c r="E69" s="107" t="s">
        <v>179</v>
      </c>
      <c r="F69" s="16">
        <v>-2.2063681582320598</v>
      </c>
      <c r="G69" s="16">
        <v>-2.20880605451686</v>
      </c>
      <c r="H69" s="16">
        <v>3.7801492121495202E-3</v>
      </c>
      <c r="I69" s="16">
        <v>-4.1670302345433603</v>
      </c>
      <c r="J69" s="16">
        <v>-4.1757367635682003</v>
      </c>
      <c r="K69" s="16">
        <v>3.6636646163412498E-3</v>
      </c>
      <c r="L69" s="16">
        <v>-4.0170433528505601E-3</v>
      </c>
      <c r="M69" s="16">
        <v>4.2753867363435399E-3</v>
      </c>
      <c r="N69" s="16">
        <v>-12.3788658400792</v>
      </c>
      <c r="O69" s="16">
        <v>3.74161062273505E-3</v>
      </c>
      <c r="P69" s="16">
        <v>-23.980231534395099</v>
      </c>
      <c r="Q69" s="16">
        <v>3.59077194584037E-3</v>
      </c>
      <c r="R69" s="16">
        <v>-36.865375258727198</v>
      </c>
      <c r="S69" s="16">
        <v>0.180337571502241</v>
      </c>
      <c r="T69" s="16">
        <v>773.37176892858099</v>
      </c>
      <c r="U69" s="16">
        <v>0.20009387251604299</v>
      </c>
      <c r="V69" s="108">
        <v>43759.341249999998</v>
      </c>
      <c r="W69" s="107">
        <v>2.2999999999999998</v>
      </c>
      <c r="X69" s="16">
        <v>5.8096368620159603E-3</v>
      </c>
      <c r="Y69" s="16">
        <v>8.1155474403006508E-3</v>
      </c>
      <c r="Z69" s="17">
        <f>((((N69/1000)+1)/((SMOW!$Z$4/1000)+1))-1)*1000</f>
        <v>-1.9242134109049847</v>
      </c>
      <c r="AA69" s="17">
        <f>((((P69/1000)+1)/((SMOW!$AA$4/1000)+1))-1)*1000</f>
        <v>-3.6947255762267428</v>
      </c>
      <c r="AB69" s="17">
        <f>Z69*SMOW!$AN$6</f>
        <v>-2.0342156350171474</v>
      </c>
      <c r="AC69" s="17">
        <f>AA69*SMOW!$AN$12</f>
        <v>-3.9017839806873025</v>
      </c>
      <c r="AD69" s="17">
        <f t="shared" si="8"/>
        <v>-2.0362874618138163</v>
      </c>
      <c r="AE69" s="17">
        <f t="shared" si="9"/>
        <v>-3.9094157980734088</v>
      </c>
      <c r="AF69" s="16">
        <f>(AD69-SMOW!AN$14*AE69)</f>
        <v>2.7884079568943676E-2</v>
      </c>
      <c r="AG69" s="2">
        <f t="shared" si="10"/>
        <v>27.884079568943676</v>
      </c>
      <c r="AH69" s="2">
        <f>AVERAGE(AG69:AG70)</f>
        <v>30.097660720474817</v>
      </c>
      <c r="AI69" s="2">
        <f>STDEV(AG69:AG70)</f>
        <v>3.1304764859087926</v>
      </c>
      <c r="AK69" s="123" t="str">
        <f t="shared" si="11"/>
        <v>12</v>
      </c>
      <c r="AL69" s="107">
        <v>1</v>
      </c>
      <c r="AN69" s="123" t="str">
        <f t="shared" si="12"/>
        <v>0</v>
      </c>
    </row>
    <row r="70" spans="1:40" s="107" customFormat="1" x14ac:dyDescent="0.25">
      <c r="A70" s="107">
        <v>1825</v>
      </c>
      <c r="B70" s="96" t="s">
        <v>80</v>
      </c>
      <c r="C70" s="48" t="s">
        <v>63</v>
      </c>
      <c r="D70" s="48" t="s">
        <v>72</v>
      </c>
      <c r="E70" s="107" t="s">
        <v>180</v>
      </c>
      <c r="F70" s="16">
        <v>-2.2723835915427602</v>
      </c>
      <c r="G70" s="16">
        <v>-2.2749696191081998</v>
      </c>
      <c r="H70" s="16">
        <v>3.54352656032821E-3</v>
      </c>
      <c r="I70" s="16">
        <v>-4.2998347107139798</v>
      </c>
      <c r="J70" s="16">
        <v>-4.3091058219202303</v>
      </c>
      <c r="K70" s="16">
        <v>3.4704935802415998E-3</v>
      </c>
      <c r="L70" s="16">
        <v>2.38254865679255E-4</v>
      </c>
      <c r="M70" s="16">
        <v>3.9052515447432598E-3</v>
      </c>
      <c r="N70" s="16">
        <v>-12.444208246602701</v>
      </c>
      <c r="O70" s="16">
        <v>3.5074003368588398E-3</v>
      </c>
      <c r="P70" s="16">
        <v>-24.110393718233802</v>
      </c>
      <c r="Q70" s="16">
        <v>3.40144426172834E-3</v>
      </c>
      <c r="R70" s="16">
        <v>-37.098811537045599</v>
      </c>
      <c r="S70" s="16">
        <v>0.13020294945577299</v>
      </c>
      <c r="T70" s="16">
        <v>776.50811557960901</v>
      </c>
      <c r="U70" s="16">
        <v>0.15251717421822999</v>
      </c>
      <c r="V70" s="108">
        <v>43759.419386574074</v>
      </c>
      <c r="W70" s="107">
        <v>2.2999999999999998</v>
      </c>
      <c r="X70" s="16">
        <v>6.0972359164443601E-2</v>
      </c>
      <c r="Y70" s="16">
        <v>6.8512657147410005E-2</v>
      </c>
      <c r="Z70" s="17">
        <f>((((N70/1000)+1)/((SMOW!$Z$4/1000)+1))-1)*1000</f>
        <v>-1.9902475119716323</v>
      </c>
      <c r="AA70" s="17">
        <f>((((P70/1000)+1)/((SMOW!$AA$4/1000)+1))-1)*1000</f>
        <v>-3.8275930390373469</v>
      </c>
      <c r="AB70" s="17">
        <f>Z70*SMOW!$AN$6</f>
        <v>-2.1040247321125163</v>
      </c>
      <c r="AC70" s="17">
        <f>AA70*SMOW!$AN$12</f>
        <v>-4.0420975512768722</v>
      </c>
      <c r="AD70" s="17">
        <f t="shared" si="8"/>
        <v>-2.106241301839908</v>
      </c>
      <c r="AE70" s="17">
        <f t="shared" si="9"/>
        <v>-4.0502889085452916</v>
      </c>
      <c r="AF70" s="16">
        <f>(AD70-SMOW!AN$14*AE70)</f>
        <v>3.2311241872005958E-2</v>
      </c>
      <c r="AG70" s="2">
        <f t="shared" si="10"/>
        <v>32.311241872005958</v>
      </c>
      <c r="AK70" s="123" t="str">
        <f t="shared" si="11"/>
        <v>12</v>
      </c>
      <c r="AN70" s="123" t="str">
        <f t="shared" si="12"/>
        <v>0</v>
      </c>
    </row>
    <row r="71" spans="1:40" s="107" customFormat="1" x14ac:dyDescent="0.25">
      <c r="A71" s="107">
        <v>1826</v>
      </c>
      <c r="B71" s="96" t="s">
        <v>80</v>
      </c>
      <c r="C71" s="48" t="s">
        <v>63</v>
      </c>
      <c r="D71" s="48" t="s">
        <v>72</v>
      </c>
      <c r="E71" s="107" t="s">
        <v>181</v>
      </c>
      <c r="F71" s="16">
        <v>-1.9879125596551299</v>
      </c>
      <c r="G71" s="16">
        <v>-1.9898915818385701</v>
      </c>
      <c r="H71" s="16">
        <v>5.0611520579814401E-3</v>
      </c>
      <c r="I71" s="16">
        <v>-3.74344128658019</v>
      </c>
      <c r="J71" s="16">
        <v>-3.7504655203718902</v>
      </c>
      <c r="K71" s="16">
        <v>1.0621151653621499E-3</v>
      </c>
      <c r="L71" s="16">
        <v>-9.6457870822096101E-3</v>
      </c>
      <c r="M71" s="16">
        <v>5.2466716336513298E-3</v>
      </c>
      <c r="N71" s="16">
        <v>-12.162637394491799</v>
      </c>
      <c r="O71" s="16">
        <v>5.0095536553322198E-3</v>
      </c>
      <c r="P71" s="16">
        <v>-23.565070358306599</v>
      </c>
      <c r="Q71" s="16">
        <v>1.0409832062730101E-3</v>
      </c>
      <c r="R71" s="16">
        <v>-36.391520323575698</v>
      </c>
      <c r="S71" s="16">
        <v>0.15804240308502199</v>
      </c>
      <c r="T71" s="16">
        <v>731.37203519437696</v>
      </c>
      <c r="U71" s="16">
        <v>0.116200512911556</v>
      </c>
      <c r="V71" s="108">
        <v>43759.502789351849</v>
      </c>
      <c r="W71" s="107">
        <v>2.2999999999999998</v>
      </c>
      <c r="X71" s="16">
        <v>1.13350757156451E-2</v>
      </c>
      <c r="Y71" s="16">
        <v>6.7942976607995803E-3</v>
      </c>
      <c r="Z71" s="17">
        <f>((((N71/1000)+1)/((SMOW!$Z$4/1000)+1))-1)*1000</f>
        <v>-1.7056960377462849</v>
      </c>
      <c r="AA71" s="17">
        <f>((((P71/1000)+1)/((SMOW!$AA$4/1000)+1))-1)*1000</f>
        <v>-3.2709357280731322</v>
      </c>
      <c r="AB71" s="17">
        <f>Z71*SMOW!$AN$6</f>
        <v>-1.8032061978709613</v>
      </c>
      <c r="AC71" s="17">
        <f>AA71*SMOW!$AN$12</f>
        <v>-3.4542442631658878</v>
      </c>
      <c r="AD71" s="17">
        <f t="shared" si="8"/>
        <v>-1.8048339312205821</v>
      </c>
      <c r="AE71" s="17">
        <f t="shared" si="9"/>
        <v>-3.4602239390258176</v>
      </c>
      <c r="AF71" s="16">
        <f>(AD71-SMOW!AN$14*AE71)</f>
        <v>2.2164308585049586E-2</v>
      </c>
      <c r="AG71" s="2">
        <f t="shared" si="10"/>
        <v>22.164308585049586</v>
      </c>
      <c r="AH71" s="2">
        <f>AVERAGE(AG71:AG72)</f>
        <v>21.995906076694659</v>
      </c>
      <c r="AI71" s="2">
        <f>STDEV(AG71:AG72)</f>
        <v>0.23815711125318306</v>
      </c>
      <c r="AK71" s="123" t="str">
        <f t="shared" si="11"/>
        <v>12</v>
      </c>
      <c r="AL71" s="107">
        <v>1</v>
      </c>
      <c r="AN71" s="123" t="str">
        <f t="shared" si="12"/>
        <v>0</v>
      </c>
    </row>
    <row r="72" spans="1:40" s="107" customFormat="1" x14ac:dyDescent="0.25">
      <c r="A72" s="107">
        <v>1827</v>
      </c>
      <c r="B72" s="96" t="s">
        <v>80</v>
      </c>
      <c r="C72" s="48" t="s">
        <v>63</v>
      </c>
      <c r="D72" s="48" t="s">
        <v>72</v>
      </c>
      <c r="E72" s="107" t="s">
        <v>182</v>
      </c>
      <c r="F72" s="16">
        <v>-2.1006438937520899</v>
      </c>
      <c r="G72" s="16">
        <v>-2.1028536324504099</v>
      </c>
      <c r="H72" s="16">
        <v>3.8588643576448201E-3</v>
      </c>
      <c r="I72" s="16">
        <v>-3.95616792031334</v>
      </c>
      <c r="J72" s="16">
        <v>-3.96401427608455</v>
      </c>
      <c r="K72" s="16">
        <v>1.0664066202950701E-3</v>
      </c>
      <c r="L72" s="16">
        <v>-9.8540946777637105E-3</v>
      </c>
      <c r="M72" s="16">
        <v>3.8771708739615998E-3</v>
      </c>
      <c r="N72" s="16">
        <v>-12.274219433586101</v>
      </c>
      <c r="O72" s="16">
        <v>3.81952326798368E-3</v>
      </c>
      <c r="P72" s="16">
        <v>-23.773564559750401</v>
      </c>
      <c r="Q72" s="16">
        <v>1.0451892779517701E-3</v>
      </c>
      <c r="R72" s="16">
        <v>-37.0449657306104</v>
      </c>
      <c r="S72" s="16">
        <v>0.14033397294504399</v>
      </c>
      <c r="T72" s="16">
        <v>833.46200554809002</v>
      </c>
      <c r="U72" s="16">
        <v>0.12951180430138701</v>
      </c>
      <c r="V72" s="108">
        <v>43759.580428240741</v>
      </c>
      <c r="W72" s="107">
        <v>2.2999999999999998</v>
      </c>
      <c r="X72" s="16">
        <v>9.3847031834587008E-3</v>
      </c>
      <c r="Y72" s="16">
        <v>1.2619950187194501E-2</v>
      </c>
      <c r="Z72" s="17">
        <f>((((N72/1000)+1)/((SMOW!$Z$4/1000)+1))-1)*1000</f>
        <v>-1.8184592498590169</v>
      </c>
      <c r="AA72" s="17">
        <f>((((P72/1000)+1)/((SMOW!$AA$4/1000)+1))-1)*1000</f>
        <v>-3.4837632540072327</v>
      </c>
      <c r="AB72" s="17">
        <f>Z72*SMOW!$AN$6</f>
        <v>-1.9224157864927303</v>
      </c>
      <c r="AC72" s="17">
        <f>AA72*SMOW!$AN$12</f>
        <v>-3.6789989883022107</v>
      </c>
      <c r="AD72" s="17">
        <f t="shared" si="8"/>
        <v>-1.9242659993533908</v>
      </c>
      <c r="AE72" s="17">
        <f t="shared" si="9"/>
        <v>-3.6857831494729743</v>
      </c>
      <c r="AF72" s="16">
        <f>(AD72-SMOW!AN$14*AE72)</f>
        <v>2.1827503568339734E-2</v>
      </c>
      <c r="AG72" s="2">
        <f t="shared" si="10"/>
        <v>21.827503568339736</v>
      </c>
      <c r="AK72" s="123" t="str">
        <f t="shared" si="11"/>
        <v>12</v>
      </c>
      <c r="AN72" s="123" t="str">
        <f t="shared" si="12"/>
        <v>0</v>
      </c>
    </row>
    <row r="73" spans="1:40" s="107" customFormat="1" x14ac:dyDescent="0.25">
      <c r="A73" s="107">
        <v>1828</v>
      </c>
      <c r="B73" s="96" t="s">
        <v>101</v>
      </c>
      <c r="C73" s="48" t="s">
        <v>63</v>
      </c>
      <c r="D73" s="48" t="s">
        <v>72</v>
      </c>
      <c r="E73" s="107" t="s">
        <v>183</v>
      </c>
      <c r="F73" s="16">
        <v>-1.6546485365588599</v>
      </c>
      <c r="G73" s="16">
        <v>-1.65601937142115</v>
      </c>
      <c r="H73" s="16">
        <v>4.5957398370410204E-3</v>
      </c>
      <c r="I73" s="16">
        <v>-3.0846440204208001</v>
      </c>
      <c r="J73" s="16">
        <v>-3.0894113698558301</v>
      </c>
      <c r="K73" s="16">
        <v>1.24571985762072E-3</v>
      </c>
      <c r="L73" s="16">
        <v>-2.48101681372754E-2</v>
      </c>
      <c r="M73" s="16">
        <v>4.56271132419414E-3</v>
      </c>
      <c r="N73" s="16">
        <v>-11.8327709953072</v>
      </c>
      <c r="O73" s="16">
        <v>4.54888630806721E-3</v>
      </c>
      <c r="P73" s="16">
        <v>-22.919380594355399</v>
      </c>
      <c r="Q73" s="16">
        <v>1.2209348795651101E-3</v>
      </c>
      <c r="R73" s="16">
        <v>-35.440308240377298</v>
      </c>
      <c r="S73" s="16">
        <v>0.14063962427788099</v>
      </c>
      <c r="T73" s="16">
        <v>868.43412271391605</v>
      </c>
      <c r="U73" s="16">
        <v>9.8194411801474604E-2</v>
      </c>
      <c r="V73" s="108">
        <v>43759.689363425925</v>
      </c>
      <c r="W73" s="107">
        <v>2.2999999999999998</v>
      </c>
      <c r="X73" s="16">
        <v>4.6244318283683999E-2</v>
      </c>
      <c r="Y73" s="16">
        <v>0.17046126865983899</v>
      </c>
      <c r="Z73" s="17">
        <f>((((N73/1000)+1)/((SMOW!$Z$4/1000)+1))-1)*1000</f>
        <v>-1.3723377746959198</v>
      </c>
      <c r="AA73" s="17">
        <f>((((P73/1000)+1)/((SMOW!$AA$4/1000)+1))-1)*1000</f>
        <v>-2.6118260068864751</v>
      </c>
      <c r="AB73" s="17">
        <f>Z73*SMOW!$AN$6</f>
        <v>-1.4507907189453253</v>
      </c>
      <c r="AC73" s="17">
        <f>AA73*SMOW!$AN$12</f>
        <v>-2.758196965854097</v>
      </c>
      <c r="AD73" s="17">
        <f t="shared" si="8"/>
        <v>-1.4518441347809135</v>
      </c>
      <c r="AE73" s="17">
        <f t="shared" si="9"/>
        <v>-2.7620078000725976</v>
      </c>
      <c r="AF73" s="16">
        <f>(AD73-SMOW!AN$14*AE73)</f>
        <v>6.4959836574181029E-3</v>
      </c>
      <c r="AG73" s="2">
        <f t="shared" si="10"/>
        <v>6.4959836574181029</v>
      </c>
      <c r="AH73" s="2">
        <f>AVERAGE(AG73:AG75)</f>
        <v>18.691853852589645</v>
      </c>
      <c r="AI73" s="2">
        <f>STDEV(AG73:AG75)</f>
        <v>17.443054503804248</v>
      </c>
      <c r="AK73" s="123" t="str">
        <f t="shared" si="11"/>
        <v>12</v>
      </c>
      <c r="AL73" s="107">
        <v>1</v>
      </c>
      <c r="AN73" s="123" t="str">
        <f t="shared" si="12"/>
        <v>0</v>
      </c>
    </row>
    <row r="74" spans="1:40" s="107" customFormat="1" x14ac:dyDescent="0.25">
      <c r="A74" s="107">
        <v>1829</v>
      </c>
      <c r="B74" s="96" t="s">
        <v>101</v>
      </c>
      <c r="C74" s="48" t="s">
        <v>63</v>
      </c>
      <c r="D74" s="48" t="s">
        <v>72</v>
      </c>
      <c r="E74" s="107" t="s">
        <v>184</v>
      </c>
      <c r="F74" s="16">
        <v>-1.2153919440541601</v>
      </c>
      <c r="G74" s="16">
        <v>-1.21613174165379</v>
      </c>
      <c r="H74" s="16">
        <v>5.5854518723520699E-3</v>
      </c>
      <c r="I74" s="16">
        <v>-2.3104758795878899</v>
      </c>
      <c r="J74" s="16">
        <v>-2.3131491979435999</v>
      </c>
      <c r="K74" s="16">
        <v>1.6053257731439799E-3</v>
      </c>
      <c r="L74" s="16">
        <v>5.2110348604309598E-3</v>
      </c>
      <c r="M74" s="16">
        <v>5.5747270021706697E-3</v>
      </c>
      <c r="N74" s="16">
        <v>-11.3979926200674</v>
      </c>
      <c r="O74" s="16">
        <v>5.5285082375039702E-3</v>
      </c>
      <c r="P74" s="16">
        <v>-22.1606153872272</v>
      </c>
      <c r="Q74" s="16">
        <v>1.5733860366008001E-3</v>
      </c>
      <c r="R74" s="16">
        <v>-34.637933020947003</v>
      </c>
      <c r="S74" s="16">
        <v>0.18583898956592701</v>
      </c>
      <c r="T74" s="16">
        <v>1970.0457128376499</v>
      </c>
      <c r="U74" s="16">
        <v>0.27976585364741902</v>
      </c>
      <c r="V74" s="108">
        <v>43759.776921296296</v>
      </c>
      <c r="W74" s="107">
        <v>2.2999999999999998</v>
      </c>
      <c r="X74" s="16">
        <v>6.8217077520067296E-2</v>
      </c>
      <c r="Y74" s="16">
        <v>6.3685984154771197E-2</v>
      </c>
      <c r="Z74" s="17">
        <f>((((N74/1000)+1)/((SMOW!$Z$4/1000)+1))-1)*1000</f>
        <v>-0.93295696980000287</v>
      </c>
      <c r="AA74" s="17">
        <f>((((P74/1000)+1)/((SMOW!$AA$4/1000)+1))-1)*1000</f>
        <v>-1.8372906928124655</v>
      </c>
      <c r="AB74" s="17">
        <f>Z74*SMOW!$AN$6</f>
        <v>-0.98629166807064683</v>
      </c>
      <c r="AC74" s="17">
        <f>AA74*SMOW!$AN$12</f>
        <v>-1.9402554385115216</v>
      </c>
      <c r="AD74" s="17">
        <f t="shared" si="8"/>
        <v>-0.98677837374669852</v>
      </c>
      <c r="AE74" s="17">
        <f t="shared" si="9"/>
        <v>-1.9421401723995502</v>
      </c>
      <c r="AF74" s="16">
        <f>(AD74-SMOW!AN$14*AE74)</f>
        <v>3.8671637280263904E-2</v>
      </c>
      <c r="AG74" s="2">
        <f t="shared" si="10"/>
        <v>38.671637280263901</v>
      </c>
      <c r="AJ74" s="107" t="s">
        <v>186</v>
      </c>
      <c r="AK74" s="123" t="str">
        <f t="shared" si="11"/>
        <v>12</v>
      </c>
      <c r="AN74" s="123">
        <v>1</v>
      </c>
    </row>
    <row r="75" spans="1:40" s="107" customFormat="1" x14ac:dyDescent="0.25">
      <c r="A75" s="107">
        <v>1830</v>
      </c>
      <c r="B75" s="96" t="s">
        <v>101</v>
      </c>
      <c r="C75" s="48" t="s">
        <v>63</v>
      </c>
      <c r="D75" s="48" t="s">
        <v>72</v>
      </c>
      <c r="E75" s="107" t="s">
        <v>185</v>
      </c>
      <c r="F75" s="16">
        <v>-1.4814603392280301</v>
      </c>
      <c r="G75" s="16">
        <v>-1.4825590740604</v>
      </c>
      <c r="H75" s="16">
        <v>3.8337646509275002E-3</v>
      </c>
      <c r="I75" s="16">
        <v>-2.76464191200514</v>
      </c>
      <c r="J75" s="16">
        <v>-2.7684707071457599</v>
      </c>
      <c r="K75" s="16">
        <v>2.41586358770654E-3</v>
      </c>
      <c r="L75" s="16">
        <v>-2.0806540687440801E-2</v>
      </c>
      <c r="M75" s="16">
        <v>3.6504462609022498E-3</v>
      </c>
      <c r="N75" s="16">
        <v>-11.661348450190999</v>
      </c>
      <c r="O75" s="16">
        <v>3.79467945256663E-3</v>
      </c>
      <c r="P75" s="16">
        <v>-22.605745282765</v>
      </c>
      <c r="Q75" s="16">
        <v>2.3677973024665202E-3</v>
      </c>
      <c r="R75" s="16">
        <v>-35.3077488848892</v>
      </c>
      <c r="S75" s="16">
        <v>0.122228440282769</v>
      </c>
      <c r="T75" s="16">
        <v>1062.32648697642</v>
      </c>
      <c r="U75" s="16">
        <v>0.120891540806912</v>
      </c>
      <c r="V75" s="108">
        <v>43760.345486111109</v>
      </c>
      <c r="W75" s="107">
        <v>2.2999999999999998</v>
      </c>
      <c r="X75" s="16">
        <v>1.8810884707457998E-2</v>
      </c>
      <c r="Y75" s="16">
        <v>1.6297807119491099E-2</v>
      </c>
      <c r="Z75" s="17">
        <f>((((N75/1000)+1)/((SMOW!$Z$4/1000)+1))-1)*1000</f>
        <v>-1.1991006034384188</v>
      </c>
      <c r="AA75" s="17">
        <f>((((P75/1000)+1)/((SMOW!$AA$4/1000)+1))-1)*1000</f>
        <v>-2.291672127550437</v>
      </c>
      <c r="AB75" s="17">
        <f>Z75*SMOW!$AN$6</f>
        <v>-1.2676500338523906</v>
      </c>
      <c r="AC75" s="17">
        <f>AA75*SMOW!$AN$12</f>
        <v>-2.420101144668922</v>
      </c>
      <c r="AD75" s="17">
        <f t="shared" si="8"/>
        <v>-1.2684541818138917</v>
      </c>
      <c r="AE75" s="17">
        <f t="shared" si="9"/>
        <v>-2.4230343227916262</v>
      </c>
      <c r="AF75" s="16">
        <f>(AD75-SMOW!AN$14*AE75)</f>
        <v>1.0907940620086931E-2</v>
      </c>
      <c r="AG75" s="2">
        <f t="shared" si="10"/>
        <v>10.907940620086931</v>
      </c>
      <c r="AK75" s="123" t="str">
        <f t="shared" si="11"/>
        <v>12</v>
      </c>
      <c r="AL75" s="107">
        <v>1</v>
      </c>
      <c r="AN75" s="123" t="str">
        <f t="shared" si="12"/>
        <v>0</v>
      </c>
    </row>
    <row r="76" spans="1:40" s="107" customFormat="1" x14ac:dyDescent="0.25">
      <c r="A76" s="107">
        <v>1831</v>
      </c>
      <c r="B76" s="96" t="s">
        <v>80</v>
      </c>
      <c r="C76" s="58" t="s">
        <v>63</v>
      </c>
      <c r="D76" s="58" t="s">
        <v>96</v>
      </c>
      <c r="E76" s="107" t="s">
        <v>187</v>
      </c>
      <c r="F76" s="16">
        <v>-1.2857930389012799</v>
      </c>
      <c r="G76" s="16">
        <v>-1.2866206271963401</v>
      </c>
      <c r="H76" s="16">
        <v>3.5555745139581301E-3</v>
      </c>
      <c r="I76" s="16">
        <v>-2.3596473444542898</v>
      </c>
      <c r="J76" s="16">
        <v>-2.36243579298388</v>
      </c>
      <c r="K76" s="16">
        <v>2.1847232075334799E-3</v>
      </c>
      <c r="L76" s="16">
        <v>-3.9254528500852801E-2</v>
      </c>
      <c r="M76" s="16">
        <v>3.6428076628043601E-3</v>
      </c>
      <c r="N76" s="16">
        <v>-11.4676759763449</v>
      </c>
      <c r="O76" s="16">
        <v>3.5193254617019599E-3</v>
      </c>
      <c r="P76" s="16">
        <v>-22.208808531269501</v>
      </c>
      <c r="Q76" s="16">
        <v>2.1412557164899198E-3</v>
      </c>
      <c r="R76" s="16">
        <v>-35.399733558591699</v>
      </c>
      <c r="S76" s="16">
        <v>0.15153553542553999</v>
      </c>
      <c r="T76" s="16">
        <v>988.38969855527398</v>
      </c>
      <c r="U76" s="16">
        <v>0.140202026780501</v>
      </c>
      <c r="V76" s="108">
        <v>43760.433877314812</v>
      </c>
      <c r="W76" s="107">
        <v>2.2999999999999998</v>
      </c>
      <c r="X76" s="16">
        <v>9.4958768490463093E-3</v>
      </c>
      <c r="Y76" s="16">
        <v>7.4571103376737703E-3</v>
      </c>
      <c r="Z76" s="17">
        <f>((((N76/1000)+1)/((SMOW!$Z$4/1000)+1))-1)*1000</f>
        <v>-1.0033779725745484</v>
      </c>
      <c r="AA76" s="17">
        <f>((((P76/1000)+1)/((SMOW!$AA$4/1000)+1))-1)*1000</f>
        <v>-1.88648547877035</v>
      </c>
      <c r="AB76" s="17">
        <f>Z76*SMOW!$AN$6</f>
        <v>-1.0607384545163319</v>
      </c>
      <c r="AC76" s="17">
        <f>AA76*SMOW!$AN$12</f>
        <v>-1.9922071799395931</v>
      </c>
      <c r="AD76" s="17">
        <f t="shared" si="8"/>
        <v>-1.0613014357032269</v>
      </c>
      <c r="AE76" s="17">
        <f t="shared" si="9"/>
        <v>-1.9941942642245363</v>
      </c>
      <c r="AF76" s="16">
        <f>(AD76-SMOW!AN$14*AE76)</f>
        <v>-8.3668641926717413E-3</v>
      </c>
      <c r="AG76" s="2">
        <f t="shared" si="10"/>
        <v>-8.3668641926717413</v>
      </c>
      <c r="AH76" s="2">
        <f>AVERAGE(AG76:AG77)</f>
        <v>-2.7842466392316023</v>
      </c>
      <c r="AI76" s="2">
        <f>STDEV(AG76:AG77)</f>
        <v>7.8950134576171509</v>
      </c>
      <c r="AK76" s="123" t="str">
        <f t="shared" si="11"/>
        <v>12</v>
      </c>
      <c r="AL76" s="107">
        <v>1</v>
      </c>
      <c r="AN76" s="123" t="str">
        <f t="shared" si="12"/>
        <v>0</v>
      </c>
    </row>
    <row r="77" spans="1:40" s="107" customFormat="1" x14ac:dyDescent="0.25">
      <c r="A77" s="107">
        <v>1832</v>
      </c>
      <c r="B77" s="96" t="s">
        <v>80</v>
      </c>
      <c r="C77" s="58" t="s">
        <v>63</v>
      </c>
      <c r="D77" s="58" t="s">
        <v>96</v>
      </c>
      <c r="E77" s="107" t="s">
        <v>188</v>
      </c>
      <c r="F77" s="16">
        <v>-1.3485275887613299</v>
      </c>
      <c r="G77" s="16">
        <v>-1.34943811404611</v>
      </c>
      <c r="H77" s="16">
        <v>4.7635585990021103E-3</v>
      </c>
      <c r="I77" s="16">
        <v>-2.4984242642794201</v>
      </c>
      <c r="J77" s="16">
        <v>-2.5015505904800501</v>
      </c>
      <c r="K77" s="16">
        <v>1.6911088195824E-3</v>
      </c>
      <c r="L77" s="16">
        <v>-2.8619402272647799E-2</v>
      </c>
      <c r="M77" s="16">
        <v>5.0950563856643804E-3</v>
      </c>
      <c r="N77" s="16">
        <v>-11.5297709479969</v>
      </c>
      <c r="O77" s="16">
        <v>4.7149941591618097E-3</v>
      </c>
      <c r="P77" s="16">
        <v>-22.344824330372798</v>
      </c>
      <c r="Q77" s="16">
        <v>1.65746233419766E-3</v>
      </c>
      <c r="R77" s="16">
        <v>-35.603498622236998</v>
      </c>
      <c r="S77" s="16">
        <v>0.13827456106111199</v>
      </c>
      <c r="T77" s="16">
        <v>1154.3676349608199</v>
      </c>
      <c r="U77" s="16">
        <v>0.117316638236723</v>
      </c>
      <c r="V77" s="108">
        <v>43760.512337962966</v>
      </c>
      <c r="W77" s="107">
        <v>2.2999999999999998</v>
      </c>
      <c r="X77" s="16">
        <v>1.41262712053228E-2</v>
      </c>
      <c r="Y77" s="16">
        <v>1.7550007071774901E-2</v>
      </c>
      <c r="Z77" s="17">
        <f>((((N77/1000)+1)/((SMOW!$Z$4/1000)+1))-1)*1000</f>
        <v>-1.0661302624265234</v>
      </c>
      <c r="AA77" s="17">
        <f>((((P77/1000)+1)/((SMOW!$AA$4/1000)+1))-1)*1000</f>
        <v>-2.0253282178519516</v>
      </c>
      <c r="AB77" s="17">
        <f>Z77*SMOW!$AN$6</f>
        <v>-1.1270781278740698</v>
      </c>
      <c r="AC77" s="17">
        <f>AA77*SMOW!$AN$12</f>
        <v>-2.1388308909586371</v>
      </c>
      <c r="AD77" s="17">
        <f t="shared" si="8"/>
        <v>-1.1277137580753642</v>
      </c>
      <c r="AE77" s="17">
        <f t="shared" si="9"/>
        <v>-2.1411214564196452</v>
      </c>
      <c r="AF77" s="16">
        <f>(AD77-SMOW!AN$14*AE77)</f>
        <v>2.7983709142085367E-3</v>
      </c>
      <c r="AG77" s="2">
        <f t="shared" si="10"/>
        <v>2.7983709142085367</v>
      </c>
      <c r="AK77" s="123" t="str">
        <f t="shared" si="11"/>
        <v>12</v>
      </c>
      <c r="AN77" s="123" t="str">
        <f t="shared" si="12"/>
        <v>0</v>
      </c>
    </row>
    <row r="78" spans="1:40" s="107" customFormat="1" ht="15.75" customHeight="1" x14ac:dyDescent="0.25">
      <c r="A78" s="107">
        <v>1833</v>
      </c>
      <c r="B78" s="96" t="s">
        <v>113</v>
      </c>
      <c r="C78" s="48" t="s">
        <v>62</v>
      </c>
      <c r="D78" s="58" t="s">
        <v>70</v>
      </c>
      <c r="E78" s="107" t="s">
        <v>189</v>
      </c>
      <c r="F78" s="16">
        <v>-1.2224695266243399</v>
      </c>
      <c r="G78" s="16">
        <v>-1.2232176217809401</v>
      </c>
      <c r="H78" s="16">
        <v>3.7148273068217099E-3</v>
      </c>
      <c r="I78" s="16">
        <v>-2.3141917510761201</v>
      </c>
      <c r="J78" s="16">
        <v>-2.3168736756886501</v>
      </c>
      <c r="K78" s="16">
        <v>1.50703742032292E-3</v>
      </c>
      <c r="L78" s="16">
        <v>9.1678982672477297E-5</v>
      </c>
      <c r="M78" s="16">
        <v>3.8270515535317102E-3</v>
      </c>
      <c r="N78" s="16">
        <v>-11.4049980467429</v>
      </c>
      <c r="O78" s="16">
        <v>3.6769546736817398E-3</v>
      </c>
      <c r="P78" s="16">
        <v>-22.164257327331299</v>
      </c>
      <c r="Q78" s="16">
        <v>1.47705323956135E-3</v>
      </c>
      <c r="R78" s="16">
        <v>-33.182852777802502</v>
      </c>
      <c r="S78" s="16">
        <v>0.14613774399453</v>
      </c>
      <c r="T78" s="16">
        <v>905.80004566140803</v>
      </c>
      <c r="U78" s="16">
        <v>0.14179363827317501</v>
      </c>
      <c r="V78" s="108">
        <v>43760.599293981482</v>
      </c>
      <c r="W78" s="107">
        <v>2.2999999999999998</v>
      </c>
      <c r="X78" s="16">
        <v>1.31692542068349E-3</v>
      </c>
      <c r="Y78" s="16">
        <v>4.0561238269846202E-4</v>
      </c>
      <c r="Z78" s="17">
        <f>((((N78/1000)+1)/((SMOW!$Z$4/1000)+1))-1)*1000</f>
        <v>-0.94003655375962669</v>
      </c>
      <c r="AA78" s="17">
        <f>((((P78/1000)+1)/((SMOW!$AA$4/1000)+1))-1)*1000</f>
        <v>-1.8410083266678923</v>
      </c>
      <c r="AB78" s="17">
        <f>Z78*SMOW!$AN$6</f>
        <v>-0.99377597324099187</v>
      </c>
      <c r="AC78" s="17">
        <f>AA78*SMOW!$AN$12</f>
        <v>-1.9441814145884726</v>
      </c>
      <c r="AD78" s="17">
        <f t="shared" si="8"/>
        <v>-0.99427009597550597</v>
      </c>
      <c r="AE78" s="17">
        <f t="shared" si="9"/>
        <v>-1.9460737884180821</v>
      </c>
      <c r="AF78" s="16">
        <f>(AD78-SMOW!AN$14*AE78)</f>
        <v>3.3256864309241463E-2</v>
      </c>
      <c r="AG78" s="2">
        <f t="shared" si="10"/>
        <v>33.256864309241465</v>
      </c>
      <c r="AH78" s="2">
        <f>AVERAGE(AG78:AG79)</f>
        <v>26.364348968044737</v>
      </c>
      <c r="AI78" s="2">
        <f>STDEV(AG78:AG79)</f>
        <v>9.7474886743850302</v>
      </c>
      <c r="AK78" s="123" t="str">
        <f t="shared" si="11"/>
        <v>12</v>
      </c>
      <c r="AL78" s="107">
        <v>1</v>
      </c>
      <c r="AN78" s="123" t="str">
        <f t="shared" si="12"/>
        <v>0</v>
      </c>
    </row>
    <row r="79" spans="1:40" s="107" customFormat="1" x14ac:dyDescent="0.25">
      <c r="A79" s="107">
        <v>1834</v>
      </c>
      <c r="B79" s="96" t="s">
        <v>101</v>
      </c>
      <c r="C79" s="48" t="s">
        <v>62</v>
      </c>
      <c r="D79" s="58" t="s">
        <v>70</v>
      </c>
      <c r="E79" s="107" t="s">
        <v>190</v>
      </c>
      <c r="F79" s="16">
        <v>-1.00173912868902</v>
      </c>
      <c r="G79" s="16">
        <v>-1.00224146525027</v>
      </c>
      <c r="H79" s="16">
        <v>3.6997325214636499E-3</v>
      </c>
      <c r="I79" s="16">
        <v>-1.8714566219841799</v>
      </c>
      <c r="J79" s="16">
        <v>-1.8732100083716401</v>
      </c>
      <c r="K79" s="16">
        <v>1.11100364915017E-3</v>
      </c>
      <c r="L79" s="16">
        <v>-1.3186580830043501E-2</v>
      </c>
      <c r="M79" s="16">
        <v>3.9149068509666497E-3</v>
      </c>
      <c r="N79" s="16">
        <v>-11.1865179933574</v>
      </c>
      <c r="O79" s="16">
        <v>3.6620137795343299E-3</v>
      </c>
      <c r="P79" s="16">
        <v>-21.730330904620399</v>
      </c>
      <c r="Q79" s="16">
        <v>1.0888989994613E-3</v>
      </c>
      <c r="R79" s="16">
        <v>-32.8632323133249</v>
      </c>
      <c r="S79" s="16">
        <v>0.132895206567435</v>
      </c>
      <c r="T79" s="16">
        <v>1917.49003248801</v>
      </c>
      <c r="U79" s="16">
        <v>0.33425389484780499</v>
      </c>
      <c r="V79" s="108">
        <v>43760.682210648149</v>
      </c>
      <c r="W79" s="107">
        <v>2.2999999999999998</v>
      </c>
      <c r="X79" s="16">
        <v>2.3200094452596999E-2</v>
      </c>
      <c r="Y79" s="16">
        <v>8.6567690544456205E-2</v>
      </c>
      <c r="Z79" s="17">
        <f>((((N79/1000)+1)/((SMOW!$Z$4/1000)+1))-1)*1000</f>
        <v>-0.71924373797771501</v>
      </c>
      <c r="AA79" s="17">
        <f>((((P79/1000)+1)/((SMOW!$AA$4/1000)+1))-1)*1000</f>
        <v>-1.3980632167154283</v>
      </c>
      <c r="AB79" s="17">
        <f>Z79*SMOW!$AN$6</f>
        <v>-0.76036101239640008</v>
      </c>
      <c r="AC79" s="17">
        <f>AA79*SMOW!$AN$12</f>
        <v>-1.4764129433773276</v>
      </c>
      <c r="AD79" s="17">
        <f t="shared" si="8"/>
        <v>-0.76065023344855875</v>
      </c>
      <c r="AE79" s="17">
        <f t="shared" si="9"/>
        <v>-1.4775039149155431</v>
      </c>
      <c r="AF79" s="16">
        <f>(AD79-SMOW!AN$14*AE79)</f>
        <v>1.9471833626848012E-2</v>
      </c>
      <c r="AG79" s="2">
        <f t="shared" si="10"/>
        <v>19.47183362684801</v>
      </c>
      <c r="AK79" s="123" t="str">
        <f t="shared" si="11"/>
        <v>12</v>
      </c>
      <c r="AN79" s="123" t="str">
        <f t="shared" si="12"/>
        <v>0</v>
      </c>
    </row>
    <row r="80" spans="1:40" s="87" customFormat="1" x14ac:dyDescent="0.25">
      <c r="A80" s="107">
        <v>1835</v>
      </c>
      <c r="B80" s="96" t="s">
        <v>101</v>
      </c>
      <c r="C80" s="48" t="s">
        <v>62</v>
      </c>
      <c r="D80" s="58" t="s">
        <v>67</v>
      </c>
      <c r="E80" s="107" t="s">
        <v>191</v>
      </c>
      <c r="F80" s="16">
        <v>-1.3626459491187499</v>
      </c>
      <c r="G80" s="16">
        <v>-1.36357562928406</v>
      </c>
      <c r="H80" s="16">
        <v>4.77240592984311E-3</v>
      </c>
      <c r="I80" s="16">
        <v>-2.5372456214157202</v>
      </c>
      <c r="J80" s="16">
        <v>-2.5404699857869799</v>
      </c>
      <c r="K80" s="16">
        <v>2.3078475959847598E-3</v>
      </c>
      <c r="L80" s="16">
        <v>-2.2207476788532202E-2</v>
      </c>
      <c r="M80" s="16">
        <v>4.5298586889204696E-3</v>
      </c>
      <c r="N80" s="16">
        <v>-11.543516033670601</v>
      </c>
      <c r="O80" s="16">
        <v>4.6098515077831496E-3</v>
      </c>
      <c r="P80" s="16">
        <v>-22.3828732935565</v>
      </c>
      <c r="Q80" s="16">
        <v>2.2619304086886E-3</v>
      </c>
      <c r="R80" s="16">
        <v>-34.215902447325099</v>
      </c>
      <c r="S80" s="16">
        <v>0.10900395395048899</v>
      </c>
      <c r="T80" s="16">
        <v>1493.64884446004</v>
      </c>
      <c r="U80" s="16">
        <v>0.13870535956541299</v>
      </c>
      <c r="V80" s="108">
        <v>43760.760879629626</v>
      </c>
      <c r="W80" s="107">
        <v>2.2999999999999998</v>
      </c>
      <c r="X80" s="16">
        <v>0.10704539358710501</v>
      </c>
      <c r="Y80" s="16">
        <v>0.102024831560343</v>
      </c>
      <c r="Z80" s="17">
        <f>((((N80/1000)+1)/((SMOW!$Z$4/1000)+1))-1)*1000</f>
        <v>-1.0800208493338959</v>
      </c>
      <c r="AA80" s="17">
        <f>((((P80/1000)+1)/((SMOW!$AA$4/1000)+1))-1)*1000</f>
        <v>-2.0641679872204222</v>
      </c>
      <c r="AB80" s="17">
        <f>Z80*SMOW!$AN$6</f>
        <v>-1.1417628031322327</v>
      </c>
      <c r="AC80" s="17">
        <f>AA80*SMOW!$AN$12</f>
        <v>-2.1798473038989057</v>
      </c>
      <c r="AD80" s="17">
        <f t="shared" si="8"/>
        <v>-1.1424151108493112</v>
      </c>
      <c r="AE80" s="17">
        <f t="shared" si="9"/>
        <v>-2.1822266293726713</v>
      </c>
      <c r="AF80" s="16">
        <f>(AD80-SMOW!AN$14*AE80)</f>
        <v>9.8005494594592957E-3</v>
      </c>
      <c r="AG80" s="2">
        <f t="shared" si="10"/>
        <v>9.8005494594592957</v>
      </c>
      <c r="AH80" s="2">
        <f>AVERAGE(AG80:AG81)</f>
        <v>8.1268969794203727</v>
      </c>
      <c r="AI80" s="2">
        <f>STDEV(AG80:AG81)</f>
        <v>2.366902035970412</v>
      </c>
      <c r="AJ80" s="92" t="s">
        <v>148</v>
      </c>
      <c r="AK80" s="123" t="str">
        <f t="shared" si="11"/>
        <v>12</v>
      </c>
      <c r="AL80" s="87">
        <v>1</v>
      </c>
      <c r="AN80" s="123" t="str">
        <f t="shared" si="12"/>
        <v>0</v>
      </c>
    </row>
    <row r="81" spans="1:40" s="107" customFormat="1" x14ac:dyDescent="0.25">
      <c r="A81" s="107">
        <v>1836</v>
      </c>
      <c r="B81" s="96" t="s">
        <v>113</v>
      </c>
      <c r="C81" s="48" t="s">
        <v>62</v>
      </c>
      <c r="D81" s="58" t="s">
        <v>67</v>
      </c>
      <c r="E81" s="107" t="s">
        <v>192</v>
      </c>
      <c r="F81" s="16">
        <v>-1.3895634169014699</v>
      </c>
      <c r="G81" s="16">
        <v>-1.39053014259154</v>
      </c>
      <c r="H81" s="16">
        <v>4.4495517813156801E-3</v>
      </c>
      <c r="I81" s="16">
        <v>-2.5826683824388299</v>
      </c>
      <c r="J81" s="16">
        <v>-2.5860096243209201</v>
      </c>
      <c r="K81" s="16">
        <v>4.5202014355860704E-3</v>
      </c>
      <c r="L81" s="16">
        <v>-2.5117060950090399E-2</v>
      </c>
      <c r="M81" s="16">
        <v>4.6024640252726899E-3</v>
      </c>
      <c r="N81" s="16">
        <v>-11.570388416214399</v>
      </c>
      <c r="O81" s="16">
        <v>4.40418863834056E-3</v>
      </c>
      <c r="P81" s="16">
        <v>-22.427392318375801</v>
      </c>
      <c r="Q81" s="16">
        <v>4.4302670151784504E-3</v>
      </c>
      <c r="R81" s="16">
        <v>-33.741100315855697</v>
      </c>
      <c r="S81" s="16">
        <v>0.16396631276917201</v>
      </c>
      <c r="T81" s="16">
        <v>1103.6582052893</v>
      </c>
      <c r="U81" s="16">
        <v>0.179769011256671</v>
      </c>
      <c r="V81" s="108">
        <v>43760.840740740743</v>
      </c>
      <c r="W81" s="107">
        <v>2.2999999999999998</v>
      </c>
      <c r="X81" s="16">
        <v>1.7933427433924601E-3</v>
      </c>
      <c r="Y81" s="16">
        <v>2.9176686345383598E-3</v>
      </c>
      <c r="Z81" s="17">
        <f>((((N81/1000)+1)/((SMOW!$Z$4/1000)+1))-1)*1000</f>
        <v>-1.107177694623207</v>
      </c>
      <c r="AA81" s="17">
        <f>((((P81/1000)+1)/((SMOW!$AA$4/1000)+1))-1)*1000</f>
        <v>-2.1096122913961679</v>
      </c>
      <c r="AB81" s="17">
        <f>Z81*SMOW!$AN$6</f>
        <v>-1.1704721339019819</v>
      </c>
      <c r="AC81" s="17">
        <f>AA81*SMOW!$AN$12</f>
        <v>-2.2278383804723081</v>
      </c>
      <c r="AD81" s="17">
        <f t="shared" si="8"/>
        <v>-1.1711576713973322</v>
      </c>
      <c r="AE81" s="17">
        <f t="shared" si="9"/>
        <v>-2.2303237043498365</v>
      </c>
      <c r="AF81" s="16">
        <f>(AD81-SMOW!AN$14*AE81)</f>
        <v>6.4532444993814497E-3</v>
      </c>
      <c r="AG81" s="2">
        <f t="shared" si="10"/>
        <v>6.4532444993814497</v>
      </c>
      <c r="AK81" s="123" t="str">
        <f t="shared" si="11"/>
        <v>12</v>
      </c>
      <c r="AN81" s="123" t="str">
        <f t="shared" si="12"/>
        <v>0</v>
      </c>
    </row>
    <row r="82" spans="1:40" s="107" customFormat="1" x14ac:dyDescent="0.25">
      <c r="A82" s="107">
        <v>1837</v>
      </c>
      <c r="B82" s="96" t="s">
        <v>80</v>
      </c>
      <c r="C82" s="48" t="s">
        <v>63</v>
      </c>
      <c r="D82" s="48" t="s">
        <v>72</v>
      </c>
      <c r="E82" s="107" t="s">
        <v>193</v>
      </c>
      <c r="F82" s="16">
        <v>-0.94072400301332704</v>
      </c>
      <c r="G82" s="16">
        <v>-0.94116700306363399</v>
      </c>
      <c r="H82" s="16">
        <v>3.5160542116669598E-3</v>
      </c>
      <c r="I82" s="16">
        <v>-1.7381129571589899</v>
      </c>
      <c r="J82" s="16">
        <v>-1.7396253710329801</v>
      </c>
      <c r="K82" s="16">
        <v>2.7029398114231098E-3</v>
      </c>
      <c r="L82" s="16">
        <v>-2.2644807158219E-2</v>
      </c>
      <c r="M82" s="16">
        <v>3.6709079422491101E-3</v>
      </c>
      <c r="N82" s="16">
        <v>-11.1261249163746</v>
      </c>
      <c r="O82" s="16">
        <v>3.48020806856033E-3</v>
      </c>
      <c r="P82" s="16">
        <v>-21.599640259883301</v>
      </c>
      <c r="Q82" s="16">
        <v>2.6491618263469502E-3</v>
      </c>
      <c r="R82" s="16">
        <v>-32.8002097494334</v>
      </c>
      <c r="S82" s="16">
        <v>0.14292103171960399</v>
      </c>
      <c r="T82" s="16">
        <v>1000.61465358303</v>
      </c>
      <c r="U82" s="16">
        <v>0.255509096243556</v>
      </c>
      <c r="V82" s="108">
        <v>43761.346238425926</v>
      </c>
      <c r="W82" s="107">
        <v>2.2999999999999998</v>
      </c>
      <c r="X82" s="16">
        <v>7.0077404886298702E-3</v>
      </c>
      <c r="Y82" s="16">
        <v>5.78708148188763E-3</v>
      </c>
      <c r="Z82" s="17">
        <f>((((N82/1000)+1)/((SMOW!$Z$4/1000)+1))-1)*1000</f>
        <v>-0.65821135852650592</v>
      </c>
      <c r="AA82" s="17">
        <f>((((P82/1000)+1)/((SMOW!$AA$4/1000)+1))-1)*1000</f>
        <v>-1.2646563095232155</v>
      </c>
      <c r="AB82" s="17">
        <f>Z82*SMOW!$AN$6</f>
        <v>-0.69583957219733306</v>
      </c>
      <c r="AC82" s="17">
        <f>AA82*SMOW!$AN$12</f>
        <v>-1.3355296970694375</v>
      </c>
      <c r="AD82" s="17">
        <f t="shared" si="8"/>
        <v>-0.6960817809178983</v>
      </c>
      <c r="AE82" s="17">
        <f t="shared" si="9"/>
        <v>-1.3364223116860134</v>
      </c>
      <c r="AF82" s="16">
        <f>(AD82-SMOW!AN$14*AE82)</f>
        <v>9.5491996523168199E-3</v>
      </c>
      <c r="AG82" s="2">
        <f t="shared" si="10"/>
        <v>9.549199652316819</v>
      </c>
      <c r="AH82" s="2">
        <f>AVERAGE(AG82:AG84)</f>
        <v>8.4059957496939077</v>
      </c>
      <c r="AI82" s="2">
        <f>STDEV(AG82:AG84)</f>
        <v>3.2169398691262665</v>
      </c>
      <c r="AK82" s="123" t="str">
        <f t="shared" si="11"/>
        <v>12</v>
      </c>
      <c r="AL82" s="107">
        <v>1</v>
      </c>
      <c r="AN82" s="123" t="str">
        <f t="shared" si="12"/>
        <v>0</v>
      </c>
    </row>
    <row r="83" spans="1:40" s="107" customFormat="1" x14ac:dyDescent="0.25">
      <c r="A83" s="107">
        <v>1838</v>
      </c>
      <c r="B83" s="96" t="s">
        <v>80</v>
      </c>
      <c r="C83" s="48" t="s">
        <v>63</v>
      </c>
      <c r="D83" s="48" t="s">
        <v>72</v>
      </c>
      <c r="E83" s="107" t="s">
        <v>194</v>
      </c>
      <c r="F83" s="16">
        <v>-1.0258869147032801</v>
      </c>
      <c r="G83" s="16">
        <v>-1.0264140779825399</v>
      </c>
      <c r="H83" s="16">
        <v>5.4534513801204601E-3</v>
      </c>
      <c r="I83" s="16">
        <v>-1.90184672058417</v>
      </c>
      <c r="J83" s="16">
        <v>-1.9036575711580199</v>
      </c>
      <c r="K83" s="16">
        <v>1.49615842834753E-3</v>
      </c>
      <c r="L83" s="16">
        <v>-2.1282880411106399E-2</v>
      </c>
      <c r="M83" s="16">
        <v>5.3749430508386901E-3</v>
      </c>
      <c r="N83" s="16">
        <v>-11.2104195928964</v>
      </c>
      <c r="O83" s="16">
        <v>5.3978534891822704E-3</v>
      </c>
      <c r="P83" s="16">
        <v>-21.760116358506501</v>
      </c>
      <c r="Q83" s="16">
        <v>1.46639069719458E-3</v>
      </c>
      <c r="R83" s="16">
        <v>-33.2070250811039</v>
      </c>
      <c r="S83" s="16">
        <v>0.12331838093978</v>
      </c>
      <c r="T83" s="16">
        <v>1070.79063311868</v>
      </c>
      <c r="U83" s="16">
        <v>0.19541282403962801</v>
      </c>
      <c r="V83" s="108">
        <v>43761.424699074072</v>
      </c>
      <c r="W83" s="107">
        <v>2.2999999999999998</v>
      </c>
      <c r="X83" s="16">
        <v>9.0155842983939401E-5</v>
      </c>
      <c r="Y83" s="16">
        <v>5.2500858444663495E-4</v>
      </c>
      <c r="Z83" s="17">
        <f>((((N83/1000)+1)/((SMOW!$Z$4/1000)+1))-1)*1000</f>
        <v>-0.74339835247061448</v>
      </c>
      <c r="AA83" s="17">
        <f>((((P83/1000)+1)/((SMOW!$AA$4/1000)+1))-1)*1000</f>
        <v>-1.4284677287618175</v>
      </c>
      <c r="AB83" s="17">
        <f>Z83*SMOW!$AN$6</f>
        <v>-0.78589648272458923</v>
      </c>
      <c r="AC83" s="17">
        <f>AA83*SMOW!$AN$12</f>
        <v>-1.5085213735152891</v>
      </c>
      <c r="AD83" s="17">
        <f t="shared" si="8"/>
        <v>-0.7862054612593502</v>
      </c>
      <c r="AE83" s="17">
        <f t="shared" si="9"/>
        <v>-1.5096603374609032</v>
      </c>
      <c r="AF83" s="16">
        <f>(AD83-SMOW!AN$14*AE83)</f>
        <v>1.0895196920006733E-2</v>
      </c>
      <c r="AG83" s="2">
        <f t="shared" si="10"/>
        <v>10.895196920006732</v>
      </c>
      <c r="AK83" s="123" t="str">
        <f t="shared" si="11"/>
        <v>12</v>
      </c>
      <c r="AN83" s="123" t="str">
        <f t="shared" si="12"/>
        <v>0</v>
      </c>
    </row>
    <row r="84" spans="1:40" s="107" customFormat="1" x14ac:dyDescent="0.25">
      <c r="A84" s="107">
        <v>1839</v>
      </c>
      <c r="B84" s="96" t="s">
        <v>80</v>
      </c>
      <c r="C84" s="48" t="s">
        <v>63</v>
      </c>
      <c r="D84" s="48" t="s">
        <v>72</v>
      </c>
      <c r="E84" s="107" t="s">
        <v>195</v>
      </c>
      <c r="F84" s="16">
        <v>-0.41167752354730502</v>
      </c>
      <c r="G84" s="16">
        <v>-0.411762623763962</v>
      </c>
      <c r="H84" s="16">
        <v>4.1601647678506997E-3</v>
      </c>
      <c r="I84" s="16">
        <v>-0.72708769905486204</v>
      </c>
      <c r="J84" s="16">
        <v>-0.72735220367942799</v>
      </c>
      <c r="K84" s="16">
        <v>1.5705108467077801E-3</v>
      </c>
      <c r="L84" s="16">
        <v>-2.7720660221223999E-2</v>
      </c>
      <c r="M84" s="16">
        <v>4.0461416609807697E-3</v>
      </c>
      <c r="N84" s="16">
        <v>-10.6024720613157</v>
      </c>
      <c r="O84" s="16">
        <v>4.1177519230424396E-3</v>
      </c>
      <c r="P84" s="16">
        <v>-20.608730470503598</v>
      </c>
      <c r="Q84" s="16">
        <v>1.5392637917347001E-3</v>
      </c>
      <c r="R84" s="16">
        <v>-31.059348023094099</v>
      </c>
      <c r="S84" s="16">
        <v>0.16912933024500601</v>
      </c>
      <c r="T84" s="16">
        <v>945.87471807513896</v>
      </c>
      <c r="U84" s="16">
        <v>9.5698732882954995E-2</v>
      </c>
      <c r="V84" s="108">
        <v>43761.516747685186</v>
      </c>
      <c r="W84" s="107">
        <v>2.2999999999999998</v>
      </c>
      <c r="X84" s="16">
        <v>5.1389569826378097E-3</v>
      </c>
      <c r="Y84" s="16">
        <v>3.19020023587E-3</v>
      </c>
      <c r="Z84" s="17">
        <f>((((N84/1000)+1)/((SMOW!$Z$4/1000)+1))-1)*1000</f>
        <v>-0.12901527600539531</v>
      </c>
      <c r="AA84" s="17">
        <f>((((P84/1000)+1)/((SMOW!$AA$4/1000)+1))-1)*1000</f>
        <v>-0.25315154134708528</v>
      </c>
      <c r="AB84" s="17">
        <f>Z84*SMOW!$AN$6</f>
        <v>-0.13639074029880927</v>
      </c>
      <c r="AC84" s="17">
        <f>AA84*SMOW!$AN$12</f>
        <v>-0.26733856367300052</v>
      </c>
      <c r="AD84" s="17">
        <f t="shared" si="8"/>
        <v>-0.13640004236164788</v>
      </c>
      <c r="AE84" s="17">
        <f t="shared" si="9"/>
        <v>-0.26737430499698112</v>
      </c>
      <c r="AF84" s="16">
        <f>(AD84-SMOW!AN$14*AE84)</f>
        <v>4.7735906767581715E-3</v>
      </c>
      <c r="AG84" s="2">
        <f t="shared" si="10"/>
        <v>4.7735906767581717</v>
      </c>
      <c r="AH84" s="2">
        <f>AVERAGE(AG84:AG85)</f>
        <v>9.2480895093361717</v>
      </c>
      <c r="AI84" s="2">
        <f>STDEV(AG84:AG85)</f>
        <v>6.3278969338543911</v>
      </c>
      <c r="AK84" s="123" t="str">
        <f t="shared" si="11"/>
        <v>12</v>
      </c>
      <c r="AL84" s="107">
        <v>1</v>
      </c>
      <c r="AN84" s="123" t="str">
        <f t="shared" si="12"/>
        <v>0</v>
      </c>
    </row>
    <row r="85" spans="1:40" s="107" customFormat="1" x14ac:dyDescent="0.25">
      <c r="A85" s="107">
        <v>1840</v>
      </c>
      <c r="B85" s="96" t="s">
        <v>80</v>
      </c>
      <c r="C85" s="48" t="s">
        <v>63</v>
      </c>
      <c r="D85" s="48" t="s">
        <v>72</v>
      </c>
      <c r="E85" s="107" t="s">
        <v>196</v>
      </c>
      <c r="F85" s="16">
        <v>-0.39382428190612401</v>
      </c>
      <c r="G85" s="16">
        <v>-0.39390215121612598</v>
      </c>
      <c r="H85" s="16">
        <v>3.9218340149052601E-3</v>
      </c>
      <c r="I85" s="16">
        <v>-0.70928728632673499</v>
      </c>
      <c r="J85" s="16">
        <v>-0.70953897759131401</v>
      </c>
      <c r="K85" s="16">
        <v>1.1980643583310701E-3</v>
      </c>
      <c r="L85" s="16">
        <v>-1.9265571047912398E-2</v>
      </c>
      <c r="M85" s="16">
        <v>4.00065765512405E-3</v>
      </c>
      <c r="N85" s="16">
        <v>-10.5848008333229</v>
      </c>
      <c r="O85" s="16">
        <v>3.8818509501194801E-3</v>
      </c>
      <c r="P85" s="16">
        <v>-20.5912842167272</v>
      </c>
      <c r="Q85" s="16">
        <v>1.17422753928366E-3</v>
      </c>
      <c r="R85" s="16">
        <v>-31.428981969602301</v>
      </c>
      <c r="S85" s="16">
        <v>0.15237925271380601</v>
      </c>
      <c r="T85" s="16">
        <v>1291.85875763392</v>
      </c>
      <c r="U85" s="16">
        <v>0.121166936529279</v>
      </c>
      <c r="V85" s="108">
        <v>43761.597013888888</v>
      </c>
      <c r="W85" s="107">
        <v>2.2999999999999998</v>
      </c>
      <c r="X85" s="16">
        <v>3.7536818316671102E-3</v>
      </c>
      <c r="Y85" s="16">
        <v>5.0611366915295298E-3</v>
      </c>
      <c r="Z85" s="17">
        <f>((((N85/1000)+1)/((SMOW!$Z$4/1000)+1))-1)*1000</f>
        <v>-0.11115698584851508</v>
      </c>
      <c r="AA85" s="17">
        <f>((((P85/1000)+1)/((SMOW!$AA$4/1000)+1))-1)*1000</f>
        <v>-0.23534268622149579</v>
      </c>
      <c r="AB85" s="17">
        <f>Z85*SMOW!$AN$6</f>
        <v>-0.11751153862298622</v>
      </c>
      <c r="AC85" s="17">
        <f>AA85*SMOW!$AN$12</f>
        <v>-0.24853167146684937</v>
      </c>
      <c r="AD85" s="17">
        <f t="shared" si="8"/>
        <v>-0.11751844364474517</v>
      </c>
      <c r="AE85" s="17">
        <f t="shared" si="9"/>
        <v>-0.24856256058079421</v>
      </c>
      <c r="AF85" s="16">
        <f>(AD85-SMOW!AN$14*AE85)</f>
        <v>1.3722588341914171E-2</v>
      </c>
      <c r="AG85" s="2">
        <f t="shared" si="10"/>
        <v>13.722588341914172</v>
      </c>
      <c r="AK85" s="123" t="str">
        <f t="shared" si="11"/>
        <v>12</v>
      </c>
      <c r="AN85" s="123" t="str">
        <f t="shared" si="12"/>
        <v>0</v>
      </c>
    </row>
    <row r="86" spans="1:40" s="107" customFormat="1" x14ac:dyDescent="0.25">
      <c r="A86" s="107">
        <v>1841</v>
      </c>
      <c r="B86" s="96" t="s">
        <v>101</v>
      </c>
      <c r="C86" s="48" t="s">
        <v>63</v>
      </c>
      <c r="D86" s="48" t="s">
        <v>72</v>
      </c>
      <c r="E86" s="107" t="s">
        <v>197</v>
      </c>
      <c r="F86" s="16">
        <v>-0.14850831415635099</v>
      </c>
      <c r="G86" s="16">
        <v>-0.148519675740307</v>
      </c>
      <c r="H86" s="16">
        <v>4.1325939682817997E-3</v>
      </c>
      <c r="I86" s="16">
        <v>-0.201055270643138</v>
      </c>
      <c r="J86" s="16">
        <v>-0.20107551449673999</v>
      </c>
      <c r="K86" s="16">
        <v>1.2304132365841399E-3</v>
      </c>
      <c r="L86" s="16">
        <v>-4.2351804086028198E-2</v>
      </c>
      <c r="M86" s="16">
        <v>4.0699940429982E-3</v>
      </c>
      <c r="N86" s="16">
        <v>-10.341985859800401</v>
      </c>
      <c r="O86" s="16">
        <v>4.0904622075445402E-3</v>
      </c>
      <c r="P86" s="16">
        <v>-20.0931640406186</v>
      </c>
      <c r="Q86" s="16">
        <v>1.20593280072954E-3</v>
      </c>
      <c r="R86" s="16">
        <v>-30.602738098241499</v>
      </c>
      <c r="S86" s="16">
        <v>0.162687041291564</v>
      </c>
      <c r="T86" s="16">
        <v>1097.5534574226899</v>
      </c>
      <c r="U86" s="16">
        <v>0.145617856436389</v>
      </c>
      <c r="V86" s="108">
        <v>43761.701863425929</v>
      </c>
      <c r="W86" s="107">
        <v>2.2999999999999998</v>
      </c>
      <c r="X86" s="16">
        <v>1.5891463987030899E-2</v>
      </c>
      <c r="Y86" s="16">
        <v>1.31996141721437E-2</v>
      </c>
      <c r="Z86" s="17">
        <f>((((N86/1000)+1)/((SMOW!$Z$4/1000)+1))-1)*1000</f>
        <v>0.13422835202225869</v>
      </c>
      <c r="AA86" s="17">
        <f>((((P86/1000)+1)/((SMOW!$AA$4/1000)+1))-1)*1000</f>
        <v>0.27313037425158448</v>
      </c>
      <c r="AB86" s="17">
        <f>Z86*SMOW!$AN$6</f>
        <v>0.14190183417225286</v>
      </c>
      <c r="AC86" s="17">
        <f>AA86*SMOW!$AN$12</f>
        <v>0.28843704272681253</v>
      </c>
      <c r="AD86" s="17">
        <f t="shared" si="8"/>
        <v>0.14189176705925483</v>
      </c>
      <c r="AE86" s="17">
        <f t="shared" si="9"/>
        <v>0.28839545276013195</v>
      </c>
      <c r="AF86" s="16">
        <f>(AD86-SMOW!AN$14*AE86)</f>
        <v>-1.0381031998094842E-2</v>
      </c>
      <c r="AG86" s="2">
        <f t="shared" si="10"/>
        <v>-10.381031998094842</v>
      </c>
      <c r="AH86" s="2">
        <f>AVERAGE(AG86:AG87)</f>
        <v>-10.925793035036367</v>
      </c>
      <c r="AI86" s="2">
        <f>STDEV(AG86:AG87)</f>
        <v>0.77040844669513364</v>
      </c>
      <c r="AK86" s="123" t="str">
        <f t="shared" si="11"/>
        <v>12</v>
      </c>
      <c r="AL86" s="107">
        <v>1</v>
      </c>
      <c r="AN86" s="123" t="str">
        <f t="shared" si="12"/>
        <v>0</v>
      </c>
    </row>
    <row r="87" spans="1:40" s="107" customFormat="1" x14ac:dyDescent="0.25">
      <c r="A87" s="107">
        <v>1842</v>
      </c>
      <c r="B87" s="96" t="s">
        <v>101</v>
      </c>
      <c r="C87" s="48" t="s">
        <v>63</v>
      </c>
      <c r="D87" s="48" t="s">
        <v>72</v>
      </c>
      <c r="E87" s="107" t="s">
        <v>199</v>
      </c>
      <c r="F87" s="16">
        <v>2.90381050548821E-2</v>
      </c>
      <c r="G87" s="16">
        <v>2.90373836900167E-2</v>
      </c>
      <c r="H87" s="16">
        <v>3.9209184043608996E-3</v>
      </c>
      <c r="I87" s="16">
        <v>0.137532784791211</v>
      </c>
      <c r="J87" s="16">
        <v>0.137523286782186</v>
      </c>
      <c r="K87" s="16">
        <v>1.4545065966177801E-3</v>
      </c>
      <c r="L87" s="16">
        <v>-4.3574911730977203E-2</v>
      </c>
      <c r="M87" s="16">
        <v>4.0285231040762398E-3</v>
      </c>
      <c r="N87" s="16">
        <v>-10.1662495248393</v>
      </c>
      <c r="O87" s="16">
        <v>3.88094467421625E-3</v>
      </c>
      <c r="P87" s="16">
        <v>-19.761312570036999</v>
      </c>
      <c r="Q87" s="16">
        <v>1.42556757484992E-3</v>
      </c>
      <c r="R87" s="16">
        <v>-30.423683259800399</v>
      </c>
      <c r="S87" s="16">
        <v>0.14857942465197399</v>
      </c>
      <c r="T87" s="16">
        <v>1157.61102167114</v>
      </c>
      <c r="U87" s="16">
        <v>0.18195619280768999</v>
      </c>
      <c r="V87" s="108">
        <v>43761.780509259261</v>
      </c>
      <c r="W87" s="107">
        <v>2.2999999999999998</v>
      </c>
      <c r="X87" s="16">
        <v>1.1825211045741401E-2</v>
      </c>
      <c r="Y87" s="16">
        <v>1.47349975857845E-2</v>
      </c>
      <c r="Z87" s="17">
        <f>((((N87/1000)+1)/((SMOW!$Z$4/1000)+1))-1)*1000</f>
        <v>0.31182497757198391</v>
      </c>
      <c r="AA87" s="17">
        <f>((((P87/1000)+1)/((SMOW!$AA$4/1000)+1))-1)*1000</f>
        <v>0.61187901556802871</v>
      </c>
      <c r="AB87" s="17">
        <f>Z87*SMOW!$AN$6</f>
        <v>0.32965119210320426</v>
      </c>
      <c r="AC87" s="17">
        <f>AA87*SMOW!$AN$12</f>
        <v>0.64616970646578176</v>
      </c>
      <c r="AD87" s="17">
        <f t="shared" si="8"/>
        <v>0.32959686908702901</v>
      </c>
      <c r="AE87" s="17">
        <f t="shared" si="9"/>
        <v>0.6459610287102403</v>
      </c>
      <c r="AF87" s="16">
        <f>(AD87-SMOW!AN$14*AE87)</f>
        <v>-1.147055407197789E-2</v>
      </c>
      <c r="AG87" s="2">
        <f t="shared" si="10"/>
        <v>-11.47055407197789</v>
      </c>
      <c r="AK87" s="123" t="str">
        <f t="shared" si="11"/>
        <v>12</v>
      </c>
      <c r="AN87" s="123" t="str">
        <f t="shared" si="12"/>
        <v>0</v>
      </c>
    </row>
    <row r="88" spans="1:40" s="107" customFormat="1" x14ac:dyDescent="0.25">
      <c r="A88" s="107">
        <v>1843</v>
      </c>
      <c r="B88" s="96" t="s">
        <v>80</v>
      </c>
      <c r="C88" s="48" t="s">
        <v>63</v>
      </c>
      <c r="D88" s="48" t="s">
        <v>136</v>
      </c>
      <c r="E88" s="107" t="s">
        <v>198</v>
      </c>
      <c r="F88" s="16">
        <v>-0.14835215065388799</v>
      </c>
      <c r="G88" s="16">
        <v>-0.14836379000651201</v>
      </c>
      <c r="H88" s="16">
        <v>5.7014623677334401E-3</v>
      </c>
      <c r="I88" s="16">
        <v>-0.212855063436651</v>
      </c>
      <c r="J88" s="16">
        <v>-0.212878516711348</v>
      </c>
      <c r="K88" s="16">
        <v>6.3891264311877697E-3</v>
      </c>
      <c r="L88" s="16">
        <v>-3.59639331829203E-2</v>
      </c>
      <c r="M88" s="16">
        <v>4.1820379860208496E-3</v>
      </c>
      <c r="N88" s="16">
        <v>-10.341831288383499</v>
      </c>
      <c r="O88" s="16">
        <v>5.6433360068620497E-3</v>
      </c>
      <c r="P88" s="16">
        <v>-20.104729063448598</v>
      </c>
      <c r="Q88" s="16">
        <v>6.2620076753767597E-3</v>
      </c>
      <c r="R88" s="16">
        <v>-29.7650465677767</v>
      </c>
      <c r="S88" s="16">
        <v>0.17068503124474199</v>
      </c>
      <c r="T88" s="16">
        <v>1054.7933640753699</v>
      </c>
      <c r="U88" s="16">
        <v>0.232444483698236</v>
      </c>
      <c r="V88" s="108">
        <v>43762.353159722225</v>
      </c>
      <c r="W88" s="107">
        <v>2.2999999999999998</v>
      </c>
      <c r="X88" s="16">
        <v>0.45493728916007298</v>
      </c>
      <c r="Y88" s="16">
        <v>0.454679331863862</v>
      </c>
      <c r="Z88" s="17">
        <f>((((N88/1000)+1)/((SMOW!$Z$4/1000)+1))-1)*1000</f>
        <v>0.13438455968439733</v>
      </c>
      <c r="AA88" s="17">
        <f>((((P88/1000)+1)/((SMOW!$AA$4/1000)+1))-1)*1000</f>
        <v>0.26132498504050083</v>
      </c>
      <c r="AB88" s="17">
        <f>Z88*SMOW!$AN$6</f>
        <v>0.14206697181594199</v>
      </c>
      <c r="AC88" s="17">
        <f>AA88*SMOW!$AN$12</f>
        <v>0.27597006038691541</v>
      </c>
      <c r="AD88" s="17">
        <f t="shared" si="8"/>
        <v>0.14205688125939536</v>
      </c>
      <c r="AE88" s="17">
        <f t="shared" si="9"/>
        <v>0.27593198765427879</v>
      </c>
      <c r="AF88" s="16">
        <f>(AD88-SMOW!AN$14*AE88)</f>
        <v>-3.6352082220638404E-3</v>
      </c>
      <c r="AG88" s="2">
        <f t="shared" si="10"/>
        <v>-3.6352082220638406</v>
      </c>
      <c r="AH88" s="2">
        <f>AVERAGE(AG88:AG89)</f>
        <v>-8.3245038350314307</v>
      </c>
      <c r="AI88" s="2">
        <f>STDEV(AG88:AG89)</f>
        <v>6.6316654538354198</v>
      </c>
      <c r="AJ88" s="92" t="s">
        <v>148</v>
      </c>
      <c r="AK88" s="123" t="str">
        <f t="shared" si="11"/>
        <v>12</v>
      </c>
      <c r="AL88" s="107">
        <v>1</v>
      </c>
      <c r="AN88" s="123" t="str">
        <f t="shared" si="12"/>
        <v>0</v>
      </c>
    </row>
    <row r="89" spans="1:40" s="107" customFormat="1" x14ac:dyDescent="0.25">
      <c r="A89" s="107">
        <v>1844</v>
      </c>
      <c r="B89" s="96" t="s">
        <v>80</v>
      </c>
      <c r="C89" s="48" t="s">
        <v>63</v>
      </c>
      <c r="D89" s="48" t="s">
        <v>136</v>
      </c>
      <c r="E89" s="107" t="s">
        <v>200</v>
      </c>
      <c r="F89" s="16">
        <v>-0.18841265322311601</v>
      </c>
      <c r="G89" s="16">
        <v>-0.18843085036996601</v>
      </c>
      <c r="H89" s="16">
        <v>4.7774862226373799E-3</v>
      </c>
      <c r="I89" s="16">
        <v>-0.271986961860954</v>
      </c>
      <c r="J89" s="16">
        <v>-0.27202398913030601</v>
      </c>
      <c r="K89" s="16">
        <v>1.2828230348095101E-3</v>
      </c>
      <c r="L89" s="16">
        <v>-4.4802184109164103E-2</v>
      </c>
      <c r="M89" s="16">
        <v>4.8686424218978902E-3</v>
      </c>
      <c r="N89" s="16">
        <v>-10.3814833744661</v>
      </c>
      <c r="O89" s="16">
        <v>4.7287797907910201E-3</v>
      </c>
      <c r="P89" s="16">
        <v>-20.162684467177201</v>
      </c>
      <c r="Q89" s="16">
        <v>1.2572998478960599E-3</v>
      </c>
      <c r="R89" s="16">
        <v>-30.324851297179698</v>
      </c>
      <c r="S89" s="16">
        <v>0.132487401274858</v>
      </c>
      <c r="T89" s="16">
        <v>1320.1104484958</v>
      </c>
      <c r="U89" s="16">
        <v>0.19831079526721901</v>
      </c>
      <c r="V89" s="108">
        <v>43762.430625000001</v>
      </c>
      <c r="W89" s="107">
        <v>2.2999999999999998</v>
      </c>
      <c r="X89" s="16">
        <v>3.6134165064785001E-7</v>
      </c>
      <c r="Y89" s="16">
        <v>2.2642469132738599E-4</v>
      </c>
      <c r="Z89" s="17">
        <f>((((N89/1000)+1)/((SMOW!$Z$4/1000)+1))-1)*1000</f>
        <v>9.4312728859957673E-2</v>
      </c>
      <c r="AA89" s="17">
        <f>((((P89/1000)+1)/((SMOW!$AA$4/1000)+1))-1)*1000</f>
        <v>0.20216504148029557</v>
      </c>
      <c r="AB89" s="17">
        <f>Z89*SMOW!$AN$6</f>
        <v>9.9704339726968197E-2</v>
      </c>
      <c r="AC89" s="17">
        <f>AA89*SMOW!$AN$12</f>
        <v>0.21349469778710106</v>
      </c>
      <c r="AD89" s="17">
        <f t="shared" si="8"/>
        <v>9.96993695797386E-2</v>
      </c>
      <c r="AE89" s="17">
        <f t="shared" si="9"/>
        <v>0.21347191103738183</v>
      </c>
      <c r="AF89" s="16">
        <f>(AD89-SMOW!AN$14*AE89)</f>
        <v>-1.3013799447999019E-2</v>
      </c>
      <c r="AG89" s="2">
        <f t="shared" si="10"/>
        <v>-13.01379944799902</v>
      </c>
      <c r="AK89" s="123" t="str">
        <f t="shared" si="11"/>
        <v>12</v>
      </c>
      <c r="AN89" s="123" t="str">
        <f t="shared" si="12"/>
        <v>0</v>
      </c>
    </row>
    <row r="90" spans="1:40" s="107" customFormat="1" x14ac:dyDescent="0.25">
      <c r="A90" s="107">
        <v>1845</v>
      </c>
      <c r="B90" s="96" t="s">
        <v>80</v>
      </c>
      <c r="C90" s="48" t="s">
        <v>63</v>
      </c>
      <c r="D90" s="48" t="s">
        <v>72</v>
      </c>
      <c r="E90" s="107" t="s">
        <v>201</v>
      </c>
      <c r="F90" s="16">
        <v>1.36740842959798</v>
      </c>
      <c r="G90" s="16">
        <v>1.36647401059771</v>
      </c>
      <c r="H90" s="16">
        <v>4.3470781345424396E-3</v>
      </c>
      <c r="I90" s="16">
        <v>2.7375652792312399</v>
      </c>
      <c r="J90" s="16">
        <v>2.7338249292844798</v>
      </c>
      <c r="K90" s="16">
        <v>1.48532003271696E-3</v>
      </c>
      <c r="L90" s="16">
        <v>-7.6985552064495005E-2</v>
      </c>
      <c r="M90" s="16">
        <v>4.5215926559085398E-3</v>
      </c>
      <c r="N90" s="16">
        <v>-8.8415238744946905</v>
      </c>
      <c r="O90" s="16">
        <v>4.3027597095337397E-3</v>
      </c>
      <c r="P90" s="16">
        <v>-17.2130106054775</v>
      </c>
      <c r="Q90" s="16">
        <v>1.4557679434635501E-3</v>
      </c>
      <c r="R90" s="16">
        <v>-26.1017505846844</v>
      </c>
      <c r="S90" s="16">
        <v>0.13517201438889001</v>
      </c>
      <c r="T90" s="16">
        <v>1061.62116129989</v>
      </c>
      <c r="U90" s="16">
        <v>0.125277556150171</v>
      </c>
      <c r="V90" s="108">
        <v>43762.508750000001</v>
      </c>
      <c r="W90" s="107">
        <v>2.2999999999999998</v>
      </c>
      <c r="X90" s="16">
        <v>3.8355256004963201E-2</v>
      </c>
      <c r="Y90" s="16">
        <v>3.36948649697957E-2</v>
      </c>
      <c r="Z90" s="17">
        <f>((((N90/1000)+1)/((SMOW!$Z$4/1000)+1))-1)*1000</f>
        <v>1.6505737646839158</v>
      </c>
      <c r="AA90" s="17">
        <f>((((P90/1000)+1)/((SMOW!$AA$4/1000)+1))-1)*1000</f>
        <v>3.2131446560237364</v>
      </c>
      <c r="AB90" s="17">
        <f>Z90*SMOW!$AN$6</f>
        <v>1.7449327293119727</v>
      </c>
      <c r="AC90" s="17">
        <f>AA90*SMOW!$AN$12</f>
        <v>3.3932144858530733</v>
      </c>
      <c r="AD90" s="17">
        <f t="shared" si="8"/>
        <v>1.7434121028673168</v>
      </c>
      <c r="AE90" s="17">
        <f t="shared" si="9"/>
        <v>3.3874705235760034</v>
      </c>
      <c r="AF90" s="16">
        <f>(AD90-SMOW!AN$14*AE90)</f>
        <v>-4.5172333580812962E-2</v>
      </c>
      <c r="AG90" s="2">
        <f t="shared" si="10"/>
        <v>-45.17233358081296</v>
      </c>
      <c r="AH90" s="2">
        <f>AVERAGE(AG90:AG91)</f>
        <v>-44.849239810483276</v>
      </c>
      <c r="AI90" s="2">
        <f>STDEV(AG90:AG91)</f>
        <v>0.4569235919184978</v>
      </c>
      <c r="AK90" s="123" t="str">
        <f t="shared" si="11"/>
        <v>12</v>
      </c>
      <c r="AL90" s="107">
        <v>1</v>
      </c>
      <c r="AN90" s="123" t="str">
        <f t="shared" si="12"/>
        <v>0</v>
      </c>
    </row>
    <row r="91" spans="1:40" s="87" customFormat="1" x14ac:dyDescent="0.25">
      <c r="A91" s="107">
        <v>1846</v>
      </c>
      <c r="B91" s="96" t="s">
        <v>80</v>
      </c>
      <c r="C91" s="48" t="s">
        <v>63</v>
      </c>
      <c r="D91" s="48" t="s">
        <v>72</v>
      </c>
      <c r="E91" s="107" t="s">
        <v>202</v>
      </c>
      <c r="F91" s="16">
        <v>1.33207218558579</v>
      </c>
      <c r="G91" s="16">
        <v>1.3311855201696701</v>
      </c>
      <c r="H91" s="16">
        <v>3.5446733960129099E-3</v>
      </c>
      <c r="I91" s="16">
        <v>2.66931076762349</v>
      </c>
      <c r="J91" s="16">
        <v>2.6657541644526699</v>
      </c>
      <c r="K91" s="16">
        <v>4.0639079145214597E-3</v>
      </c>
      <c r="L91" s="16">
        <v>-7.6332678661335293E-2</v>
      </c>
      <c r="M91" s="16">
        <v>4.1143460418585701E-3</v>
      </c>
      <c r="N91" s="16">
        <v>-8.8764998657964895</v>
      </c>
      <c r="O91" s="16">
        <v>3.50853548056664E-3</v>
      </c>
      <c r="P91" s="16">
        <v>-17.279907117883401</v>
      </c>
      <c r="Q91" s="16">
        <v>3.9830519597371297E-3</v>
      </c>
      <c r="R91" s="16">
        <v>-26.377246038629199</v>
      </c>
      <c r="S91" s="16">
        <v>0.14235140712667399</v>
      </c>
      <c r="T91" s="16">
        <v>1143.87728864836</v>
      </c>
      <c r="U91" s="16">
        <v>0.212095680278025</v>
      </c>
      <c r="V91" s="108">
        <v>43762.594490740739</v>
      </c>
      <c r="W91" s="107">
        <v>2.2999999999999998</v>
      </c>
      <c r="X91" s="16">
        <v>1.26118856184135E-3</v>
      </c>
      <c r="Y91" s="16">
        <v>2.37302678472007E-3</v>
      </c>
      <c r="Z91" s="17">
        <f>((((N91/1000)+1)/((SMOW!$Z$4/1000)+1))-1)*1000</f>
        <v>1.6152275283358719</v>
      </c>
      <c r="AA91" s="17">
        <f>((((P91/1000)+1)/((SMOW!$AA$4/1000)+1))-1)*1000</f>
        <v>3.1448577725978755</v>
      </c>
      <c r="AB91" s="17">
        <f>Z91*SMOW!$AN$6</f>
        <v>1.707565841517346</v>
      </c>
      <c r="AC91" s="17">
        <f>AA91*SMOW!$AN$12</f>
        <v>3.3211006948975377</v>
      </c>
      <c r="AD91" s="17">
        <f t="shared" si="8"/>
        <v>1.7061096084726226</v>
      </c>
      <c r="AE91" s="17">
        <f t="shared" si="9"/>
        <v>3.3155980199105608</v>
      </c>
      <c r="AF91" s="16">
        <f>(AD91-SMOW!AN$14*AE91)</f>
        <v>-4.4526146040153591E-2</v>
      </c>
      <c r="AG91" s="2">
        <f t="shared" si="10"/>
        <v>-44.526146040153591</v>
      </c>
      <c r="AH91" s="89"/>
      <c r="AI91" s="92"/>
      <c r="AJ91" s="92"/>
      <c r="AK91" s="123" t="str">
        <f t="shared" si="11"/>
        <v>12</v>
      </c>
      <c r="AN91" s="123" t="str">
        <f t="shared" si="12"/>
        <v>0</v>
      </c>
    </row>
    <row r="92" spans="1:40" s="87" customFormat="1" x14ac:dyDescent="0.25">
      <c r="A92" s="107">
        <v>1847</v>
      </c>
      <c r="B92" s="96" t="s">
        <v>113</v>
      </c>
      <c r="C92" s="120" t="s">
        <v>63</v>
      </c>
      <c r="D92" s="120" t="s">
        <v>136</v>
      </c>
      <c r="E92" s="107" t="s">
        <v>203</v>
      </c>
      <c r="F92" s="16">
        <v>1.5770705029288801</v>
      </c>
      <c r="G92" s="16">
        <v>1.5758278883355601</v>
      </c>
      <c r="H92" s="16">
        <v>4.2118512068390302E-3</v>
      </c>
      <c r="I92" s="16">
        <v>3.0949270862451002</v>
      </c>
      <c r="J92" s="16">
        <v>3.0901476186408399</v>
      </c>
      <c r="K92" s="16">
        <v>1.4285805100300801E-3</v>
      </c>
      <c r="L92" s="16">
        <v>-5.57700543068003E-2</v>
      </c>
      <c r="M92" s="16">
        <v>4.41106850103401E-3</v>
      </c>
      <c r="N92" s="16">
        <v>-8.6339993042374399</v>
      </c>
      <c r="O92" s="16">
        <v>4.1689114192192296E-3</v>
      </c>
      <c r="P92" s="16">
        <v>-16.862758907924</v>
      </c>
      <c r="Q92" s="16">
        <v>1.4001573165041399E-3</v>
      </c>
      <c r="R92" s="16">
        <v>-25.6340345685546</v>
      </c>
      <c r="S92" s="16">
        <v>0.122833597934521</v>
      </c>
      <c r="T92" s="16">
        <v>966.436144644357</v>
      </c>
      <c r="U92" s="16">
        <v>0.21340784090268899</v>
      </c>
      <c r="V92" s="108">
        <v>43762.671701388892</v>
      </c>
      <c r="W92" s="107">
        <v>2.2999999999999998</v>
      </c>
      <c r="X92" s="16">
        <v>2.7443220060857601E-2</v>
      </c>
      <c r="Y92" s="16">
        <v>3.2525137106057402E-2</v>
      </c>
      <c r="Z92" s="17">
        <f>((((N92/1000)+1)/((SMOW!$Z$4/1000)+1))-1)*1000</f>
        <v>1.8602951259749645</v>
      </c>
      <c r="AA92" s="17">
        <f>((((P92/1000)+1)/((SMOW!$AA$4/1000)+1))-1)*1000</f>
        <v>3.5706759529532395</v>
      </c>
      <c r="AB92" s="17">
        <f>Z92*SMOW!$AN$6</f>
        <v>1.9666433097068399</v>
      </c>
      <c r="AC92" s="17">
        <f>AA92*SMOW!$AN$12</f>
        <v>3.7707824156419352</v>
      </c>
      <c r="AD92" s="17">
        <f t="shared" si="8"/>
        <v>1.9647119984719401</v>
      </c>
      <c r="AE92" s="17">
        <f t="shared" si="9"/>
        <v>3.7636908372376201</v>
      </c>
      <c r="AF92" s="16">
        <f>(AD92-SMOW!AN$14*AE92)</f>
        <v>-2.251676358952337E-2</v>
      </c>
      <c r="AG92" s="2">
        <f t="shared" si="10"/>
        <v>-22.516763589523372</v>
      </c>
      <c r="AH92" s="2">
        <f>AVERAGE(AG92:AG93)</f>
        <v>-23.099313438297077</v>
      </c>
      <c r="AI92" s="2">
        <f>STDEV(AG92:AG93)</f>
        <v>0.82384989689417021</v>
      </c>
      <c r="AJ92" s="89"/>
      <c r="AK92" s="123" t="str">
        <f t="shared" si="11"/>
        <v>12</v>
      </c>
      <c r="AL92" s="56"/>
      <c r="AN92" s="123" t="str">
        <f t="shared" si="12"/>
        <v>0</v>
      </c>
    </row>
    <row r="93" spans="1:40" s="87" customFormat="1" x14ac:dyDescent="0.25">
      <c r="A93" s="107">
        <v>1848</v>
      </c>
      <c r="B93" s="96" t="s">
        <v>113</v>
      </c>
      <c r="C93" s="121" t="s">
        <v>63</v>
      </c>
      <c r="D93" s="121" t="s">
        <v>136</v>
      </c>
      <c r="E93" s="107" t="s">
        <v>205</v>
      </c>
      <c r="F93" s="16">
        <v>1.47619208630219</v>
      </c>
      <c r="G93" s="16">
        <v>1.47510311760475</v>
      </c>
      <c r="H93" s="16">
        <v>4.9075213802143103E-3</v>
      </c>
      <c r="I93" s="16">
        <v>2.9054632086502798</v>
      </c>
      <c r="J93" s="16">
        <v>2.9012504784020798</v>
      </c>
      <c r="K93" s="16">
        <v>1.24279455837752E-3</v>
      </c>
      <c r="L93" s="16">
        <v>-5.6757134991545E-2</v>
      </c>
      <c r="M93" s="16">
        <v>5.0604380652887497E-3</v>
      </c>
      <c r="N93" s="16">
        <v>-8.7338492662553602</v>
      </c>
      <c r="O93" s="16">
        <v>4.8574892410324097E-3</v>
      </c>
      <c r="P93" s="16">
        <v>-17.048453191560998</v>
      </c>
      <c r="Q93" s="16">
        <v>1.21806778239409E-3</v>
      </c>
      <c r="R93" s="16">
        <v>-26.2576632775537</v>
      </c>
      <c r="S93" s="16">
        <v>0.12827459522920701</v>
      </c>
      <c r="T93" s="16">
        <v>1029.7925781352001</v>
      </c>
      <c r="U93" s="16">
        <v>0.14647557394861399</v>
      </c>
      <c r="V93" s="108">
        <v>43762.74863425926</v>
      </c>
      <c r="W93" s="107">
        <v>2.2999999999999998</v>
      </c>
      <c r="X93" s="16">
        <v>6.8039206134055397E-2</v>
      </c>
      <c r="Y93" s="16">
        <v>7.6182623650342104E-2</v>
      </c>
      <c r="Z93" s="17">
        <f>((((N93/1000)+1)/((SMOW!$Z$4/1000)+1))-1)*1000</f>
        <v>1.7593881830848535</v>
      </c>
      <c r="AA93" s="17">
        <f>((((P93/1000)+1)/((SMOW!$AA$4/1000)+1))-1)*1000</f>
        <v>3.3811222162407617</v>
      </c>
      <c r="AB93" s="17">
        <f>Z93*SMOW!$AN$6</f>
        <v>1.8599677820623741</v>
      </c>
      <c r="AC93" s="17">
        <f>AA93*SMOW!$AN$12</f>
        <v>3.5706057805643487</v>
      </c>
      <c r="AD93" s="17">
        <f t="shared" si="8"/>
        <v>1.8582401838401521</v>
      </c>
      <c r="AE93" s="17">
        <f t="shared" si="9"/>
        <v>3.5642463013773158</v>
      </c>
      <c r="AF93" s="16">
        <f>(AD93-SMOW!AN$14*AE93)</f>
        <v>-2.3681863287070781E-2</v>
      </c>
      <c r="AG93" s="2">
        <f t="shared" si="10"/>
        <v>-23.681863287070783</v>
      </c>
      <c r="AH93" s="16"/>
      <c r="AI93" s="2"/>
      <c r="AJ93" s="89"/>
      <c r="AK93" s="123" t="str">
        <f t="shared" si="11"/>
        <v>12</v>
      </c>
      <c r="AL93" s="56"/>
      <c r="AN93" s="123" t="str">
        <f t="shared" si="12"/>
        <v>0</v>
      </c>
    </row>
    <row r="94" spans="1:40" s="87" customFormat="1" x14ac:dyDescent="0.25">
      <c r="A94" s="107">
        <v>1849</v>
      </c>
      <c r="B94" s="96" t="s">
        <v>101</v>
      </c>
      <c r="C94" s="54" t="s">
        <v>62</v>
      </c>
      <c r="D94" s="120" t="s">
        <v>71</v>
      </c>
      <c r="E94" s="107" t="s">
        <v>204</v>
      </c>
      <c r="F94" s="16">
        <v>2.37631088950064</v>
      </c>
      <c r="G94" s="16">
        <v>2.37349155412105</v>
      </c>
      <c r="H94" s="16">
        <v>4.5044677352253301E-3</v>
      </c>
      <c r="I94" s="16">
        <v>4.6323101570930003</v>
      </c>
      <c r="J94" s="16">
        <v>4.6216138932157298</v>
      </c>
      <c r="K94" s="16">
        <v>2.7070271356507002E-3</v>
      </c>
      <c r="L94" s="16">
        <v>-6.6720581496856807E-2</v>
      </c>
      <c r="M94" s="16">
        <v>4.4810478397169897E-3</v>
      </c>
      <c r="N94" s="16">
        <v>-7.8429071666825196</v>
      </c>
      <c r="O94" s="16">
        <v>4.4585447245624301E-3</v>
      </c>
      <c r="P94" s="16">
        <v>-15.355963778209301</v>
      </c>
      <c r="Q94" s="16">
        <v>2.65316782872814E-3</v>
      </c>
      <c r="R94" s="16">
        <v>-24.229176967141701</v>
      </c>
      <c r="S94" s="16">
        <v>0.154400450278281</v>
      </c>
      <c r="T94" s="16">
        <v>1582.2935234476599</v>
      </c>
      <c r="U94" s="16">
        <v>0.388221995731721</v>
      </c>
      <c r="V94" s="108">
        <v>43763.595914351848</v>
      </c>
      <c r="W94" s="107">
        <v>2.2999999999999998</v>
      </c>
      <c r="X94" s="16">
        <v>3.65031399164907E-2</v>
      </c>
      <c r="Y94" s="16">
        <v>6.7697375278943206E-2</v>
      </c>
      <c r="Z94" s="17">
        <f>((((N94/1000)+1)/((SMOW!$Z$4/1000)+1))-1)*1000</f>
        <v>2.659761520673154</v>
      </c>
      <c r="AA94" s="17">
        <f>((((P94/1000)+1)/((SMOW!$AA$4/1000)+1))-1)*1000</f>
        <v>5.1087881753839604</v>
      </c>
      <c r="AB94" s="17">
        <f>Z94*SMOW!$AN$6</f>
        <v>2.8118130972934368</v>
      </c>
      <c r="AC94" s="17">
        <f>AA94*SMOW!$AN$12</f>
        <v>5.3950929378075552</v>
      </c>
      <c r="AD94" s="17">
        <f t="shared" si="8"/>
        <v>2.8078673455933441</v>
      </c>
      <c r="AE94" s="17">
        <f t="shared" si="9"/>
        <v>5.3805915580490602</v>
      </c>
      <c r="AF94" s="16">
        <f>(AD94-SMOW!AN$14*AE94)</f>
        <v>-3.3084997056559651E-2</v>
      </c>
      <c r="AG94" s="2">
        <f t="shared" si="10"/>
        <v>-33.084997056559651</v>
      </c>
      <c r="AH94" s="2">
        <f>AVERAGE(AG94:AG95)</f>
        <v>-26.310308800297388</v>
      </c>
      <c r="AI94" s="2">
        <f>STDEV(AG94:AG95)</f>
        <v>9.5808560128558362</v>
      </c>
      <c r="AK94" s="123" t="str">
        <f t="shared" si="11"/>
        <v>12</v>
      </c>
      <c r="AL94" s="87">
        <v>1</v>
      </c>
      <c r="AN94" s="123" t="str">
        <f t="shared" si="12"/>
        <v>0</v>
      </c>
    </row>
    <row r="95" spans="1:40" s="107" customFormat="1" x14ac:dyDescent="0.25">
      <c r="A95" s="107">
        <v>1850</v>
      </c>
      <c r="B95" s="96" t="s">
        <v>113</v>
      </c>
      <c r="C95" s="57" t="s">
        <v>62</v>
      </c>
      <c r="D95" s="58" t="s">
        <v>71</v>
      </c>
      <c r="E95" s="107" t="s">
        <v>206</v>
      </c>
      <c r="F95" s="16">
        <v>2.12436227607258</v>
      </c>
      <c r="G95" s="16">
        <v>2.1221086426089899</v>
      </c>
      <c r="H95" s="16">
        <v>4.3446859279657997E-3</v>
      </c>
      <c r="I95" s="16">
        <v>4.1291372656737702</v>
      </c>
      <c r="J95" s="16">
        <v>4.12063570688903</v>
      </c>
      <c r="K95" s="16">
        <v>1.84765531547755E-3</v>
      </c>
      <c r="L95" s="16">
        <v>-5.3587010628416497E-2</v>
      </c>
      <c r="M95" s="16">
        <v>4.3505056403227499E-3</v>
      </c>
      <c r="N95" s="16">
        <v>-8.0922871661163907</v>
      </c>
      <c r="O95" s="16">
        <v>4.3003918914832403E-3</v>
      </c>
      <c r="P95" s="16">
        <v>-15.849125486941301</v>
      </c>
      <c r="Q95" s="16">
        <v>1.8108941639514099E-3</v>
      </c>
      <c r="R95" s="16">
        <v>-24.192299651948201</v>
      </c>
      <c r="S95" s="16">
        <v>0.153327368731455</v>
      </c>
      <c r="T95" s="16">
        <v>1344.9260540749699</v>
      </c>
      <c r="U95" s="16">
        <v>0.159141753183179</v>
      </c>
      <c r="V95" s="108">
        <v>43763.751944444448</v>
      </c>
      <c r="W95" s="107">
        <v>2.2999999999999998</v>
      </c>
      <c r="X95" s="16">
        <v>3.8838583412902999E-3</v>
      </c>
      <c r="Y95" s="16">
        <v>2.86142795799118E-3</v>
      </c>
      <c r="Z95" s="17">
        <f>((((N95/1000)+1)/((SMOW!$Z$4/1000)+1))-1)*1000</f>
        <v>2.407741661553553</v>
      </c>
      <c r="AA95" s="17">
        <f>((((P95/1000)+1)/((SMOW!$AA$4/1000)+1))-1)*1000</f>
        <v>4.6053766386218165</v>
      </c>
      <c r="AB95" s="17">
        <f>Z95*SMOW!$AN$6</f>
        <v>2.5453859251042572</v>
      </c>
      <c r="AC95" s="17">
        <f>AA95*SMOW!$AN$12</f>
        <v>4.863469403310126</v>
      </c>
      <c r="AD95" s="17">
        <f t="shared" si="8"/>
        <v>2.5421519170537104</v>
      </c>
      <c r="AE95" s="17">
        <f t="shared" si="9"/>
        <v>4.8516809424199723</v>
      </c>
      <c r="AF95" s="16">
        <f>(AD95-SMOW!AN$14*AE95)</f>
        <v>-1.9535620544035126E-2</v>
      </c>
      <c r="AG95" s="2">
        <f t="shared" si="10"/>
        <v>-19.535620544035126</v>
      </c>
      <c r="AK95" s="123" t="str">
        <f t="shared" si="11"/>
        <v>12</v>
      </c>
      <c r="AN95" s="123" t="str">
        <f t="shared" si="12"/>
        <v>0</v>
      </c>
    </row>
    <row r="96" spans="1:40" s="107" customFormat="1" x14ac:dyDescent="0.25">
      <c r="A96" s="107">
        <v>1851</v>
      </c>
      <c r="B96" s="96" t="s">
        <v>80</v>
      </c>
      <c r="C96" s="57" t="s">
        <v>62</v>
      </c>
      <c r="D96" s="48" t="s">
        <v>67</v>
      </c>
      <c r="E96" s="107" t="s">
        <v>207</v>
      </c>
      <c r="F96" s="16">
        <v>-1.3587189261744499</v>
      </c>
      <c r="G96" s="16">
        <v>-1.3596432262051601</v>
      </c>
      <c r="H96" s="16">
        <v>4.5483309626839002E-3</v>
      </c>
      <c r="I96" s="16">
        <v>-2.5260644933843799</v>
      </c>
      <c r="J96" s="16">
        <v>-2.5292605498769798</v>
      </c>
      <c r="K96" s="16">
        <v>2.9662079893224302E-3</v>
      </c>
      <c r="L96" s="16">
        <v>-2.4193655870113299E-2</v>
      </c>
      <c r="M96" s="16">
        <v>4.1673669332661202E-3</v>
      </c>
      <c r="N96" s="16">
        <v>-11.5398583848109</v>
      </c>
      <c r="O96" s="16">
        <v>4.50196076678733E-3</v>
      </c>
      <c r="P96" s="16">
        <v>-22.371914626467099</v>
      </c>
      <c r="Q96" s="16">
        <v>2.90719199188787E-3</v>
      </c>
      <c r="R96" s="16">
        <v>-34.700631345652099</v>
      </c>
      <c r="S96" s="16">
        <v>0.16560482910274299</v>
      </c>
      <c r="T96" s="16">
        <v>1044.17561523531</v>
      </c>
      <c r="U96" s="16">
        <v>0.48269409840930899</v>
      </c>
      <c r="V96" s="108">
        <v>43766.353310185186</v>
      </c>
      <c r="W96" s="107">
        <v>2.2999999999999998</v>
      </c>
      <c r="X96" s="16">
        <v>5.5587164289528897E-3</v>
      </c>
      <c r="Y96" s="16">
        <v>3.6123132451971901E-3</v>
      </c>
      <c r="Z96" s="17">
        <f>((((N96/1000)+1)/((SMOW!$Z$4/1000)+1))-1)*1000</f>
        <v>-1.0763244817324491</v>
      </c>
      <c r="AA96" s="17">
        <f>((((P96/1000)+1)/((SMOW!$AA$4/1000)+1))-1)*1000</f>
        <v>-2.0529815561926013</v>
      </c>
      <c r="AB96" s="17">
        <f>Z96*SMOW!$AN$6</f>
        <v>-1.1378551239085972</v>
      </c>
      <c r="AC96" s="17">
        <f>AA96*SMOW!$AN$12</f>
        <v>-2.1680339671611906</v>
      </c>
      <c r="AD96" s="17">
        <f t="shared" si="8"/>
        <v>-1.1385029725353424</v>
      </c>
      <c r="AE96" s="17">
        <f t="shared" si="9"/>
        <v>-2.1703875551903611</v>
      </c>
      <c r="AF96" s="16">
        <f>(AD96-SMOW!AN$14*AE96)</f>
        <v>7.4616566051683986E-3</v>
      </c>
      <c r="AG96" s="2">
        <f t="shared" si="10"/>
        <v>7.4616566051683986</v>
      </c>
      <c r="AH96" s="2">
        <f>AVERAGE(AG96:AG97)</f>
        <v>9.3453030028521908</v>
      </c>
      <c r="AI96" s="2">
        <f>STDEV(AG96:AG97)</f>
        <v>2.6638782823196356</v>
      </c>
      <c r="AK96" s="123" t="str">
        <f t="shared" si="11"/>
        <v>12</v>
      </c>
      <c r="AL96" s="107">
        <v>1</v>
      </c>
      <c r="AN96" s="123" t="str">
        <f t="shared" si="12"/>
        <v>0</v>
      </c>
    </row>
    <row r="97" spans="1:40" s="107" customFormat="1" x14ac:dyDescent="0.25">
      <c r="A97" s="107">
        <v>1852</v>
      </c>
      <c r="B97" s="96" t="s">
        <v>80</v>
      </c>
      <c r="C97" s="57" t="s">
        <v>62</v>
      </c>
      <c r="D97" s="48" t="s">
        <v>67</v>
      </c>
      <c r="E97" s="107" t="s">
        <v>208</v>
      </c>
      <c r="F97" s="16">
        <v>-1.3350032561157099</v>
      </c>
      <c r="G97" s="16">
        <v>-1.3358955556583401</v>
      </c>
      <c r="H97" s="16">
        <v>4.4593339687373397E-3</v>
      </c>
      <c r="I97" s="16">
        <v>-2.48789387579891</v>
      </c>
      <c r="J97" s="16">
        <v>-2.49099387624122</v>
      </c>
      <c r="K97" s="16">
        <v>1.5947558160408801E-3</v>
      </c>
      <c r="L97" s="16">
        <v>-2.0650789002971199E-2</v>
      </c>
      <c r="M97" s="16">
        <v>4.4086380928827999E-3</v>
      </c>
      <c r="N97" s="16">
        <v>-11.5163844958089</v>
      </c>
      <c r="O97" s="16">
        <v>4.4138710964437902E-3</v>
      </c>
      <c r="P97" s="16">
        <v>-22.334503455649202</v>
      </c>
      <c r="Q97" s="16">
        <v>1.56302638051632E-3</v>
      </c>
      <c r="R97" s="16">
        <v>-34.452711767230397</v>
      </c>
      <c r="S97" s="16">
        <v>0.13780539933306701</v>
      </c>
      <c r="T97" s="16">
        <v>1200.12212827704</v>
      </c>
      <c r="U97" s="16">
        <v>0.32851787596860899</v>
      </c>
      <c r="V97" s="108">
        <v>43766.434247685182</v>
      </c>
      <c r="W97" s="107">
        <v>2.2999999999999998</v>
      </c>
      <c r="X97" s="16">
        <v>3.4404446289943E-4</v>
      </c>
      <c r="Y97" s="16">
        <v>1.46233939215773E-5</v>
      </c>
      <c r="Z97" s="17">
        <f>((((N97/1000)+1)/((SMOW!$Z$4/1000)+1))-1)*1000</f>
        <v>-1.0526021053883783</v>
      </c>
      <c r="AA97" s="17">
        <f>((((P97/1000)+1)/((SMOW!$AA$4/1000)+1))-1)*1000</f>
        <v>-2.0147928350083832</v>
      </c>
      <c r="AB97" s="17">
        <f>Z97*SMOW!$AN$6</f>
        <v>-1.1127766016483382</v>
      </c>
      <c r="AC97" s="17">
        <f>AA97*SMOW!$AN$12</f>
        <v>-2.1277050881997148</v>
      </c>
      <c r="AD97" s="17">
        <f t="shared" si="8"/>
        <v>-1.1133961972211985</v>
      </c>
      <c r="AE97" s="17">
        <f t="shared" si="9"/>
        <v>-2.1299718686017699</v>
      </c>
      <c r="AF97" s="16">
        <f>(AD97-SMOW!AN$14*AE97)</f>
        <v>1.1228949400535981E-2</v>
      </c>
      <c r="AG97" s="2">
        <f t="shared" si="10"/>
        <v>11.228949400535981</v>
      </c>
      <c r="AK97" s="123" t="str">
        <f t="shared" si="11"/>
        <v>12</v>
      </c>
      <c r="AN97" s="123" t="str">
        <f t="shared" si="12"/>
        <v>0</v>
      </c>
    </row>
    <row r="98" spans="1:40" s="107" customFormat="1" x14ac:dyDescent="0.25">
      <c r="A98" s="107">
        <v>1853</v>
      </c>
      <c r="B98" s="96" t="s">
        <v>80</v>
      </c>
      <c r="C98" s="48" t="s">
        <v>62</v>
      </c>
      <c r="D98" s="48" t="s">
        <v>22</v>
      </c>
      <c r="E98" s="107" t="s">
        <v>209</v>
      </c>
      <c r="F98" s="16">
        <v>-0.23430824708706</v>
      </c>
      <c r="G98" s="16">
        <v>-0.23433602338374501</v>
      </c>
      <c r="H98" s="16">
        <v>4.1146701629601401E-3</v>
      </c>
      <c r="I98" s="16">
        <v>-0.37951420504984301</v>
      </c>
      <c r="J98" s="16">
        <v>-0.37958629514338399</v>
      </c>
      <c r="K98" s="16">
        <v>1.72151564802468E-3</v>
      </c>
      <c r="L98" s="16">
        <v>-3.3914459548038699E-2</v>
      </c>
      <c r="M98" s="16">
        <v>4.1726566438591598E-3</v>
      </c>
      <c r="N98" s="16">
        <v>-10.426208451698299</v>
      </c>
      <c r="O98" s="16">
        <v>4.0312984765110702E-3</v>
      </c>
      <c r="P98" s="16">
        <v>-20.268072336616498</v>
      </c>
      <c r="Q98" s="16">
        <v>1.68726418506745E-3</v>
      </c>
      <c r="R98" s="16">
        <v>-31.388656184097599</v>
      </c>
      <c r="S98" s="16">
        <v>0.14136535302720701</v>
      </c>
      <c r="T98" s="16">
        <v>906.00988619632597</v>
      </c>
      <c r="U98" s="16">
        <v>0.18373172699743001</v>
      </c>
      <c r="V98" s="108">
        <v>43766.518287037034</v>
      </c>
      <c r="W98" s="107">
        <v>2.2999999999999998</v>
      </c>
      <c r="X98" s="16">
        <v>1.33940583715888E-2</v>
      </c>
      <c r="Y98" s="16">
        <v>1.32453609590669E-2</v>
      </c>
      <c r="Z98" s="17">
        <f>((((N98/1000)+1)/((SMOW!$Z$4/1000)+1))-1)*1000</f>
        <v>4.9114205767697428E-2</v>
      </c>
      <c r="AA98" s="17">
        <f>((((P98/1000)+1)/((SMOW!$AA$4/1000)+1))-1)*1000</f>
        <v>9.4586800162721474E-2</v>
      </c>
      <c r="AB98" s="17">
        <f>Z98*SMOW!$AN$6</f>
        <v>5.192193584552085E-2</v>
      </c>
      <c r="AC98" s="17">
        <f>AA98*SMOW!$AN$12</f>
        <v>9.9887597615918033E-2</v>
      </c>
      <c r="AD98" s="17">
        <f t="shared" si="8"/>
        <v>5.1920587948412776E-2</v>
      </c>
      <c r="AE98" s="17">
        <f t="shared" si="9"/>
        <v>9.9882609182028861E-2</v>
      </c>
      <c r="AF98" s="16">
        <f>(AD98-SMOW!AN$14*AE98)</f>
        <v>-8.1742969969846729E-4</v>
      </c>
      <c r="AG98" s="2">
        <f t="shared" si="10"/>
        <v>-0.81742969969846735</v>
      </c>
      <c r="AH98" s="2">
        <f>AVERAGE(AG98:AG101)</f>
        <v>-1.0155184432644617</v>
      </c>
      <c r="AI98" s="2">
        <f>STDEV(AG98:AG101)</f>
        <v>3.8326538209316237</v>
      </c>
      <c r="AK98" s="123" t="str">
        <f t="shared" si="11"/>
        <v>12</v>
      </c>
      <c r="AL98" s="107">
        <v>1</v>
      </c>
      <c r="AN98" s="123" t="str">
        <f t="shared" si="12"/>
        <v>0</v>
      </c>
    </row>
    <row r="99" spans="1:40" s="87" customFormat="1" x14ac:dyDescent="0.25">
      <c r="A99" s="107">
        <v>1854</v>
      </c>
      <c r="B99" s="96" t="s">
        <v>80</v>
      </c>
      <c r="C99" s="122" t="s">
        <v>62</v>
      </c>
      <c r="D99" s="122" t="s">
        <v>22</v>
      </c>
      <c r="E99" s="107" t="s">
        <v>210</v>
      </c>
      <c r="F99" s="16">
        <v>-0.27253956860207301</v>
      </c>
      <c r="G99" s="16">
        <v>-0.272577085365177</v>
      </c>
      <c r="H99" s="16">
        <v>4.3612696470722804E-3</v>
      </c>
      <c r="I99" s="16">
        <v>-0.45858117171539398</v>
      </c>
      <c r="J99" s="16">
        <v>-0.45868640633209601</v>
      </c>
      <c r="K99" s="16">
        <v>1.66509025178939E-3</v>
      </c>
      <c r="L99" s="16">
        <v>-3.03906628218307E-2</v>
      </c>
      <c r="M99" s="16">
        <v>4.4898968740781503E-3</v>
      </c>
      <c r="N99" s="16">
        <v>-10.4647526166505</v>
      </c>
      <c r="O99" s="16">
        <v>4.3168065397123602E-3</v>
      </c>
      <c r="P99" s="16">
        <v>-20.345566178296</v>
      </c>
      <c r="Q99" s="16">
        <v>1.63196143466547E-3</v>
      </c>
      <c r="R99" s="16">
        <v>-32.0268142351268</v>
      </c>
      <c r="S99" s="16">
        <v>0.157967283687523</v>
      </c>
      <c r="T99" s="16">
        <v>1027.84151900246</v>
      </c>
      <c r="U99" s="16">
        <v>0.14032832212659599</v>
      </c>
      <c r="V99" s="108">
        <v>43766.603495370371</v>
      </c>
      <c r="W99" s="107">
        <v>2.2999999999999998</v>
      </c>
      <c r="X99" s="16">
        <v>5.2888971986247799E-2</v>
      </c>
      <c r="Y99" s="16">
        <v>4.7002116899822602E-2</v>
      </c>
      <c r="Z99" s="17">
        <f>((((N99/1000)+1)/((SMOW!$Z$4/1000)+1))-1)*1000</f>
        <v>1.016202418457901E-2</v>
      </c>
      <c r="AA99" s="17">
        <f>((((P99/1000)+1)/((SMOW!$AA$4/1000)+1))-1)*1000</f>
        <v>1.5482333536986914E-2</v>
      </c>
      <c r="AB99" s="17">
        <f>Z99*SMOW!$AN$6</f>
        <v>1.0742960402698154E-2</v>
      </c>
      <c r="AC99" s="17">
        <f>AA99*SMOW!$AN$12</f>
        <v>1.6349988580198163E-2</v>
      </c>
      <c r="AD99" s="17">
        <f t="shared" ref="AD99:AD100" si="13">LN((AB99/1000)+1)*1000</f>
        <v>1.0742902697412989E-2</v>
      </c>
      <c r="AE99" s="17">
        <f t="shared" ref="AE99:AE100" si="14">LN((AC99/1000)+1)*1000</f>
        <v>1.6349854920526857E-2</v>
      </c>
      <c r="AF99" s="16">
        <f>(AD99-SMOW!AN$14*AE99)</f>
        <v>2.1101792993748082E-3</v>
      </c>
      <c r="AG99" s="2">
        <f t="shared" ref="AG99:AG135" si="15">AF99*1000</f>
        <v>2.1101792993748081</v>
      </c>
      <c r="AH99" s="89"/>
      <c r="AI99" s="92"/>
      <c r="AJ99" s="112"/>
      <c r="AK99" s="123" t="str">
        <f t="shared" si="11"/>
        <v>12</v>
      </c>
      <c r="AN99" s="123" t="str">
        <f t="shared" si="12"/>
        <v>0</v>
      </c>
    </row>
    <row r="100" spans="1:40" s="87" customFormat="1" x14ac:dyDescent="0.25">
      <c r="A100" s="107">
        <v>1855</v>
      </c>
      <c r="B100" s="96" t="s">
        <v>101</v>
      </c>
      <c r="C100" s="122" t="s">
        <v>62</v>
      </c>
      <c r="D100" s="122" t="s">
        <v>22</v>
      </c>
      <c r="E100" s="107" t="s">
        <v>211</v>
      </c>
      <c r="F100" s="16">
        <v>-0.28873831659667298</v>
      </c>
      <c r="G100" s="16">
        <v>-0.288780341257446</v>
      </c>
      <c r="H100" s="16">
        <v>4.1233245872185301E-3</v>
      </c>
      <c r="I100" s="16">
        <v>-0.47391069733980501</v>
      </c>
      <c r="J100" s="16">
        <v>-0.474023063291511</v>
      </c>
      <c r="K100" s="16">
        <v>1.3349909317048601E-3</v>
      </c>
      <c r="L100" s="16">
        <v>-3.8496163839528502E-2</v>
      </c>
      <c r="M100" s="16">
        <v>4.0643745412527899E-3</v>
      </c>
      <c r="N100" s="16">
        <v>-10.4807862185456</v>
      </c>
      <c r="O100" s="16">
        <v>4.0812873277413196E-3</v>
      </c>
      <c r="P100" s="16">
        <v>-20.360590706007802</v>
      </c>
      <c r="Q100" s="16">
        <v>1.3084298066293599E-3</v>
      </c>
      <c r="R100" s="16">
        <v>-31.641548296270798</v>
      </c>
      <c r="S100" s="16">
        <v>0.10945036683274501</v>
      </c>
      <c r="T100" s="16">
        <v>955.36117752787902</v>
      </c>
      <c r="U100" s="16">
        <v>0.10929249742713799</v>
      </c>
      <c r="V100" s="108">
        <v>43766.683368055557</v>
      </c>
      <c r="W100" s="107">
        <v>2.2999999999999998</v>
      </c>
      <c r="X100" s="16">
        <v>2.78497094919864E-2</v>
      </c>
      <c r="Y100" s="16">
        <v>2.4385190244521699E-2</v>
      </c>
      <c r="Z100" s="17">
        <f>((((N100/1000)+1)/((SMOW!$Z$4/1000)+1))-1)*1000</f>
        <v>-6.0413044704610286E-3</v>
      </c>
      <c r="AA100" s="17">
        <f>((((P100/1000)+1)/((SMOW!$AA$4/1000)+1))-1)*1000</f>
        <v>1.4553740990130848E-4</v>
      </c>
      <c r="AB100" s="17">
        <f>Z100*SMOW!$AN$6</f>
        <v>-6.386669971253851E-3</v>
      </c>
      <c r="AC100" s="17">
        <f>AA100*SMOW!$AN$12</f>
        <v>1.5369356203271051E-4</v>
      </c>
      <c r="AD100" s="17">
        <f t="shared" si="13"/>
        <v>-6.3866903660780069E-3</v>
      </c>
      <c r="AE100" s="17">
        <f t="shared" si="14"/>
        <v>1.5369355028852305E-4</v>
      </c>
      <c r="AF100" s="16">
        <f>(AD100-SMOW!AN$14*AE100)</f>
        <v>-6.4678405606303467E-3</v>
      </c>
      <c r="AG100" s="2">
        <f t="shared" si="15"/>
        <v>-6.4678405606303464</v>
      </c>
      <c r="AH100" s="89"/>
      <c r="AI100" s="92"/>
      <c r="AJ100" s="92"/>
      <c r="AK100" s="123" t="str">
        <f t="shared" si="11"/>
        <v>12</v>
      </c>
      <c r="AN100" s="123" t="str">
        <f t="shared" si="12"/>
        <v>0</v>
      </c>
    </row>
    <row r="101" spans="1:40" s="107" customFormat="1" x14ac:dyDescent="0.25">
      <c r="A101" s="107">
        <v>1856</v>
      </c>
      <c r="B101" s="96" t="s">
        <v>101</v>
      </c>
      <c r="C101" s="122" t="s">
        <v>62</v>
      </c>
      <c r="D101" s="122" t="s">
        <v>22</v>
      </c>
      <c r="E101" s="107" t="s">
        <v>212</v>
      </c>
      <c r="F101" s="16">
        <v>-0.25913062104657397</v>
      </c>
      <c r="G101" s="16">
        <v>-0.25916445738833299</v>
      </c>
      <c r="H101" s="16">
        <v>3.6237758547278801E-3</v>
      </c>
      <c r="I101" s="16">
        <v>-0.43137535405576299</v>
      </c>
      <c r="J101" s="16">
        <v>-0.43146846275801298</v>
      </c>
      <c r="K101" s="16">
        <v>1.42422201387418E-3</v>
      </c>
      <c r="L101" s="16">
        <v>-3.1349109052102503E-2</v>
      </c>
      <c r="M101" s="16">
        <v>3.8005601508699399E-3</v>
      </c>
      <c r="N101" s="16">
        <v>-10.4514803732026</v>
      </c>
      <c r="O101" s="16">
        <v>3.5868314903768198E-3</v>
      </c>
      <c r="P101" s="16">
        <v>-20.318901650549599</v>
      </c>
      <c r="Q101" s="16">
        <v>1.3958855374642601E-3</v>
      </c>
      <c r="R101" s="16">
        <v>-31.6996165863148</v>
      </c>
      <c r="S101" s="16">
        <v>0.148396825769569</v>
      </c>
      <c r="T101" s="16">
        <v>1182.9413713578499</v>
      </c>
      <c r="U101" s="16">
        <v>0.15549049877405699</v>
      </c>
      <c r="V101" s="108">
        <v>43766.763020833336</v>
      </c>
      <c r="W101" s="107">
        <v>2.2999999999999998</v>
      </c>
      <c r="X101" s="16">
        <v>3.01280920446294E-3</v>
      </c>
      <c r="Y101" s="16">
        <v>4.44134275986173E-3</v>
      </c>
      <c r="Z101" s="17">
        <f>((((N101/1000)+1)/((SMOW!$Z$4/1000)+1))-1)*1000</f>
        <v>2.3574763504008445E-2</v>
      </c>
      <c r="AA101" s="17">
        <f>((((P101/1000)+1)/((SMOW!$AA$4/1000)+1))-1)*1000</f>
        <v>4.2701054399074678E-2</v>
      </c>
      <c r="AB101" s="17">
        <f>Z101*SMOW!$AN$6</f>
        <v>2.4922470782038231E-2</v>
      </c>
      <c r="AC101" s="17">
        <f>AA101*SMOW!$AN$12</f>
        <v>4.5094090636879788E-2</v>
      </c>
      <c r="AD101" s="17">
        <f t="shared" ref="AD101" si="16">LN((AB101/1000)+1)*1000</f>
        <v>2.492216022239226E-2</v>
      </c>
      <c r="AE101" s="17">
        <f t="shared" ref="AE101" si="17">LN((AC101/1000)+1)*1000</f>
        <v>4.5093073928969885E-2</v>
      </c>
      <c r="AF101" s="16">
        <f>(AD101-SMOW!AN$14*AE101)</f>
        <v>1.1130171878961578E-3</v>
      </c>
      <c r="AG101" s="2">
        <f t="shared" si="15"/>
        <v>1.1130171878961579</v>
      </c>
      <c r="AK101" s="123" t="str">
        <f t="shared" si="11"/>
        <v>12</v>
      </c>
      <c r="AN101" s="123" t="str">
        <f t="shared" si="12"/>
        <v>0</v>
      </c>
    </row>
    <row r="102" spans="1:40" s="107" customFormat="1" x14ac:dyDescent="0.25">
      <c r="A102" s="107">
        <v>1857</v>
      </c>
      <c r="B102" s="96" t="s">
        <v>80</v>
      </c>
      <c r="C102" s="48" t="s">
        <v>63</v>
      </c>
      <c r="D102" s="48" t="s">
        <v>136</v>
      </c>
      <c r="E102" s="107" t="s">
        <v>213</v>
      </c>
      <c r="F102" s="16">
        <v>-0.24594513077539601</v>
      </c>
      <c r="G102" s="16">
        <v>-0.245975740712676</v>
      </c>
      <c r="H102" s="16">
        <v>4.2984599406495896E-3</v>
      </c>
      <c r="I102" s="16">
        <v>-0.38152999154675798</v>
      </c>
      <c r="J102" s="16">
        <v>-0.381602898395691</v>
      </c>
      <c r="K102" s="16">
        <v>2.3280041508917599E-3</v>
      </c>
      <c r="L102" s="16">
        <v>-4.4489410359750903E-2</v>
      </c>
      <c r="M102" s="16">
        <v>4.2984806039240301E-3</v>
      </c>
      <c r="N102" s="16">
        <v>-10.4384293088938</v>
      </c>
      <c r="O102" s="16">
        <v>4.2546371777192104E-3</v>
      </c>
      <c r="P102" s="16">
        <v>-20.2700480168056</v>
      </c>
      <c r="Q102" s="16">
        <v>2.2816859265809299E-3</v>
      </c>
      <c r="R102" s="16">
        <v>-32.113586842437201</v>
      </c>
      <c r="S102" s="16">
        <v>0.13697705743858901</v>
      </c>
      <c r="T102" s="16">
        <v>886.88840231096901</v>
      </c>
      <c r="U102" s="16">
        <v>0.203388051976713</v>
      </c>
      <c r="V102" s="108">
        <v>43767.358842592592</v>
      </c>
      <c r="W102" s="107">
        <v>2.2999999999999998</v>
      </c>
      <c r="X102" s="16">
        <v>4.2133259024040498E-2</v>
      </c>
      <c r="Y102" s="16">
        <v>3.6255483183622199E-2</v>
      </c>
      <c r="Z102" s="17">
        <f>((((N102/1000)+1)/((SMOW!$Z$4/1000)+1))-1)*1000</f>
        <v>3.6763982350640489E-2</v>
      </c>
      <c r="AA102" s="17">
        <f>((((P102/1000)+1)/((SMOW!$AA$4/1000)+1))-1)*1000</f>
        <v>9.2570057616425672E-2</v>
      </c>
      <c r="AB102" s="17">
        <f>Z102*SMOW!$AN$6</f>
        <v>3.8865682610534608E-2</v>
      </c>
      <c r="AC102" s="17">
        <f>AA102*SMOW!$AN$12</f>
        <v>9.7757833551453024E-2</v>
      </c>
      <c r="AD102" s="17">
        <f t="shared" ref="AD102" si="18">LN((AB102/1000)+1)*1000</f>
        <v>3.8864927359393633E-2</v>
      </c>
      <c r="AE102" s="17">
        <f t="shared" ref="AE102" si="19">LN((AC102/1000)+1)*1000</f>
        <v>9.775305556585917E-2</v>
      </c>
      <c r="AF102" s="16">
        <f>(AD102-SMOW!AN$14*AE102)</f>
        <v>-1.274868597938001E-2</v>
      </c>
      <c r="AG102" s="2">
        <f t="shared" si="15"/>
        <v>-12.74868597938001</v>
      </c>
      <c r="AH102" s="2">
        <f>AVERAGE(AG102:AG103)</f>
        <v>-15.88541929989035</v>
      </c>
      <c r="AI102" s="2">
        <f>STDEV(AG102:AG103)</f>
        <v>4.4360108034133212</v>
      </c>
      <c r="AK102" s="123" t="str">
        <f t="shared" si="11"/>
        <v>12</v>
      </c>
      <c r="AL102" s="107">
        <v>1</v>
      </c>
      <c r="AN102" s="123" t="str">
        <f t="shared" si="12"/>
        <v>0</v>
      </c>
    </row>
    <row r="103" spans="1:40" s="107" customFormat="1" x14ac:dyDescent="0.25">
      <c r="A103" s="107">
        <v>1858</v>
      </c>
      <c r="B103" s="96" t="s">
        <v>80</v>
      </c>
      <c r="C103" s="48" t="s">
        <v>63</v>
      </c>
      <c r="D103" s="48" t="s">
        <v>136</v>
      </c>
      <c r="E103" s="107" t="s">
        <v>214</v>
      </c>
      <c r="F103" s="16">
        <v>-0.245053750744709</v>
      </c>
      <c r="G103" s="16">
        <v>-0.24508411156763901</v>
      </c>
      <c r="H103" s="16">
        <v>4.11428350653312E-3</v>
      </c>
      <c r="I103" s="16">
        <v>-0.36859330362302201</v>
      </c>
      <c r="J103" s="16">
        <v>-0.368661282178603</v>
      </c>
      <c r="K103" s="16">
        <v>1.26741526390633E-3</v>
      </c>
      <c r="L103" s="16">
        <v>-5.0430954577336699E-2</v>
      </c>
      <c r="M103" s="16">
        <v>4.1273046413284496E-3</v>
      </c>
      <c r="N103" s="16">
        <v>-10.437547016474999</v>
      </c>
      <c r="O103" s="16">
        <v>4.07233842079722E-3</v>
      </c>
      <c r="P103" s="16">
        <v>-20.257368718634702</v>
      </c>
      <c r="Q103" s="16">
        <v>1.2421986316827501E-3</v>
      </c>
      <c r="R103" s="16">
        <v>-31.844043909692498</v>
      </c>
      <c r="S103" s="16">
        <v>0.12201356783512</v>
      </c>
      <c r="T103" s="16">
        <v>1019.74722803459</v>
      </c>
      <c r="U103" s="16">
        <v>0.121276698428237</v>
      </c>
      <c r="V103" s="108">
        <v>43767.445405092592</v>
      </c>
      <c r="W103" s="107">
        <v>2.2999999999999998</v>
      </c>
      <c r="X103" s="16">
        <v>1.7656846971337101E-2</v>
      </c>
      <c r="Y103" s="16">
        <v>2.1741682544689798E-2</v>
      </c>
      <c r="Z103" s="17">
        <f>((((N103/1000)+1)/((SMOW!$Z$4/1000)+1))-1)*1000</f>
        <v>3.7655614444576102E-2</v>
      </c>
      <c r="AA103" s="17">
        <f>((((P103/1000)+1)/((SMOW!$AA$4/1000)+1))-1)*1000</f>
        <v>0.10551288116555924</v>
      </c>
      <c r="AB103" s="17">
        <f>Z103*SMOW!$AN$6</f>
        <v>3.9808286968184239E-2</v>
      </c>
      <c r="AC103" s="17">
        <f>AA103*SMOW!$AN$12</f>
        <v>0.11142599389164402</v>
      </c>
      <c r="AD103" s="17">
        <f t="shared" ref="AD103" si="20">LN((AB103/1000)+1)*1000</f>
        <v>3.9807494639317736E-2</v>
      </c>
      <c r="AE103" s="17">
        <f t="shared" ref="AE103" si="21">LN((AC103/1000)+1)*1000</f>
        <v>0.11141978647673943</v>
      </c>
      <c r="AF103" s="16">
        <f>(AD103-SMOW!AN$14*AE103)</f>
        <v>-1.902215262040069E-2</v>
      </c>
      <c r="AG103" s="2">
        <f t="shared" si="15"/>
        <v>-19.022152620400689</v>
      </c>
      <c r="AK103" s="123" t="str">
        <f t="shared" si="11"/>
        <v>12</v>
      </c>
      <c r="AN103" s="123" t="str">
        <f t="shared" si="12"/>
        <v>0</v>
      </c>
    </row>
    <row r="104" spans="1:40" s="107" customFormat="1" x14ac:dyDescent="0.25">
      <c r="A104" s="107">
        <v>1859</v>
      </c>
      <c r="B104" s="96" t="s">
        <v>80</v>
      </c>
      <c r="C104" s="57" t="s">
        <v>62</v>
      </c>
      <c r="D104" s="58" t="s">
        <v>71</v>
      </c>
      <c r="E104" s="107" t="s">
        <v>215</v>
      </c>
      <c r="F104" s="16">
        <v>2.1968376613991998</v>
      </c>
      <c r="G104" s="16">
        <v>2.1944276533562301</v>
      </c>
      <c r="H104" s="16">
        <v>5.0813253002184398E-3</v>
      </c>
      <c r="I104" s="16">
        <v>4.2621885529264896</v>
      </c>
      <c r="J104" s="16">
        <v>4.25313101111914</v>
      </c>
      <c r="K104" s="16">
        <v>2.7578090486108302E-3</v>
      </c>
      <c r="L104" s="16">
        <v>-5.1225520514673398E-2</v>
      </c>
      <c r="M104" s="16">
        <v>5.0891593610473398E-3</v>
      </c>
      <c r="N104" s="16">
        <v>-8.0217869858342308</v>
      </c>
      <c r="O104" s="16">
        <v>5.05566657786417E-3</v>
      </c>
      <c r="P104" s="16">
        <v>-15.7134683961271</v>
      </c>
      <c r="Q104" s="16">
        <v>5.8766201370030399E-3</v>
      </c>
      <c r="R104" s="16">
        <v>-25.150967069138002</v>
      </c>
      <c r="S104" s="16">
        <v>0.124464117946953</v>
      </c>
      <c r="T104" s="16">
        <v>921.65642732274205</v>
      </c>
      <c r="U104" s="16">
        <v>0.111880984608516</v>
      </c>
      <c r="V104" s="108">
        <v>43767.527083333334</v>
      </c>
      <c r="W104" s="107">
        <v>2.2999999999999998</v>
      </c>
      <c r="X104" s="16">
        <v>1.5945492686331601E-2</v>
      </c>
      <c r="Y104" s="16">
        <v>1.05414108119534E-2</v>
      </c>
      <c r="Z104" s="17">
        <f>((((N104/1000)+1)/((SMOW!$Z$4/1000)+1))-1)*1000</f>
        <v>2.4789881349795984</v>
      </c>
      <c r="AA104" s="17">
        <f>((((P104/1000)+1)/((SMOW!$AA$4/1000)+1))-1)*1000</f>
        <v>4.7438532140537948</v>
      </c>
      <c r="AB104" s="17">
        <f>Z104*SMOW!$AN$6</f>
        <v>2.6207053721893558</v>
      </c>
      <c r="AC104" s="17">
        <f>AA104*SMOW!$AN$12</f>
        <v>5.0097064302756635</v>
      </c>
      <c r="AD104" s="17">
        <f t="shared" ref="AD104" si="22">LN((AB104/1000)+1)*1000</f>
        <v>2.6172773118500565</v>
      </c>
      <c r="AE104" s="17">
        <f t="shared" ref="AE104" si="23">LN((AC104/1000)+1)*1000</f>
        <v>4.9971996039773066</v>
      </c>
      <c r="AF104" s="16">
        <f>(AD104-SMOW!AN$14*AE104)</f>
        <v>-2.1244079049961506E-2</v>
      </c>
      <c r="AG104" s="2">
        <f t="shared" si="15"/>
        <v>-21.244079049961506</v>
      </c>
      <c r="AH104" s="2">
        <f>AVERAGE(AG104:AG106)</f>
        <v>-19.166466254328274</v>
      </c>
      <c r="AI104" s="2">
        <f>STDEV(AG104:AG106)</f>
        <v>1.9383116418137813</v>
      </c>
      <c r="AK104" s="123" t="str">
        <f t="shared" si="11"/>
        <v>12</v>
      </c>
      <c r="AL104" s="107">
        <v>1</v>
      </c>
      <c r="AN104" s="123" t="str">
        <f t="shared" si="12"/>
        <v>0</v>
      </c>
    </row>
    <row r="105" spans="1:40" s="107" customFormat="1" x14ac:dyDescent="0.25">
      <c r="A105" s="107">
        <v>1860</v>
      </c>
      <c r="B105" s="96" t="s">
        <v>80</v>
      </c>
      <c r="C105" s="57" t="s">
        <v>62</v>
      </c>
      <c r="D105" s="58" t="s">
        <v>71</v>
      </c>
      <c r="E105" s="107" t="s">
        <v>216</v>
      </c>
      <c r="F105" s="16">
        <v>2.20156465217622</v>
      </c>
      <c r="G105" s="16">
        <v>2.19914430365561</v>
      </c>
      <c r="H105" s="16">
        <v>4.9762452552495002E-3</v>
      </c>
      <c r="I105" s="16">
        <v>4.2719901542808802</v>
      </c>
      <c r="J105" s="16">
        <v>4.2628910690073596</v>
      </c>
      <c r="K105" s="16">
        <v>1.47949328548556E-3</v>
      </c>
      <c r="L105" s="16">
        <v>-5.1662180780278497E-2</v>
      </c>
      <c r="M105" s="16">
        <v>5.1497291282649304E-3</v>
      </c>
      <c r="N105" s="16">
        <v>-8.0158718675876095</v>
      </c>
      <c r="O105" s="16">
        <v>4.9255124767393901E-3</v>
      </c>
      <c r="P105" s="16">
        <v>-15.7091148149751</v>
      </c>
      <c r="Q105" s="16">
        <v>1.45005712583124E-3</v>
      </c>
      <c r="R105" s="16">
        <v>-25.521382890290798</v>
      </c>
      <c r="S105" s="16">
        <v>0.151676553435625</v>
      </c>
      <c r="T105" s="16">
        <v>901.77713277344003</v>
      </c>
      <c r="U105" s="16">
        <v>0.112079742935671</v>
      </c>
      <c r="V105" s="108">
        <v>43767.606689814813</v>
      </c>
      <c r="W105" s="107">
        <v>2.2999999999999998</v>
      </c>
      <c r="X105" s="16">
        <v>2.0110838218880201E-2</v>
      </c>
      <c r="Y105" s="16">
        <v>7.2331710525746301E-2</v>
      </c>
      <c r="Z105" s="17">
        <f>((((N105/1000)+1)/((SMOW!$Z$4/1000)+1))-1)*1000</f>
        <v>2.4849658688419485</v>
      </c>
      <c r="AA105" s="17">
        <f>((((P105/1000)+1)/((SMOW!$AA$4/1000)+1))-1)*1000</f>
        <v>4.7482972796399903</v>
      </c>
      <c r="AB105" s="17">
        <f>Z105*SMOW!$AN$6</f>
        <v>2.6270248373878884</v>
      </c>
      <c r="AC105" s="17">
        <f>AA105*SMOW!$AN$12</f>
        <v>5.0143995484939454</v>
      </c>
      <c r="AD105" s="17">
        <f t="shared" ref="AD105" si="24">LN((AB105/1000)+1)*1000</f>
        <v>2.6235802390178913</v>
      </c>
      <c r="AE105" s="17">
        <f t="shared" ref="AE105" si="25">LN((AC105/1000)+1)*1000</f>
        <v>5.0018693173447408</v>
      </c>
      <c r="AF105" s="16">
        <f>(AD105-SMOW!AN$14*AE105)</f>
        <v>-1.7406760540132016E-2</v>
      </c>
      <c r="AG105" s="2">
        <f t="shared" si="15"/>
        <v>-17.406760540132016</v>
      </c>
      <c r="AK105" s="123" t="str">
        <f t="shared" si="11"/>
        <v>12</v>
      </c>
      <c r="AN105" s="123" t="str">
        <f t="shared" si="12"/>
        <v>0</v>
      </c>
    </row>
    <row r="106" spans="1:40" s="87" customFormat="1" x14ac:dyDescent="0.25">
      <c r="A106" s="107">
        <v>1861</v>
      </c>
      <c r="B106" s="96" t="s">
        <v>101</v>
      </c>
      <c r="C106" s="58" t="s">
        <v>63</v>
      </c>
      <c r="D106" s="58" t="s">
        <v>136</v>
      </c>
      <c r="E106" s="107" t="s">
        <v>217</v>
      </c>
      <c r="F106" s="16">
        <v>1.6658057322030899</v>
      </c>
      <c r="G106" s="16">
        <v>1.66441954273912</v>
      </c>
      <c r="H106" s="16">
        <v>3.7547140524123398E-3</v>
      </c>
      <c r="I106" s="16">
        <v>3.2568416067132402</v>
      </c>
      <c r="J106" s="16">
        <v>3.2515495475599399</v>
      </c>
      <c r="K106" s="16">
        <v>1.3930958826261399E-3</v>
      </c>
      <c r="L106" s="16">
        <v>-5.2398618372529099E-2</v>
      </c>
      <c r="M106" s="16">
        <v>3.9324796153716703E-3</v>
      </c>
      <c r="N106" s="16">
        <v>-8.54616872987914</v>
      </c>
      <c r="O106" s="16">
        <v>3.7164347742372301E-3</v>
      </c>
      <c r="P106" s="16">
        <v>-16.704065856401801</v>
      </c>
      <c r="Q106" s="16">
        <v>1.3653786951161801E-3</v>
      </c>
      <c r="R106" s="16">
        <v>-26.858358319677102</v>
      </c>
      <c r="S106" s="16">
        <v>0.131537140810359</v>
      </c>
      <c r="T106" s="16">
        <v>926.39329306842001</v>
      </c>
      <c r="U106" s="16">
        <v>8.4497518214372999E-2</v>
      </c>
      <c r="V106" s="108">
        <v>43767.687013888892</v>
      </c>
      <c r="W106" s="107">
        <v>2.2999999999999998</v>
      </c>
      <c r="X106" s="16">
        <v>4.9949582387896502E-4</v>
      </c>
      <c r="Y106" s="16">
        <v>1.1116394100965399E-4</v>
      </c>
      <c r="Z106" s="17">
        <f>((((N106/1000)+1)/((SMOW!$Z$4/1000)+1))-1)*1000</f>
        <v>1.9490554476786492</v>
      </c>
      <c r="AA106" s="17">
        <f>((((P106/1000)+1)/((SMOW!$AA$4/1000)+1))-1)*1000</f>
        <v>3.7326672664022009</v>
      </c>
      <c r="AB106" s="17">
        <f>Z106*SMOW!$AN$6</f>
        <v>2.060477825751434</v>
      </c>
      <c r="AC106" s="17">
        <f>AA106*SMOW!$AN$12</f>
        <v>3.9418519846222497</v>
      </c>
      <c r="AD106" s="17">
        <f t="shared" ref="AD106" si="26">LN((AB106/1000)+1)*1000</f>
        <v>2.0583579527841946</v>
      </c>
      <c r="AE106" s="17">
        <f t="shared" ref="AE106" si="27">LN((AC106/1000)+1)*1000</f>
        <v>3.9341032423429656</v>
      </c>
      <c r="AF106" s="16">
        <f>(AD106-SMOW!AN$14*AE106)</f>
        <v>-1.8848559172891299E-2</v>
      </c>
      <c r="AG106" s="2">
        <f t="shared" si="15"/>
        <v>-18.848559172891299</v>
      </c>
      <c r="AH106" s="2">
        <f>AVERAGE(AG106:AG107)</f>
        <v>-14.791196601461664</v>
      </c>
      <c r="AI106" s="2">
        <f>STDEV(AG106:AG107)</f>
        <v>5.7379771759807641</v>
      </c>
      <c r="AJ106" s="112"/>
      <c r="AK106" s="123" t="str">
        <f t="shared" si="11"/>
        <v>12</v>
      </c>
      <c r="AL106" s="87">
        <v>1</v>
      </c>
      <c r="AN106" s="123" t="str">
        <f t="shared" si="12"/>
        <v>0</v>
      </c>
    </row>
    <row r="107" spans="1:40" s="107" customFormat="1" x14ac:dyDescent="0.25">
      <c r="A107" s="107">
        <v>1862</v>
      </c>
      <c r="B107" s="96" t="s">
        <v>101</v>
      </c>
      <c r="C107" s="58" t="s">
        <v>63</v>
      </c>
      <c r="D107" s="58" t="s">
        <v>136</v>
      </c>
      <c r="E107" s="107" t="s">
        <v>218</v>
      </c>
      <c r="F107" s="16">
        <v>1.5861597373181999</v>
      </c>
      <c r="G107" s="16">
        <v>1.5849027562417499</v>
      </c>
      <c r="H107" s="16">
        <v>4.2936150534647003E-3</v>
      </c>
      <c r="I107" s="16">
        <v>3.0909860289249198</v>
      </c>
      <c r="J107" s="16">
        <v>3.08621872099592</v>
      </c>
      <c r="K107" s="16">
        <v>1.28115891342717E-3</v>
      </c>
      <c r="L107" s="16">
        <v>-4.4620728444095301E-2</v>
      </c>
      <c r="M107" s="16">
        <v>4.2635051867842399E-3</v>
      </c>
      <c r="N107" s="16">
        <v>-8.6250027345162508</v>
      </c>
      <c r="O107" s="16">
        <v>4.2498416841197902E-3</v>
      </c>
      <c r="P107" s="16">
        <v>-16.866621553538199</v>
      </c>
      <c r="Q107" s="16">
        <v>1.2556688360544201E-3</v>
      </c>
      <c r="R107" s="16">
        <v>-27.208698150055898</v>
      </c>
      <c r="S107" s="16">
        <v>0.133169126151926</v>
      </c>
      <c r="T107" s="16">
        <v>1058.6612902537599</v>
      </c>
      <c r="U107" s="16">
        <v>9.9671787842883705E-2</v>
      </c>
      <c r="V107" s="108">
        <v>43767.76771990741</v>
      </c>
      <c r="W107" s="107">
        <v>2.2999999999999998</v>
      </c>
      <c r="X107" s="16">
        <v>2.0592781315035402E-2</v>
      </c>
      <c r="Y107" s="16">
        <v>2.4565842018904601E-2</v>
      </c>
      <c r="Z107" s="17">
        <f>((((N107/1000)+1)/((SMOW!$Z$4/1000)+1))-1)*1000</f>
        <v>1.8693869306058986</v>
      </c>
      <c r="AA107" s="17">
        <f>((((P107/1000)+1)/((SMOW!$AA$4/1000)+1))-1)*1000</f>
        <v>3.5667330264643748</v>
      </c>
      <c r="AB107" s="17">
        <f>Z107*SMOW!$AN$6</f>
        <v>1.9762548689164128</v>
      </c>
      <c r="AC107" s="17">
        <f>AA107*SMOW!$AN$12</f>
        <v>3.7666185211675338</v>
      </c>
      <c r="AD107" s="17">
        <f t="shared" ref="AD107" si="28">LN((AB107/1000)+1)*1000</f>
        <v>1.9743046462649019</v>
      </c>
      <c r="AE107" s="17">
        <f t="shared" ref="AE107" si="29">LN((AC107/1000)+1)*1000</f>
        <v>3.7595425763161625</v>
      </c>
      <c r="AF107" s="16">
        <f>(AD107-SMOW!AN$14*AE107)</f>
        <v>-1.073383403003203E-2</v>
      </c>
      <c r="AG107" s="2">
        <f t="shared" si="15"/>
        <v>-10.73383403003203</v>
      </c>
      <c r="AK107" s="123" t="str">
        <f t="shared" si="11"/>
        <v>12</v>
      </c>
      <c r="AN107" s="123" t="str">
        <f t="shared" si="12"/>
        <v>0</v>
      </c>
    </row>
    <row r="108" spans="1:40" s="107" customFormat="1" x14ac:dyDescent="0.25">
      <c r="A108" s="107">
        <v>1863</v>
      </c>
      <c r="B108" s="96" t="s">
        <v>80</v>
      </c>
      <c r="C108" s="57" t="s">
        <v>62</v>
      </c>
      <c r="D108" s="48" t="s">
        <v>70</v>
      </c>
      <c r="E108" s="107" t="s">
        <v>220</v>
      </c>
      <c r="F108" s="16">
        <v>-1.3183869571125499</v>
      </c>
      <c r="G108" s="16">
        <v>-1.319257316289</v>
      </c>
      <c r="H108" s="16">
        <v>5.1694614154802901E-3</v>
      </c>
      <c r="I108" s="16">
        <v>-2.4965496693021598</v>
      </c>
      <c r="J108" s="16">
        <v>-2.4996713959639298</v>
      </c>
      <c r="K108" s="16">
        <v>2.7666138599613801E-3</v>
      </c>
      <c r="L108" s="16">
        <v>5.6918077996033804E-4</v>
      </c>
      <c r="M108" s="16">
        <v>4.94776351961359E-3</v>
      </c>
      <c r="N108" s="16">
        <v>-11.499937599834199</v>
      </c>
      <c r="O108" s="16">
        <v>5.1167587998410596E-3</v>
      </c>
      <c r="P108" s="16">
        <v>-22.342987032541501</v>
      </c>
      <c r="Q108" s="16">
        <v>2.7115690090768699E-3</v>
      </c>
      <c r="R108" s="16">
        <v>-35.174581640324497</v>
      </c>
      <c r="S108" s="16">
        <v>0.13597736925573001</v>
      </c>
      <c r="T108" s="16">
        <v>1113.95205789893</v>
      </c>
      <c r="U108" s="16">
        <v>0.35571277809907398</v>
      </c>
      <c r="V108" s="108">
        <v>43768.374837962961</v>
      </c>
      <c r="W108" s="107">
        <v>2.2999999999999998</v>
      </c>
      <c r="X108" s="16">
        <v>6.0412208712574801E-3</v>
      </c>
      <c r="Y108" s="16">
        <v>9.9595662868968201E-3</v>
      </c>
      <c r="Z108" s="17">
        <f>((((N108/1000)+1)/((SMOW!$Z$4/1000)+1))-1)*1000</f>
        <v>-1.0359811076503522</v>
      </c>
      <c r="AA108" s="17">
        <f>((((P108/1000)+1)/((SMOW!$AA$4/1000)+1))-1)*1000</f>
        <v>-2.0234527337898989</v>
      </c>
      <c r="AB108" s="17">
        <f>Z108*SMOW!$AN$6</f>
        <v>-1.0952054251475074</v>
      </c>
      <c r="AC108" s="17">
        <f>AA108*SMOW!$AN$12</f>
        <v>-2.1368503017326232</v>
      </c>
      <c r="AD108" s="17">
        <f t="shared" ref="AD108" si="30">LN((AB108/1000)+1)*1000</f>
        <v>-1.095805600859634</v>
      </c>
      <c r="AE108" s="17">
        <f t="shared" ref="AE108" si="31">LN((AC108/1000)+1)*1000</f>
        <v>-2.1391366239381191</v>
      </c>
      <c r="AF108" s="16">
        <f>(AD108-SMOW!AN$14*AE108)</f>
        <v>3.3658536579692866E-2</v>
      </c>
      <c r="AG108" s="2">
        <f t="shared" si="15"/>
        <v>33.658536579692864</v>
      </c>
      <c r="AH108" s="2">
        <f>AVERAGE(AG108:AG109)</f>
        <v>34.103358841029106</v>
      </c>
      <c r="AI108" s="2">
        <f>STDEV(AG108:AG109)</f>
        <v>0.62907367482718235</v>
      </c>
      <c r="AK108" s="123" t="str">
        <f t="shared" si="11"/>
        <v>12</v>
      </c>
      <c r="AL108" s="107">
        <v>1</v>
      </c>
      <c r="AN108" s="123" t="str">
        <f t="shared" si="12"/>
        <v>0</v>
      </c>
    </row>
    <row r="109" spans="1:40" s="107" customFormat="1" x14ac:dyDescent="0.25">
      <c r="A109" s="107">
        <v>1864</v>
      </c>
      <c r="B109" s="96" t="s">
        <v>80</v>
      </c>
      <c r="C109" s="57" t="s">
        <v>62</v>
      </c>
      <c r="D109" s="48" t="s">
        <v>70</v>
      </c>
      <c r="E109" s="107" t="s">
        <v>221</v>
      </c>
      <c r="F109" s="16">
        <v>-1.29256961211013</v>
      </c>
      <c r="G109" s="16">
        <v>-1.2934061169239599</v>
      </c>
      <c r="H109" s="16">
        <v>4.6740377818219898E-3</v>
      </c>
      <c r="I109" s="16">
        <v>-2.4546390393044999</v>
      </c>
      <c r="J109" s="16">
        <v>-2.4576567411230599</v>
      </c>
      <c r="K109" s="16">
        <v>2.67259481242879E-3</v>
      </c>
      <c r="L109" s="16">
        <v>4.2366423890150204E-3</v>
      </c>
      <c r="M109" s="16">
        <v>5.0646179497593896E-3</v>
      </c>
      <c r="N109" s="16">
        <v>-11.4743532121781</v>
      </c>
      <c r="O109" s="16">
        <v>4.5093447618356104E-3</v>
      </c>
      <c r="P109" s="16">
        <v>-22.296573972522602</v>
      </c>
      <c r="Q109" s="16">
        <v>5.9155955506387898E-3</v>
      </c>
      <c r="R109" s="16">
        <v>-35.478044332544897</v>
      </c>
      <c r="S109" s="16">
        <v>0.160542547482699</v>
      </c>
      <c r="T109" s="16">
        <v>983.81125219530099</v>
      </c>
      <c r="U109" s="16">
        <v>0.12797800375780699</v>
      </c>
      <c r="V109" s="108">
        <v>43768.456759259258</v>
      </c>
      <c r="W109" s="107">
        <v>2.2999999999999998</v>
      </c>
      <c r="X109" s="16">
        <v>2.26653531084236E-4</v>
      </c>
      <c r="Y109" s="16">
        <v>7.3952418848173096E-4</v>
      </c>
      <c r="Z109" s="17">
        <f>((((N109/1000)+1)/((SMOW!$Z$4/1000)+1))-1)*1000</f>
        <v>-1.0101258915647948</v>
      </c>
      <c r="AA109" s="17">
        <f>((((P109/1000)+1)/((SMOW!$AA$4/1000)+1))-1)*1000</f>
        <v>-1.9760750289595785</v>
      </c>
      <c r="AB109" s="17">
        <f>Z109*SMOW!$AN$6</f>
        <v>-1.0678721343025737</v>
      </c>
      <c r="AC109" s="17">
        <f>AA109*SMOW!$AN$12</f>
        <v>-2.0868174736010516</v>
      </c>
      <c r="AD109" s="17">
        <f t="shared" ref="AD109" si="32">LN((AB109/1000)+1)*1000</f>
        <v>-1.068442715991897</v>
      </c>
      <c r="AE109" s="17">
        <f t="shared" ref="AE109" si="33">LN((AC109/1000)+1)*1000</f>
        <v>-2.0889979111633754</v>
      </c>
      <c r="AF109" s="16">
        <f>(AD109-SMOW!AN$14*AE109)</f>
        <v>3.454818110236535E-2</v>
      </c>
      <c r="AG109" s="2">
        <f t="shared" si="15"/>
        <v>34.548181102365348</v>
      </c>
      <c r="AK109" s="123" t="str">
        <f t="shared" si="11"/>
        <v>12</v>
      </c>
      <c r="AN109" s="123" t="str">
        <f t="shared" si="12"/>
        <v>0</v>
      </c>
    </row>
    <row r="110" spans="1:40" s="107" customFormat="1" x14ac:dyDescent="0.25">
      <c r="A110" s="107">
        <v>1865</v>
      </c>
      <c r="B110" s="96" t="s">
        <v>80</v>
      </c>
      <c r="C110" s="48" t="s">
        <v>63</v>
      </c>
      <c r="D110" s="48" t="s">
        <v>72</v>
      </c>
      <c r="E110" s="107" t="s">
        <v>222</v>
      </c>
      <c r="F110" s="16">
        <v>-2.54297509846546</v>
      </c>
      <c r="G110" s="16">
        <v>-2.5462142985473402</v>
      </c>
      <c r="H110" s="16">
        <v>4.2068340743144604E-3</v>
      </c>
      <c r="I110" s="16">
        <v>-4.78406664711276</v>
      </c>
      <c r="J110" s="16">
        <v>-4.7955469495671297</v>
      </c>
      <c r="K110" s="16">
        <v>1.15004456129212E-3</v>
      </c>
      <c r="L110" s="16">
        <v>-1.4165509175890999E-2</v>
      </c>
      <c r="M110" s="16">
        <v>4.0843011957776504E-3</v>
      </c>
      <c r="N110" s="16">
        <v>-12.7120410753889</v>
      </c>
      <c r="O110" s="16">
        <v>4.16394543632124E-3</v>
      </c>
      <c r="P110" s="16">
        <v>-24.584991323250801</v>
      </c>
      <c r="Q110" s="16">
        <v>1.12716314936133E-3</v>
      </c>
      <c r="R110" s="16">
        <v>-38.676262664054597</v>
      </c>
      <c r="S110" s="16">
        <v>0.163306448041596</v>
      </c>
      <c r="T110" s="16">
        <v>820.42262118087399</v>
      </c>
      <c r="U110" s="16">
        <v>0.144229541796004</v>
      </c>
      <c r="V110" s="108">
        <v>43768.542696759258</v>
      </c>
      <c r="W110" s="107">
        <v>2.2999999999999998</v>
      </c>
      <c r="X110" s="16">
        <v>7.7078960635067898E-3</v>
      </c>
      <c r="Y110" s="16">
        <v>1.0148478429032701E-2</v>
      </c>
      <c r="Z110" s="17">
        <f>((((N110/1000)+1)/((SMOW!$Z$4/1000)+1))-1)*1000</f>
        <v>-2.2609155363982891</v>
      </c>
      <c r="AA110" s="17">
        <f>((((P110/1000)+1)/((SMOW!$AA$4/1000)+1))-1)*1000</f>
        <v>-4.3120546374439961</v>
      </c>
      <c r="AB110" s="17">
        <f>Z110*SMOW!$AN$6</f>
        <v>-2.3901661362143383</v>
      </c>
      <c r="AC110" s="17">
        <f>AA110*SMOW!$AN$12</f>
        <v>-4.553709162186192</v>
      </c>
      <c r="AD110" s="17">
        <f t="shared" ref="AD110" si="34">LN((AB110/1000)+1)*1000</f>
        <v>-2.3930271430573393</v>
      </c>
      <c r="AE110" s="17">
        <f t="shared" ref="AE110" si="35">LN((AC110/1000)+1)*1000</f>
        <v>-4.564108879287625</v>
      </c>
      <c r="AF110" s="16">
        <f>(AD110-SMOW!AN$14*AE110)</f>
        <v>1.6822345206526812E-2</v>
      </c>
      <c r="AG110" s="2">
        <f t="shared" si="15"/>
        <v>16.822345206526812</v>
      </c>
      <c r="AH110" s="2">
        <f>AVERAGE(AG110:AG111)</f>
        <v>13.826846180632568</v>
      </c>
      <c r="AI110" s="2">
        <f>STDEV(AG110:AG111)</f>
        <v>4.2362753484950408</v>
      </c>
      <c r="AK110" s="123" t="str">
        <f t="shared" si="11"/>
        <v>12</v>
      </c>
      <c r="AL110" s="107">
        <v>1</v>
      </c>
      <c r="AN110" s="123" t="str">
        <f t="shared" si="12"/>
        <v>0</v>
      </c>
    </row>
    <row r="111" spans="1:40" s="107" customFormat="1" x14ac:dyDescent="0.25">
      <c r="A111" s="107">
        <v>1866</v>
      </c>
      <c r="B111" s="96" t="s">
        <v>80</v>
      </c>
      <c r="C111" s="48" t="s">
        <v>63</v>
      </c>
      <c r="D111" s="48" t="s">
        <v>72</v>
      </c>
      <c r="E111" s="107" t="s">
        <v>223</v>
      </c>
      <c r="F111" s="16">
        <v>-2.6854335480282998</v>
      </c>
      <c r="G111" s="16">
        <v>-2.6890460565932202</v>
      </c>
      <c r="H111" s="16">
        <v>3.66598300600213E-3</v>
      </c>
      <c r="I111" s="16">
        <v>-5.0428189407856499</v>
      </c>
      <c r="J111" s="16">
        <v>-5.0555769106046897</v>
      </c>
      <c r="K111" s="16">
        <v>1.58880249203005E-3</v>
      </c>
      <c r="L111" s="16">
        <v>-1.9701447793942901E-2</v>
      </c>
      <c r="M111" s="16">
        <v>3.5948217320775399E-3</v>
      </c>
      <c r="N111" s="16">
        <v>-12.853047162257001</v>
      </c>
      <c r="O111" s="16">
        <v>3.6286083400987202E-3</v>
      </c>
      <c r="P111" s="16">
        <v>-24.838595453088001</v>
      </c>
      <c r="Q111" s="16">
        <v>1.55719150448933E-3</v>
      </c>
      <c r="R111" s="16">
        <v>-39.172676235121102</v>
      </c>
      <c r="S111" s="16">
        <v>0.15440251306686301</v>
      </c>
      <c r="T111" s="16">
        <v>804.09573520778702</v>
      </c>
      <c r="U111" s="16">
        <v>0.122752105326267</v>
      </c>
      <c r="V111" s="108">
        <v>43768.620752314811</v>
      </c>
      <c r="W111" s="107">
        <v>2.2999999999999998</v>
      </c>
      <c r="X111" s="16">
        <v>1.4034541061195E-2</v>
      </c>
      <c r="Y111" s="16">
        <v>1.7533327019353399E-2</v>
      </c>
      <c r="Z111" s="17">
        <f>((((N111/1000)+1)/((SMOW!$Z$4/1000)+1))-1)*1000</f>
        <v>-2.4034142701707673</v>
      </c>
      <c r="AA111" s="17">
        <f>((((P111/1000)+1)/((SMOW!$AA$4/1000)+1))-1)*1000</f>
        <v>-4.570929652413902</v>
      </c>
      <c r="AB111" s="17">
        <f>Z111*SMOW!$AN$6</f>
        <v>-2.5408111481279541</v>
      </c>
      <c r="AC111" s="17">
        <f>AA111*SMOW!$AN$12</f>
        <v>-4.8270919522123217</v>
      </c>
      <c r="AD111" s="17">
        <f t="shared" ref="AD111" si="36">LN((AB111/1000)+1)*1000</f>
        <v>-2.5440444868030605</v>
      </c>
      <c r="AE111" s="17">
        <f t="shared" ref="AE111" si="37">LN((AC111/1000)+1)*1000</f>
        <v>-4.8387799885564373</v>
      </c>
      <c r="AF111" s="16">
        <f>(AD111-SMOW!AN$14*AE111)</f>
        <v>1.0831347154738324E-2</v>
      </c>
      <c r="AG111" s="2">
        <f t="shared" si="15"/>
        <v>10.831347154738324</v>
      </c>
      <c r="AK111" s="123" t="str">
        <f t="shared" si="11"/>
        <v>12</v>
      </c>
      <c r="AN111" s="123" t="str">
        <f t="shared" si="12"/>
        <v>0</v>
      </c>
    </row>
    <row r="112" spans="1:40" s="107" customFormat="1" x14ac:dyDescent="0.25">
      <c r="A112" s="107">
        <v>1867</v>
      </c>
      <c r="B112" s="96" t="s">
        <v>101</v>
      </c>
      <c r="C112" s="48" t="s">
        <v>63</v>
      </c>
      <c r="D112" s="48" t="s">
        <v>72</v>
      </c>
      <c r="E112" s="107" t="s">
        <v>224</v>
      </c>
      <c r="F112" s="16">
        <v>-3.21279261288417</v>
      </c>
      <c r="G112" s="16">
        <v>-3.2179650331194498</v>
      </c>
      <c r="H112" s="16">
        <v>4.04522519216159E-3</v>
      </c>
      <c r="I112" s="16">
        <v>-6.0579614294484703</v>
      </c>
      <c r="J112" s="16">
        <v>-6.07638538095381</v>
      </c>
      <c r="K112" s="16">
        <v>1.71402293395462E-3</v>
      </c>
      <c r="L112" s="16">
        <v>-9.6335519758333297E-3</v>
      </c>
      <c r="M112" s="16">
        <v>3.8652066100125899E-3</v>
      </c>
      <c r="N112" s="16">
        <v>-13.3750298058835</v>
      </c>
      <c r="O112" s="16">
        <v>4.0039841553599301E-3</v>
      </c>
      <c r="P112" s="16">
        <v>-25.8335405561584</v>
      </c>
      <c r="Q112" s="16">
        <v>1.67992054685552E-3</v>
      </c>
      <c r="R112" s="16">
        <v>-40.565067554107699</v>
      </c>
      <c r="S112" s="16">
        <v>0.119921070714505</v>
      </c>
      <c r="T112" s="16">
        <v>1160.71021128705</v>
      </c>
      <c r="U112" s="16">
        <v>0.13937625825986499</v>
      </c>
      <c r="V112" s="108">
        <v>43768.713622685187</v>
      </c>
      <c r="W112" s="107">
        <v>2.2999999999999998</v>
      </c>
      <c r="X112" s="16">
        <v>1.8829436529359599E-2</v>
      </c>
      <c r="Y112" s="16">
        <v>1.54320694798223E-2</v>
      </c>
      <c r="Z112" s="17">
        <f>((((N112/1000)+1)/((SMOW!$Z$4/1000)+1))-1)*1000</f>
        <v>-2.9309224609168627</v>
      </c>
      <c r="AA112" s="17">
        <f>((((P112/1000)+1)/((SMOW!$AA$4/1000)+1))-1)*1000</f>
        <v>-5.5865536038729458</v>
      </c>
      <c r="AB112" s="17">
        <f>Z112*SMOW!$AN$6</f>
        <v>-3.0984755959142509</v>
      </c>
      <c r="AC112" s="17">
        <f>AA112*SMOW!$AN$12</f>
        <v>-5.8996331145933736</v>
      </c>
      <c r="AD112" s="17">
        <f t="shared" ref="AD112" si="38">LN((AB112/1000)+1)*1000</f>
        <v>-3.1032858102144134</v>
      </c>
      <c r="AE112" s="17">
        <f t="shared" ref="AE112" si="39">LN((AC112/1000)+1)*1000</f>
        <v>-5.917104701228137</v>
      </c>
      <c r="AF112" s="16">
        <f>(AD112-SMOW!AN$14*AE112)</f>
        <v>2.0945472034043178E-2</v>
      </c>
      <c r="AG112" s="2">
        <f t="shared" si="15"/>
        <v>20.945472034043178</v>
      </c>
      <c r="AH112" s="2">
        <f>AVERAGE(AG112:AG113)</f>
        <v>16.11323408655041</v>
      </c>
      <c r="AI112" s="2">
        <f>STDEV(AG112:AG113)</f>
        <v>6.8338164419582093</v>
      </c>
      <c r="AK112" s="123" t="str">
        <f t="shared" si="11"/>
        <v>12</v>
      </c>
      <c r="AL112" s="107">
        <v>1</v>
      </c>
      <c r="AN112" s="123" t="str">
        <f t="shared" si="12"/>
        <v>0</v>
      </c>
    </row>
    <row r="113" spans="1:40" s="107" customFormat="1" x14ac:dyDescent="0.25">
      <c r="A113" s="107">
        <v>1868</v>
      </c>
      <c r="B113" s="96" t="s">
        <v>101</v>
      </c>
      <c r="C113" s="48" t="s">
        <v>63</v>
      </c>
      <c r="D113" s="48" t="s">
        <v>72</v>
      </c>
      <c r="E113" s="107" t="s">
        <v>225</v>
      </c>
      <c r="F113" s="16">
        <v>-3.0955846098499</v>
      </c>
      <c r="G113" s="16">
        <v>-3.1003862157470401</v>
      </c>
      <c r="H113" s="16">
        <v>4.35937502188204E-3</v>
      </c>
      <c r="I113" s="16">
        <v>-5.8191680785088202</v>
      </c>
      <c r="J113" s="16">
        <v>-5.8361654450903497</v>
      </c>
      <c r="K113" s="16">
        <v>1.34567165091004E-3</v>
      </c>
      <c r="L113" s="16">
        <v>-1.8890860739334901E-2</v>
      </c>
      <c r="M113" s="16">
        <v>4.3370856434880502E-3</v>
      </c>
      <c r="N113" s="16">
        <v>-13.2590167374541</v>
      </c>
      <c r="O113" s="16">
        <v>4.3149312302105903E-3</v>
      </c>
      <c r="P113" s="16">
        <v>-25.599498263754601</v>
      </c>
      <c r="Q113" s="16">
        <v>1.3188980210815399E-3</v>
      </c>
      <c r="R113" s="16">
        <v>-40.526195618619802</v>
      </c>
      <c r="S113" s="16">
        <v>0.13199378894497599</v>
      </c>
      <c r="T113" s="16">
        <v>1254.33537968108</v>
      </c>
      <c r="U113" s="16">
        <v>0.161221446610989</v>
      </c>
      <c r="V113" s="108">
        <v>43768.797569444447</v>
      </c>
      <c r="W113" s="107">
        <v>2.2999999999999998</v>
      </c>
      <c r="X113" s="16">
        <v>4.8818659725507698E-4</v>
      </c>
      <c r="Y113" s="16">
        <v>1.3961843097994701E-4</v>
      </c>
      <c r="Z113" s="17">
        <f>((((N113/1000)+1)/((SMOW!$Z$4/1000)+1))-1)*1000</f>
        <v>-2.8136813139605366</v>
      </c>
      <c r="AA113" s="17">
        <f>((((P113/1000)+1)/((SMOW!$AA$4/1000)+1))-1)*1000</f>
        <v>-5.3476469977836727</v>
      </c>
      <c r="AB113" s="17">
        <f>Z113*SMOW!$AN$6</f>
        <v>-2.9745320806813256</v>
      </c>
      <c r="AC113" s="17">
        <f>AA113*SMOW!$AN$12</f>
        <v>-5.6473377954180126</v>
      </c>
      <c r="AD113" s="17">
        <f t="shared" ref="AD113" si="40">LN((AB113/1000)+1)*1000</f>
        <v>-2.9789647935776511</v>
      </c>
      <c r="AE113" s="17">
        <f t="shared" ref="AE113" si="41">LN((AC113/1000)+1)*1000</f>
        <v>-5.6633442987058871</v>
      </c>
      <c r="AF113" s="16">
        <f>(AD113-SMOW!AN$14*AE113)</f>
        <v>1.1280996139057642E-2</v>
      </c>
      <c r="AG113" s="2">
        <f t="shared" si="15"/>
        <v>11.280996139057642</v>
      </c>
      <c r="AK113" s="123" t="str">
        <f t="shared" si="11"/>
        <v>12</v>
      </c>
      <c r="AN113" s="123" t="str">
        <f t="shared" si="12"/>
        <v>0</v>
      </c>
    </row>
    <row r="114" spans="1:40" s="107" customFormat="1" x14ac:dyDescent="0.25">
      <c r="A114" s="107">
        <v>1869</v>
      </c>
      <c r="B114" s="96" t="s">
        <v>80</v>
      </c>
      <c r="C114" s="58" t="s">
        <v>63</v>
      </c>
      <c r="D114" s="58" t="s">
        <v>96</v>
      </c>
      <c r="E114" s="107" t="s">
        <v>226</v>
      </c>
      <c r="F114" s="16">
        <v>-3.3293672378957999</v>
      </c>
      <c r="G114" s="16">
        <v>-3.33492246398992</v>
      </c>
      <c r="H114" s="16">
        <v>5.2956974580525302E-3</v>
      </c>
      <c r="I114" s="16">
        <v>-6.25883041331649</v>
      </c>
      <c r="J114" s="16">
        <v>-6.2784994254959496</v>
      </c>
      <c r="K114" s="16">
        <v>4.6222662013923298E-3</v>
      </c>
      <c r="L114" s="16">
        <v>-1.98747673280536E-2</v>
      </c>
      <c r="M114" s="16">
        <v>5.5683153082183197E-3</v>
      </c>
      <c r="N114" s="16">
        <v>-13.490415953574001</v>
      </c>
      <c r="O114" s="16">
        <v>5.2417078670228198E-3</v>
      </c>
      <c r="P114" s="16">
        <v>-26.030413028831202</v>
      </c>
      <c r="Q114" s="16">
        <v>4.5303010892792303E-3</v>
      </c>
      <c r="R114" s="16">
        <v>-38.796962891879197</v>
      </c>
      <c r="S114" s="16">
        <v>0.127829774215824</v>
      </c>
      <c r="T114" s="16">
        <v>882.43570066068298</v>
      </c>
      <c r="U114" s="16">
        <v>0.111769621704192</v>
      </c>
      <c r="V114" s="108">
        <v>43769.357928240737</v>
      </c>
      <c r="W114" s="107">
        <v>2.2999999999999998</v>
      </c>
      <c r="X114" s="16">
        <v>1.48281416132365E-3</v>
      </c>
      <c r="Y114" s="16">
        <v>1.4511000320734E-3</v>
      </c>
      <c r="Z114" s="17">
        <f>((((N114/1000)+1)/((SMOW!$Z$4/1000)+1))-1)*1000</f>
        <v>-3.0475300507450953</v>
      </c>
      <c r="AA114" s="17">
        <f>((((P114/1000)+1)/((SMOW!$AA$4/1000)+1))-1)*1000</f>
        <v>-5.7875178560838902</v>
      </c>
      <c r="AB114" s="17">
        <f>Z114*SMOW!$AN$6</f>
        <v>-3.2217493352229778</v>
      </c>
      <c r="AC114" s="17">
        <f>AA114*SMOW!$AN$12</f>
        <v>-6.1118597289359338</v>
      </c>
      <c r="AD114" s="17">
        <f t="shared" ref="AD114" si="42">LN((AB114/1000)+1)*1000</f>
        <v>-3.2269503435135016</v>
      </c>
      <c r="AE114" s="17">
        <f t="shared" ref="AE114" si="43">LN((AC114/1000)+1)*1000</f>
        <v>-6.13061359666162</v>
      </c>
      <c r="AF114" s="16">
        <f>(AD114-SMOW!AN$14*AE114)</f>
        <v>1.001363552383383E-2</v>
      </c>
      <c r="AG114" s="2">
        <f t="shared" si="15"/>
        <v>10.01363552383383</v>
      </c>
      <c r="AH114" s="2">
        <f>AVERAGE(AG114:AG115)</f>
        <v>12.757536669407932</v>
      </c>
      <c r="AI114" s="2">
        <f>STDEV(AG114:AG115)</f>
        <v>3.8804622138819642</v>
      </c>
      <c r="AK114" s="123" t="str">
        <f t="shared" si="11"/>
        <v>12</v>
      </c>
      <c r="AL114" s="107">
        <v>1</v>
      </c>
      <c r="AN114" s="123" t="str">
        <f t="shared" si="12"/>
        <v>0</v>
      </c>
    </row>
    <row r="115" spans="1:40" s="107" customFormat="1" x14ac:dyDescent="0.25">
      <c r="A115" s="107">
        <v>1870</v>
      </c>
      <c r="B115" s="96" t="s">
        <v>80</v>
      </c>
      <c r="C115" s="58" t="s">
        <v>63</v>
      </c>
      <c r="D115" s="58" t="s">
        <v>96</v>
      </c>
      <c r="E115" s="107" t="s">
        <v>227</v>
      </c>
      <c r="F115" s="16">
        <v>-3.3388751184509302</v>
      </c>
      <c r="G115" s="16">
        <v>-3.3444618935985999</v>
      </c>
      <c r="H115" s="16">
        <v>3.8640856014226402E-3</v>
      </c>
      <c r="I115" s="16">
        <v>-6.2865781457668497</v>
      </c>
      <c r="J115" s="16">
        <v>-6.3064219247909996</v>
      </c>
      <c r="K115" s="16">
        <v>1.3643521085354099E-3</v>
      </c>
      <c r="L115" s="16">
        <v>-1.4671117308955201E-2</v>
      </c>
      <c r="M115" s="16">
        <v>3.8341359773127999E-3</v>
      </c>
      <c r="N115" s="16">
        <v>-13.4998269013668</v>
      </c>
      <c r="O115" s="16">
        <v>3.8246912812264001E-3</v>
      </c>
      <c r="P115" s="16">
        <v>-26.0576086893726</v>
      </c>
      <c r="Q115" s="16">
        <v>1.3372068102866701E-3</v>
      </c>
      <c r="R115" s="16">
        <v>-38.804455630995498</v>
      </c>
      <c r="S115" s="16">
        <v>0.12369638644490299</v>
      </c>
      <c r="T115" s="16">
        <v>894.34244304629306</v>
      </c>
      <c r="U115" s="16">
        <v>0.136950231357124</v>
      </c>
      <c r="V115" s="108">
        <v>43769.440578703703</v>
      </c>
      <c r="W115" s="107">
        <v>2.2999999999999998</v>
      </c>
      <c r="X115" s="16">
        <v>1.18912105480254E-2</v>
      </c>
      <c r="Y115" s="16">
        <v>9.1693867965986393E-3</v>
      </c>
      <c r="Z115" s="17">
        <f>((((N115/1000)+1)/((SMOW!$Z$4/1000)+1))-1)*1000</f>
        <v>-3.0570406199258437</v>
      </c>
      <c r="AA115" s="17">
        <f>((((P115/1000)+1)/((SMOW!$AA$4/1000)+1))-1)*1000</f>
        <v>-5.8152787487565361</v>
      </c>
      <c r="AB115" s="17">
        <f>Z115*SMOW!$AN$6</f>
        <v>-3.2318035986512177</v>
      </c>
      <c r="AC115" s="17">
        <f>AA115*SMOW!$AN$12</f>
        <v>-6.1411763869894198</v>
      </c>
      <c r="AD115" s="17">
        <f t="shared" ref="AD115" si="44">LN((AB115/1000)+1)*1000</f>
        <v>-3.2370371548272212</v>
      </c>
      <c r="AE115" s="17">
        <f t="shared" ref="AE115" si="45">LN((AC115/1000)+1)*1000</f>
        <v>-6.1601109709132631</v>
      </c>
      <c r="AF115" s="16">
        <f>(AD115-SMOW!AN$14*AE115)</f>
        <v>1.5501437814982033E-2</v>
      </c>
      <c r="AG115" s="2">
        <f t="shared" si="15"/>
        <v>15.501437814982033</v>
      </c>
      <c r="AK115" s="123" t="str">
        <f t="shared" si="11"/>
        <v>12</v>
      </c>
      <c r="AN115" s="123" t="str">
        <f t="shared" si="12"/>
        <v>0</v>
      </c>
    </row>
    <row r="116" spans="1:40" s="107" customFormat="1" x14ac:dyDescent="0.25">
      <c r="A116" s="107">
        <v>1871</v>
      </c>
      <c r="B116" s="96" t="s">
        <v>80</v>
      </c>
      <c r="C116" s="58" t="s">
        <v>63</v>
      </c>
      <c r="D116" s="58" t="s">
        <v>96</v>
      </c>
      <c r="E116" s="107" t="s">
        <v>228</v>
      </c>
      <c r="F116" s="16">
        <v>-3.4207508898471199</v>
      </c>
      <c r="G116" s="16">
        <v>-3.42661538663</v>
      </c>
      <c r="H116" s="16">
        <v>4.2308650586021304E-3</v>
      </c>
      <c r="I116" s="16">
        <v>-6.4432648457569304</v>
      </c>
      <c r="J116" s="16">
        <v>-6.46411232023664</v>
      </c>
      <c r="K116" s="16">
        <v>1.50855721529881E-3</v>
      </c>
      <c r="L116" s="16">
        <v>-1.3564081545051E-2</v>
      </c>
      <c r="M116" s="16">
        <v>4.2220618783381202E-3</v>
      </c>
      <c r="N116" s="16">
        <v>-13.580867949962499</v>
      </c>
      <c r="O116" s="16">
        <v>4.1877314249248098E-3</v>
      </c>
      <c r="P116" s="16">
        <v>-26.2111779337027</v>
      </c>
      <c r="Q116" s="16">
        <v>1.4785427965289899E-3</v>
      </c>
      <c r="R116" s="16">
        <v>-39.210940372097397</v>
      </c>
      <c r="S116" s="16">
        <v>0.158814960192772</v>
      </c>
      <c r="T116" s="16">
        <v>821.06255900896497</v>
      </c>
      <c r="U116" s="16">
        <v>0.14210513393454699</v>
      </c>
      <c r="V116" s="108">
        <v>43769.519826388889</v>
      </c>
      <c r="W116" s="107">
        <v>2.2999999999999998</v>
      </c>
      <c r="X116" s="16">
        <v>4.78300527331016E-3</v>
      </c>
      <c r="Y116" s="16">
        <v>6.9576318670712903E-3</v>
      </c>
      <c r="Z116" s="17">
        <f>((((N116/1000)+1)/((SMOW!$Z$4/1000)+1))-1)*1000</f>
        <v>-3.1389395440430956</v>
      </c>
      <c r="AA116" s="17">
        <f>((((P116/1000)+1)/((SMOW!$AA$4/1000)+1))-1)*1000</f>
        <v>-5.9720397622715637</v>
      </c>
      <c r="AB116" s="17">
        <f>Z116*SMOW!$AN$6</f>
        <v>-3.3183844690402471</v>
      </c>
      <c r="AC116" s="17">
        <f>AA116*SMOW!$AN$12</f>
        <v>-6.3067225415576544</v>
      </c>
      <c r="AD116" s="17">
        <f t="shared" ref="AD116" si="46">LN((AB116/1000)+1)*1000</f>
        <v>-3.3239025175016361</v>
      </c>
      <c r="AE116" s="17">
        <f t="shared" ref="AE116" si="47">LN((AC116/1000)+1)*1000</f>
        <v>-6.3266939297819018</v>
      </c>
      <c r="AF116" s="16">
        <f>(AD116-SMOW!AN$14*AE116)</f>
        <v>1.6591877423208334E-2</v>
      </c>
      <c r="AG116" s="2">
        <f t="shared" si="15"/>
        <v>16.591877423208334</v>
      </c>
      <c r="AH116" s="2">
        <f>AVERAGE(AG116:AG117)</f>
        <v>17.236341365603813</v>
      </c>
      <c r="AI116" s="2">
        <f>STDEV(AG116:AG117)</f>
        <v>0.91140964779611955</v>
      </c>
      <c r="AK116" s="123" t="str">
        <f t="shared" si="11"/>
        <v>12</v>
      </c>
      <c r="AL116" s="107">
        <v>1</v>
      </c>
      <c r="AN116" s="123" t="str">
        <f t="shared" si="12"/>
        <v>0</v>
      </c>
    </row>
    <row r="117" spans="1:40" s="87" customFormat="1" x14ac:dyDescent="0.25">
      <c r="A117" s="107">
        <v>1872</v>
      </c>
      <c r="B117" s="96" t="s">
        <v>80</v>
      </c>
      <c r="C117" s="58" t="s">
        <v>63</v>
      </c>
      <c r="D117" s="58" t="s">
        <v>96</v>
      </c>
      <c r="E117" s="107" t="s">
        <v>229</v>
      </c>
      <c r="F117" s="16">
        <v>-3.4402936843131302</v>
      </c>
      <c r="G117" s="16">
        <v>-3.44622533603656</v>
      </c>
      <c r="H117" s="16">
        <v>3.4493858983968601E-3</v>
      </c>
      <c r="I117" s="16">
        <v>-6.4824945080791103</v>
      </c>
      <c r="J117" s="16">
        <v>-6.5035971577786196</v>
      </c>
      <c r="K117" s="16">
        <v>1.3185591105365701E-3</v>
      </c>
      <c r="L117" s="16">
        <v>-1.2326036729449199E-2</v>
      </c>
      <c r="M117" s="16">
        <v>3.5145027554276901E-3</v>
      </c>
      <c r="N117" s="16">
        <v>-13.6002115058033</v>
      </c>
      <c r="O117" s="16">
        <v>3.4142194381841799E-3</v>
      </c>
      <c r="P117" s="16">
        <v>-26.2496270783878</v>
      </c>
      <c r="Q117" s="16">
        <v>1.2923249147663901E-3</v>
      </c>
      <c r="R117" s="16">
        <v>-39.456894119397099</v>
      </c>
      <c r="S117" s="16">
        <v>0.14137544193833801</v>
      </c>
      <c r="T117" s="16">
        <v>880.42316988957805</v>
      </c>
      <c r="U117" s="16">
        <v>0.14248044836618801</v>
      </c>
      <c r="V117" s="108">
        <v>43769.59884259259</v>
      </c>
      <c r="W117" s="107">
        <v>2.2999999999999998</v>
      </c>
      <c r="X117" s="16">
        <v>6.6250847962496098E-2</v>
      </c>
      <c r="Y117" s="16">
        <v>7.2756478056547905E-2</v>
      </c>
      <c r="Z117" s="17">
        <f>((((N117/1000)+1)/((SMOW!$Z$4/1000)+1))-1)*1000</f>
        <v>-3.1584878647942238</v>
      </c>
      <c r="AA117" s="17">
        <f>((((P117/1000)+1)/((SMOW!$AA$4/1000)+1))-1)*1000</f>
        <v>-6.0112880304773464</v>
      </c>
      <c r="AB117" s="17">
        <f>Z117*SMOW!$AN$6</f>
        <v>-3.3390503159182052</v>
      </c>
      <c r="AC117" s="17">
        <f>AA117*SMOW!$AN$12</f>
        <v>-6.3481703462715933</v>
      </c>
      <c r="AD117" s="17">
        <f t="shared" ref="AD117" si="48">LN((AB117/1000)+1)*1000</f>
        <v>-3.3446373848940842</v>
      </c>
      <c r="AE117" s="17">
        <f t="shared" ref="AE117" si="49">LN((AC117/1000)+1)*1000</f>
        <v>-6.3684056632615214</v>
      </c>
      <c r="AF117" s="16">
        <f>(AD117-SMOW!AN$14*AE117)</f>
        <v>1.7880805307999292E-2</v>
      </c>
      <c r="AG117" s="2">
        <f t="shared" si="15"/>
        <v>17.880805307999292</v>
      </c>
      <c r="AH117" s="89"/>
      <c r="AI117" s="92"/>
      <c r="AK117" s="123" t="str">
        <f t="shared" si="11"/>
        <v>12</v>
      </c>
      <c r="AN117" s="123" t="str">
        <f t="shared" si="12"/>
        <v>0</v>
      </c>
    </row>
    <row r="118" spans="1:40" s="87" customFormat="1" x14ac:dyDescent="0.25">
      <c r="A118" s="107">
        <v>1873</v>
      </c>
      <c r="B118" s="96" t="s">
        <v>113</v>
      </c>
      <c r="C118" s="58" t="s">
        <v>63</v>
      </c>
      <c r="D118" s="58" t="s">
        <v>96</v>
      </c>
      <c r="E118" s="107" t="s">
        <v>230</v>
      </c>
      <c r="F118" s="16">
        <v>-3.7827301960907298</v>
      </c>
      <c r="G118" s="16">
        <v>-3.7899030581234698</v>
      </c>
      <c r="H118" s="16">
        <v>3.5268577162335399E-3</v>
      </c>
      <c r="I118" s="16">
        <v>-7.1375137144257801</v>
      </c>
      <c r="J118" s="16">
        <v>-7.1631076727279597</v>
      </c>
      <c r="K118" s="16">
        <v>1.58978285190174E-3</v>
      </c>
      <c r="L118" s="16">
        <v>-7.7822069231134596E-3</v>
      </c>
      <c r="M118" s="16">
        <v>3.44535339084329E-3</v>
      </c>
      <c r="N118" s="16">
        <v>-13.939156880224401</v>
      </c>
      <c r="O118" s="16">
        <v>3.49090143148939E-3</v>
      </c>
      <c r="P118" s="16">
        <v>-26.891613951216101</v>
      </c>
      <c r="Q118" s="16">
        <v>1.5581523590136E-3</v>
      </c>
      <c r="R118" s="16">
        <v>-40.5423548004905</v>
      </c>
      <c r="S118" s="16">
        <v>0.147816296276925</v>
      </c>
      <c r="T118" s="16">
        <v>824.64226258238796</v>
      </c>
      <c r="U118" s="16">
        <v>0.12731516639564799</v>
      </c>
      <c r="V118" s="108">
        <v>43769.677175925928</v>
      </c>
      <c r="W118" s="107">
        <v>2.2999999999999998</v>
      </c>
      <c r="X118" s="16">
        <v>3.7695264286631398E-2</v>
      </c>
      <c r="Y118" s="16">
        <v>3.2826642634028701E-2</v>
      </c>
      <c r="Z118" s="17">
        <f>((((N118/1000)+1)/((SMOW!$Z$4/1000)+1))-1)*1000</f>
        <v>-3.5010212103102623</v>
      </c>
      <c r="AA118" s="17">
        <f>((((P118/1000)+1)/((SMOW!$AA$4/1000)+1))-1)*1000</f>
        <v>-6.6666178999892356</v>
      </c>
      <c r="AB118" s="17">
        <f>Z118*SMOW!$AN$6</f>
        <v>-3.7011653926631216</v>
      </c>
      <c r="AC118" s="17">
        <f>AA118*SMOW!$AN$12</f>
        <v>-7.0402259628997417</v>
      </c>
      <c r="AD118" s="17">
        <f t="shared" ref="AD118" si="50">LN((AB118/1000)+1)*1000</f>
        <v>-3.708031652640003</v>
      </c>
      <c r="AE118" s="17">
        <f t="shared" ref="AE118" si="51">LN((AC118/1000)+1)*1000</f>
        <v>-7.0651252871046344</v>
      </c>
      <c r="AF118" s="16">
        <f>(AD118-SMOW!AN$14*AE118)</f>
        <v>2.2354498951244306E-2</v>
      </c>
      <c r="AG118" s="2">
        <f t="shared" si="15"/>
        <v>22.354498951244306</v>
      </c>
      <c r="AH118" s="2">
        <f>AVERAGE(AG118:AG119)</f>
        <v>22.725826869232748</v>
      </c>
      <c r="AI118" s="2">
        <f>STDEV(AG118:AG119)</f>
        <v>0.52513697770701606</v>
      </c>
      <c r="AK118" s="123" t="str">
        <f t="shared" si="11"/>
        <v>12</v>
      </c>
      <c r="AL118" s="87">
        <v>1</v>
      </c>
      <c r="AN118" s="123" t="str">
        <f t="shared" si="12"/>
        <v>0</v>
      </c>
    </row>
    <row r="119" spans="1:40" s="107" customFormat="1" x14ac:dyDescent="0.25">
      <c r="A119" s="107">
        <v>1874</v>
      </c>
      <c r="B119" s="96" t="s">
        <v>113</v>
      </c>
      <c r="C119" s="58" t="s">
        <v>63</v>
      </c>
      <c r="D119" s="58" t="s">
        <v>96</v>
      </c>
      <c r="E119" s="107" t="s">
        <v>231</v>
      </c>
      <c r="F119" s="16">
        <v>-3.8534847225626701</v>
      </c>
      <c r="G119" s="16">
        <v>-3.8609287204595502</v>
      </c>
      <c r="H119" s="16">
        <v>3.1616963198196398E-3</v>
      </c>
      <c r="I119" s="16">
        <v>-7.2725033910235002</v>
      </c>
      <c r="J119" s="16">
        <v>-7.2990770095066297</v>
      </c>
      <c r="K119" s="16">
        <v>1.5853736668352499E-3</v>
      </c>
      <c r="L119" s="16">
        <v>-7.0160594400462198E-3</v>
      </c>
      <c r="M119" s="16">
        <v>3.4043255845059902E-3</v>
      </c>
      <c r="N119" s="16">
        <v>-14.0091900648942</v>
      </c>
      <c r="O119" s="16">
        <v>3.1294628524391002E-3</v>
      </c>
      <c r="P119" s="16">
        <v>-27.023917858495999</v>
      </c>
      <c r="Q119" s="16">
        <v>1.5538308995734901E-3</v>
      </c>
      <c r="R119" s="16">
        <v>-40.534466676454898</v>
      </c>
      <c r="S119" s="16">
        <v>0.116855248425886</v>
      </c>
      <c r="T119" s="16">
        <v>801.40626181212201</v>
      </c>
      <c r="U119" s="16">
        <v>0.14363199840826199</v>
      </c>
      <c r="V119" s="108">
        <v>43769.754652777781</v>
      </c>
      <c r="W119" s="107">
        <v>2.2999999999999998</v>
      </c>
      <c r="X119" s="16">
        <v>2.2204382247120801E-2</v>
      </c>
      <c r="Y119" s="16">
        <v>1.82793670069352E-2</v>
      </c>
      <c r="Z119" s="17">
        <f>((((N119/1000)+1)/((SMOW!$Z$4/1000)+1))-1)*1000</f>
        <v>-3.5717957446524951</v>
      </c>
      <c r="AA119" s="17">
        <f>((((P119/1000)+1)/((SMOW!$AA$4/1000)+1))-1)*1000</f>
        <v>-6.8016715996259691</v>
      </c>
      <c r="AB119" s="17">
        <f>Z119*SMOW!$AN$6</f>
        <v>-3.775985921147182</v>
      </c>
      <c r="AC119" s="17">
        <f>AA119*SMOW!$AN$12</f>
        <v>-7.1828482905675282</v>
      </c>
      <c r="AD119" s="17">
        <f t="shared" ref="AD119" si="52">LN((AB119/1000)+1)*1000</f>
        <v>-3.78313295305276</v>
      </c>
      <c r="AE119" s="17">
        <f t="shared" ref="AE119" si="53">LN((AC119/1000)+1)*1000</f>
        <v>-7.2087691436363279</v>
      </c>
      <c r="AF119" s="16">
        <f>(AD119-SMOW!AN$14*AE119)</f>
        <v>2.3097154787221186E-2</v>
      </c>
      <c r="AG119" s="2">
        <f t="shared" si="15"/>
        <v>23.097154787221186</v>
      </c>
      <c r="AK119" s="123" t="str">
        <f t="shared" si="11"/>
        <v>12</v>
      </c>
      <c r="AN119" s="123" t="str">
        <f t="shared" si="12"/>
        <v>0</v>
      </c>
    </row>
    <row r="120" spans="1:40" s="107" customFormat="1" x14ac:dyDescent="0.25">
      <c r="A120" s="107">
        <v>1875</v>
      </c>
      <c r="B120" s="96" t="s">
        <v>80</v>
      </c>
      <c r="C120" s="58" t="s">
        <v>63</v>
      </c>
      <c r="D120" s="58" t="s">
        <v>96</v>
      </c>
      <c r="E120" s="107" t="s">
        <v>232</v>
      </c>
      <c r="F120" s="16">
        <v>-3.9531468757687498</v>
      </c>
      <c r="G120" s="16">
        <v>-3.9609815839735001</v>
      </c>
      <c r="H120" s="16">
        <v>4.33532469532072E-3</v>
      </c>
      <c r="I120" s="16">
        <v>-7.4441896127234104</v>
      </c>
      <c r="J120" s="16">
        <v>-7.4720360048731198</v>
      </c>
      <c r="K120" s="16">
        <v>2.57606018221649E-3</v>
      </c>
      <c r="L120" s="16">
        <v>-1.5746573400491199E-2</v>
      </c>
      <c r="M120" s="16">
        <v>4.1837802692059898E-3</v>
      </c>
      <c r="N120" s="16">
        <v>-14.107836163286899</v>
      </c>
      <c r="O120" s="16">
        <v>4.29112609652668E-3</v>
      </c>
      <c r="P120" s="16">
        <v>-27.192188192417301</v>
      </c>
      <c r="Q120" s="16">
        <v>2.5248066080734602E-3</v>
      </c>
      <c r="R120" s="16">
        <v>-40.737818731874697</v>
      </c>
      <c r="S120" s="16">
        <v>0.12623473986063599</v>
      </c>
      <c r="T120" s="16">
        <v>1002.57382472569</v>
      </c>
      <c r="U120" s="16">
        <v>0.210144909353567</v>
      </c>
      <c r="V120" s="108">
        <v>43770.342615740738</v>
      </c>
      <c r="W120" s="107">
        <v>2.2999999999999998</v>
      </c>
      <c r="X120" s="16">
        <v>1.29161362556117E-3</v>
      </c>
      <c r="Y120" s="16">
        <v>2.02839561485481E-3</v>
      </c>
      <c r="Z120" s="17">
        <f>((((N120/1000)+1)/((SMOW!$Z$4/1000)+1))-1)*1000</f>
        <v>-3.6714860801888571</v>
      </c>
      <c r="AA120" s="17">
        <f>((((P120/1000)+1)/((SMOW!$AA$4/1000)+1))-1)*1000</f>
        <v>-6.9734392488390862</v>
      </c>
      <c r="AB120" s="17">
        <f>Z120*SMOW!$AN$6</f>
        <v>-3.8813752911925752</v>
      </c>
      <c r="AC120" s="17">
        <f>AA120*SMOW!$AN$12</f>
        <v>-7.3642420769998349</v>
      </c>
      <c r="AD120" s="17">
        <f t="shared" ref="AD120" si="54">LN((AB120/1000)+1)*1000</f>
        <v>-3.8889273762528545</v>
      </c>
      <c r="AE120" s="17">
        <f t="shared" ref="AE120" si="55">LN((AC120/1000)+1)*1000</f>
        <v>-7.3914919733312532</v>
      </c>
      <c r="AF120" s="16">
        <f>(AD120-SMOW!AN$14*AE120)</f>
        <v>1.3780385666047223E-2</v>
      </c>
      <c r="AG120" s="2">
        <f t="shared" si="15"/>
        <v>13.780385666047223</v>
      </c>
      <c r="AH120" s="2">
        <f>AVERAGE(AG120:AG121)</f>
        <v>14.507975043920318</v>
      </c>
      <c r="AI120" s="2">
        <f>STDEV(AG120:AG121)</f>
        <v>1.0289667660267332</v>
      </c>
      <c r="AK120" s="123" t="str">
        <f t="shared" si="11"/>
        <v>12</v>
      </c>
      <c r="AL120" s="107">
        <v>1</v>
      </c>
      <c r="AN120" s="123" t="str">
        <f t="shared" si="12"/>
        <v>0</v>
      </c>
    </row>
    <row r="121" spans="1:40" s="107" customFormat="1" x14ac:dyDescent="0.25">
      <c r="A121" s="107">
        <v>1876</v>
      </c>
      <c r="B121" s="96" t="s">
        <v>80</v>
      </c>
      <c r="C121" s="58" t="s">
        <v>63</v>
      </c>
      <c r="D121" s="58" t="s">
        <v>96</v>
      </c>
      <c r="E121" s="107" t="s">
        <v>233</v>
      </c>
      <c r="F121" s="16">
        <v>-3.87773368088452</v>
      </c>
      <c r="G121" s="16">
        <v>-3.8852718875583299</v>
      </c>
      <c r="H121" s="16">
        <v>3.9360547739619297E-3</v>
      </c>
      <c r="I121" s="16">
        <v>-7.3043211393222398</v>
      </c>
      <c r="J121" s="16">
        <v>-7.3311284487847903</v>
      </c>
      <c r="K121" s="16">
        <v>2.6335477889087499E-3</v>
      </c>
      <c r="L121" s="16">
        <v>-1.44360665999551E-2</v>
      </c>
      <c r="M121" s="16">
        <v>3.9379680388820001E-3</v>
      </c>
      <c r="N121" s="16">
        <v>-14.03319180529</v>
      </c>
      <c r="O121" s="16">
        <v>3.8959267286575098E-3</v>
      </c>
      <c r="P121" s="16">
        <v>-27.055102557406901</v>
      </c>
      <c r="Q121" s="16">
        <v>2.5811504350770902E-3</v>
      </c>
      <c r="R121" s="16">
        <v>-40.792693938024797</v>
      </c>
      <c r="S121" s="16">
        <v>0.13037194396479701</v>
      </c>
      <c r="T121" s="16">
        <v>1352.49635825206</v>
      </c>
      <c r="U121" s="16">
        <v>0.222609152648123</v>
      </c>
      <c r="V121" s="108">
        <v>43770.527141203704</v>
      </c>
      <c r="W121" s="107">
        <v>2.2999999999999998</v>
      </c>
      <c r="X121" s="16">
        <v>1.29317519532029E-2</v>
      </c>
      <c r="Y121" s="16">
        <v>1.4844711297114E-2</v>
      </c>
      <c r="Z121" s="17">
        <f>((((N121/1000)+1)/((SMOW!$Z$4/1000)+1))-1)*1000</f>
        <v>-3.5960515600622633</v>
      </c>
      <c r="AA121" s="17">
        <f>((((P121/1000)+1)/((SMOW!$AA$4/1000)+1))-1)*1000</f>
        <v>-6.8335044384784105</v>
      </c>
      <c r="AB121" s="17">
        <f>Z121*SMOW!$AN$6</f>
        <v>-3.8016283777827145</v>
      </c>
      <c r="AC121" s="17">
        <f>AA121*SMOW!$AN$12</f>
        <v>-7.2164650932587584</v>
      </c>
      <c r="AD121" s="17">
        <f t="shared" ref="AD121" si="56">LN((AB121/1000)+1)*1000</f>
        <v>-3.8088729335117768</v>
      </c>
      <c r="AE121" s="17">
        <f t="shared" ref="AE121" si="57">LN((AC121/1000)+1)*1000</f>
        <v>-7.2426297309347918</v>
      </c>
      <c r="AF121" s="16">
        <f>(AD121-SMOW!AN$14*AE121)</f>
        <v>1.5235564421793413E-2</v>
      </c>
      <c r="AG121" s="2">
        <f t="shared" si="15"/>
        <v>15.235564421793413</v>
      </c>
      <c r="AK121" s="123" t="str">
        <f t="shared" si="11"/>
        <v>12</v>
      </c>
      <c r="AN121" s="123" t="str">
        <f t="shared" si="12"/>
        <v>0</v>
      </c>
    </row>
    <row r="122" spans="1:40" s="107" customFormat="1" x14ac:dyDescent="0.25">
      <c r="A122" s="107">
        <v>1877</v>
      </c>
      <c r="B122" s="107" t="s">
        <v>104</v>
      </c>
      <c r="C122" s="58" t="s">
        <v>63</v>
      </c>
      <c r="D122" s="58" t="s">
        <v>96</v>
      </c>
      <c r="E122" s="107" t="s">
        <v>234</v>
      </c>
      <c r="F122" s="16">
        <v>-3.9411932762294999</v>
      </c>
      <c r="G122" s="16">
        <v>-3.9489804124286199</v>
      </c>
      <c r="H122" s="16">
        <v>2.91734683958737E-3</v>
      </c>
      <c r="I122" s="16">
        <v>-7.4387964036124403</v>
      </c>
      <c r="J122" s="16">
        <v>-7.4666022751882801</v>
      </c>
      <c r="K122" s="16">
        <v>1.5111478243002401E-3</v>
      </c>
      <c r="L122" s="16">
        <v>-6.6144111292055297E-3</v>
      </c>
      <c r="M122" s="16">
        <v>2.85638993867059E-3</v>
      </c>
      <c r="N122" s="16">
        <v>-14.0960044305944</v>
      </c>
      <c r="O122" s="16">
        <v>2.88760451310334E-3</v>
      </c>
      <c r="P122" s="16">
        <v>-27.186902287182601</v>
      </c>
      <c r="Q122" s="16">
        <v>1.48108186249101E-3</v>
      </c>
      <c r="R122" s="16">
        <v>-41.379031367939497</v>
      </c>
      <c r="S122" s="16">
        <v>0.13077156085914199</v>
      </c>
      <c r="T122" s="16">
        <v>947.77459152121901</v>
      </c>
      <c r="U122" s="16">
        <v>0.17321142180638199</v>
      </c>
      <c r="V122" s="108">
        <v>43770.611319444448</v>
      </c>
      <c r="W122" s="107">
        <v>2.2999999999999998</v>
      </c>
      <c r="X122" s="16">
        <v>2.1205022642560401E-2</v>
      </c>
      <c r="Y122" s="16">
        <v>1.8376972729599799E-2</v>
      </c>
      <c r="Z122" s="17">
        <f>((((N122/1000)+1)/((SMOW!$Z$4/1000)+1))-1)*1000</f>
        <v>-3.6595291004267727</v>
      </c>
      <c r="AA122" s="17">
        <f>((((P122/1000)+1)/((SMOW!$AA$4/1000)+1))-1)*1000</f>
        <v>-6.968043481831443</v>
      </c>
      <c r="AB122" s="17">
        <f>Z122*SMOW!$AN$6</f>
        <v>-3.8687347623189217</v>
      </c>
      <c r="AC122" s="17">
        <f>AA122*SMOW!$AN$12</f>
        <v>-7.3585439224712808</v>
      </c>
      <c r="AD122" s="17">
        <f t="shared" ref="AD122" si="58">LN((AB122/1000)+1)*1000</f>
        <v>-3.8762376740848912</v>
      </c>
      <c r="AE122" s="17">
        <f t="shared" ref="AE122" si="59">LN((AC122/1000)+1)*1000</f>
        <v>-7.3857515613742866</v>
      </c>
      <c r="AF122" s="16">
        <f>(AD122-SMOW!AN$14*AE122)</f>
        <v>2.3439150320732516E-2</v>
      </c>
      <c r="AG122" s="2">
        <f t="shared" si="15"/>
        <v>23.439150320732516</v>
      </c>
      <c r="AH122" s="2">
        <f>AVERAGE(AG122:AG123)</f>
        <v>17.091789382516652</v>
      </c>
      <c r="AI122" s="2">
        <f>STDEV(AG122:AG123)</f>
        <v>8.9765239241020911</v>
      </c>
      <c r="AK122" s="123" t="str">
        <f t="shared" si="11"/>
        <v>12</v>
      </c>
      <c r="AL122" s="107">
        <v>1</v>
      </c>
      <c r="AN122" s="123" t="str">
        <f t="shared" si="12"/>
        <v>0</v>
      </c>
    </row>
    <row r="123" spans="1:40" s="107" customFormat="1" x14ac:dyDescent="0.25">
      <c r="A123" s="107">
        <v>1878</v>
      </c>
      <c r="B123" s="96" t="s">
        <v>101</v>
      </c>
      <c r="C123" s="58" t="s">
        <v>63</v>
      </c>
      <c r="D123" s="58" t="s">
        <v>96</v>
      </c>
      <c r="E123" s="107" t="s">
        <v>235</v>
      </c>
      <c r="F123" s="16">
        <v>-3.7308129615917598</v>
      </c>
      <c r="G123" s="16">
        <v>-3.7377900851986299</v>
      </c>
      <c r="H123" s="16">
        <v>3.7931270647639302E-3</v>
      </c>
      <c r="I123" s="16">
        <v>-7.0187591863780199</v>
      </c>
      <c r="J123" s="16">
        <v>-7.04350657033108</v>
      </c>
      <c r="K123" s="16">
        <v>1.20169468411364E-3</v>
      </c>
      <c r="L123" s="16">
        <v>-1.8818616063819401E-2</v>
      </c>
      <c r="M123" s="16">
        <v>3.9902223769890596E-3</v>
      </c>
      <c r="N123" s="16">
        <v>-13.887768941494301</v>
      </c>
      <c r="O123" s="16">
        <v>3.7544561662522001E-3</v>
      </c>
      <c r="P123" s="16">
        <v>-26.775222176201101</v>
      </c>
      <c r="Q123" s="16">
        <v>1.17778563570892E-3</v>
      </c>
      <c r="R123" s="16">
        <v>-40.511047145319601</v>
      </c>
      <c r="S123" s="16">
        <v>0.16461368933465401</v>
      </c>
      <c r="T123" s="16">
        <v>1388.13377719088</v>
      </c>
      <c r="U123" s="16">
        <v>0.219084879390399</v>
      </c>
      <c r="V123" s="108">
        <v>43770.702557870369</v>
      </c>
      <c r="W123" s="107">
        <v>2.2999999999999998</v>
      </c>
      <c r="X123" s="16">
        <v>0.13930874899543699</v>
      </c>
      <c r="Y123" s="16">
        <v>0.14456179443391201</v>
      </c>
      <c r="Z123" s="17">
        <f>((((N123/1000)+1)/((SMOW!$Z$4/1000)+1))-1)*1000</f>
        <v>-3.449089294725205</v>
      </c>
      <c r="AA123" s="17">
        <f>((((P123/1000)+1)/((SMOW!$AA$4/1000)+1))-1)*1000</f>
        <v>-6.5478070489249918</v>
      </c>
      <c r="AB123" s="17">
        <f>Z123*SMOW!$AN$6</f>
        <v>-3.646264665934567</v>
      </c>
      <c r="AC123" s="17">
        <f>AA123*SMOW!$AN$12</f>
        <v>-6.9147567593418096</v>
      </c>
      <c r="AD123" s="17">
        <f t="shared" ref="AD123" si="60">LN((AB123/1000)+1)*1000</f>
        <v>-3.6529284925903398</v>
      </c>
      <c r="AE123" s="17">
        <f t="shared" ref="AE123" si="61">LN((AC123/1000)+1)*1000</f>
        <v>-6.9387744716565161</v>
      </c>
      <c r="AF123" s="16">
        <f>(AD123-SMOW!AN$14*AE123)</f>
        <v>1.0744428444300791E-2</v>
      </c>
      <c r="AG123" s="2">
        <f t="shared" si="15"/>
        <v>10.744428444300791</v>
      </c>
      <c r="AJ123" s="92" t="s">
        <v>148</v>
      </c>
      <c r="AK123" s="123" t="str">
        <f t="shared" si="11"/>
        <v>12</v>
      </c>
      <c r="AN123" s="123" t="str">
        <f t="shared" si="12"/>
        <v>0</v>
      </c>
    </row>
    <row r="124" spans="1:40" s="107" customFormat="1" x14ac:dyDescent="0.25">
      <c r="A124" s="107">
        <v>1879</v>
      </c>
      <c r="B124" s="96" t="s">
        <v>80</v>
      </c>
      <c r="C124" s="58" t="s">
        <v>63</v>
      </c>
      <c r="D124" s="58" t="s">
        <v>96</v>
      </c>
      <c r="E124" s="107" t="s">
        <v>236</v>
      </c>
      <c r="F124" s="16">
        <v>-4.2685910997977201</v>
      </c>
      <c r="G124" s="16">
        <v>-4.27772800526248</v>
      </c>
      <c r="H124" s="16">
        <v>4.8434133895198803E-3</v>
      </c>
      <c r="I124" s="16">
        <v>-8.0418673376681493</v>
      </c>
      <c r="J124" s="16">
        <v>-8.0743778241459392</v>
      </c>
      <c r="K124" s="16">
        <v>3.61329638668952E-3</v>
      </c>
      <c r="L124" s="16">
        <v>-1.44565141134275E-2</v>
      </c>
      <c r="M124" s="16">
        <v>4.6797728427336004E-3</v>
      </c>
      <c r="N124" s="16">
        <v>-14.4200644361058</v>
      </c>
      <c r="O124" s="16">
        <v>4.7940348307623703E-3</v>
      </c>
      <c r="P124" s="16">
        <v>-27.777974456207101</v>
      </c>
      <c r="Q124" s="16">
        <v>3.54140584797728E-3</v>
      </c>
      <c r="R124" s="16">
        <v>-42.438417989290599</v>
      </c>
      <c r="S124" s="16">
        <v>0.142500502589856</v>
      </c>
      <c r="T124" s="16">
        <v>1018.70258525419</v>
      </c>
      <c r="U124" s="16">
        <v>0.40780918959739298</v>
      </c>
      <c r="V124" s="108">
        <v>43773.340636574074</v>
      </c>
      <c r="W124" s="107">
        <v>2.2999999999999998</v>
      </c>
      <c r="X124" s="16">
        <v>2.97449957449174E-3</v>
      </c>
      <c r="Y124" s="16">
        <v>5.2768371060753997E-3</v>
      </c>
      <c r="Z124" s="17">
        <f>((((N124/1000)+1)/((SMOW!$Z$4/1000)+1))-1)*1000</f>
        <v>-3.987019505113043</v>
      </c>
      <c r="AA124" s="17">
        <f>((((P124/1000)+1)/((SMOW!$AA$4/1000)+1))-1)*1000</f>
        <v>-7.5714004409738189</v>
      </c>
      <c r="AB124" s="17">
        <f>Z124*SMOW!$AN$6</f>
        <v>-4.2149469328377762</v>
      </c>
      <c r="AC124" s="17">
        <f>AA124*SMOW!$AN$12</f>
        <v>-7.9957139826688586</v>
      </c>
      <c r="AD124" s="17">
        <f t="shared" ref="AD124" si="62">LN((AB124/1000)+1)*1000</f>
        <v>-4.2238548614371201</v>
      </c>
      <c r="AE124" s="17">
        <f t="shared" ref="AE124" si="63">LN((AC124/1000)+1)*1000</f>
        <v>-8.0278511246109012</v>
      </c>
      <c r="AF124" s="16">
        <f>(AD124-SMOW!AN$14*AE124)</f>
        <v>1.4850532357436386E-2</v>
      </c>
      <c r="AG124" s="2">
        <f t="shared" si="15"/>
        <v>14.850532357436386</v>
      </c>
      <c r="AH124" s="2">
        <f>AVERAGE(AG124:AG125)</f>
        <v>6.4067914135521598</v>
      </c>
      <c r="AI124" s="2">
        <f>STDEV(AG124:AG125)</f>
        <v>11.941252960006072</v>
      </c>
      <c r="AK124" s="123" t="str">
        <f t="shared" si="11"/>
        <v>12</v>
      </c>
      <c r="AL124" s="107">
        <v>1</v>
      </c>
      <c r="AN124" s="123" t="str">
        <f t="shared" si="12"/>
        <v>0</v>
      </c>
    </row>
    <row r="125" spans="1:40" s="107" customFormat="1" x14ac:dyDescent="0.25">
      <c r="A125" s="107">
        <v>1880</v>
      </c>
      <c r="B125" s="96" t="s">
        <v>80</v>
      </c>
      <c r="C125" s="58" t="s">
        <v>63</v>
      </c>
      <c r="D125" s="58" t="s">
        <v>96</v>
      </c>
      <c r="E125" s="107" t="s">
        <v>237</v>
      </c>
      <c r="F125" s="16">
        <v>-4.1196404736971699</v>
      </c>
      <c r="G125" s="16">
        <v>-4.1281498549094904</v>
      </c>
      <c r="H125" s="16">
        <v>3.80555427931365E-3</v>
      </c>
      <c r="I125" s="16">
        <v>-7.7305297098321502</v>
      </c>
      <c r="J125" s="16">
        <v>-7.7605651961690301</v>
      </c>
      <c r="K125" s="16">
        <v>1.5596457440978601E-3</v>
      </c>
      <c r="L125" s="16">
        <v>-3.0571431332247202E-2</v>
      </c>
      <c r="M125" s="16">
        <v>3.9039904256817498E-3</v>
      </c>
      <c r="N125" s="16">
        <v>-14.272632360385201</v>
      </c>
      <c r="O125" s="16">
        <v>3.7667566854530299E-3</v>
      </c>
      <c r="P125" s="16">
        <v>-27.472831235746501</v>
      </c>
      <c r="Q125" s="16">
        <v>1.52861486239122E-3</v>
      </c>
      <c r="R125" s="16">
        <v>-42.385866889867103</v>
      </c>
      <c r="S125" s="16">
        <v>0.141152536790455</v>
      </c>
      <c r="T125" s="16">
        <v>1106.4205298592899</v>
      </c>
      <c r="U125" s="16">
        <v>0.278404298242029</v>
      </c>
      <c r="V125" s="108">
        <v>43773.420324074075</v>
      </c>
      <c r="W125" s="107">
        <v>2.2999999999999998</v>
      </c>
      <c r="X125" s="16">
        <v>0.168883863599055</v>
      </c>
      <c r="Y125" s="16">
        <v>0.17661964634408001</v>
      </c>
      <c r="Z125" s="17">
        <f>((((N125/1000)+1)/((SMOW!$Z$4/1000)+1))-1)*1000</f>
        <v>-3.8380267589539496</v>
      </c>
      <c r="AA125" s="17">
        <f>((((P125/1000)+1)/((SMOW!$AA$4/1000)+1))-1)*1000</f>
        <v>-7.2599151516159477</v>
      </c>
      <c r="AB125" s="17">
        <f>Z125*SMOW!$AN$6</f>
        <v>-4.0574366629148448</v>
      </c>
      <c r="AC125" s="17">
        <f>AA125*SMOW!$AN$12</f>
        <v>-7.6667725532819784</v>
      </c>
      <c r="AD125" s="17">
        <f t="shared" ref="AD125" si="64">LN((AB125/1000)+1)*1000</f>
        <v>-4.0656903926071282</v>
      </c>
      <c r="AE125" s="17">
        <f t="shared" ref="AE125" si="65">LN((AC125/1000)+1)*1000</f>
        <v>-7.6963133391605982</v>
      </c>
      <c r="AF125" s="16">
        <f>(AD125-SMOW!AN$14*AE125)</f>
        <v>-2.0369495303320662E-3</v>
      </c>
      <c r="AG125" s="2">
        <f t="shared" si="15"/>
        <v>-2.0369495303320662</v>
      </c>
      <c r="AJ125" s="92" t="s">
        <v>148</v>
      </c>
      <c r="AK125" s="123" t="str">
        <f t="shared" si="11"/>
        <v>12</v>
      </c>
      <c r="AN125" s="123" t="str">
        <f t="shared" si="12"/>
        <v>0</v>
      </c>
    </row>
    <row r="126" spans="1:40" s="107" customFormat="1" x14ac:dyDescent="0.25">
      <c r="A126" s="107">
        <v>1881</v>
      </c>
      <c r="B126" s="96" t="s">
        <v>80</v>
      </c>
      <c r="C126" s="58" t="s">
        <v>63</v>
      </c>
      <c r="D126" s="58" t="s">
        <v>136</v>
      </c>
      <c r="E126" s="107" t="s">
        <v>238</v>
      </c>
      <c r="F126" s="16">
        <v>-4.68002810659085</v>
      </c>
      <c r="G126" s="16">
        <v>-4.6910140401426696</v>
      </c>
      <c r="H126" s="16">
        <v>3.9893723616447304E-3</v>
      </c>
      <c r="I126" s="16">
        <v>-8.8280700752126506</v>
      </c>
      <c r="J126" s="16">
        <v>-8.8672683829371195</v>
      </c>
      <c r="K126" s="16">
        <v>1.2255866415781099E-3</v>
      </c>
      <c r="L126" s="16">
        <v>-9.0963339518653798E-3</v>
      </c>
      <c r="M126" s="16">
        <v>3.9821628693639003E-3</v>
      </c>
      <c r="N126" s="16">
        <v>-14.827306846076199</v>
      </c>
      <c r="O126" s="16">
        <v>3.9487007439828496E-3</v>
      </c>
      <c r="P126" s="16">
        <v>-28.548534818399101</v>
      </c>
      <c r="Q126" s="16">
        <v>1.2012022361829501E-3</v>
      </c>
      <c r="R126" s="16">
        <v>-43.753923259624997</v>
      </c>
      <c r="S126" s="16">
        <v>0.16404131571486</v>
      </c>
      <c r="T126" s="16">
        <v>801.06978184821799</v>
      </c>
      <c r="U126" s="16">
        <v>0.111013017281095</v>
      </c>
      <c r="V126" s="108">
        <v>43773.499247685184</v>
      </c>
      <c r="W126" s="107">
        <v>2.2999999999999998</v>
      </c>
      <c r="X126" s="16">
        <v>3.47234833179212E-5</v>
      </c>
      <c r="Y126" s="16">
        <v>3.9118920484637501E-4</v>
      </c>
      <c r="Z126" s="17">
        <f>((((N126/1000)+1)/((SMOW!$Z$4/1000)+1))-1)*1000</f>
        <v>-4.3985728575122174</v>
      </c>
      <c r="AA126" s="17">
        <f>((((P126/1000)+1)/((SMOW!$AA$4/1000)+1))-1)*1000</f>
        <v>-8.3579760595401389</v>
      </c>
      <c r="AB126" s="17">
        <f>Z126*SMOW!$AN$6</f>
        <v>-4.6500277088834965</v>
      </c>
      <c r="AC126" s="17">
        <f>AA126*SMOW!$AN$12</f>
        <v>-8.8263705726653345</v>
      </c>
      <c r="AD126" s="17">
        <f t="shared" ref="AD126" si="66">LN((AB126/1000)+1)*1000</f>
        <v>-4.6608727205267062</v>
      </c>
      <c r="AE126" s="17">
        <f t="shared" ref="AE126" si="67">LN((AC126/1000)+1)*1000</f>
        <v>-8.8655537150877954</v>
      </c>
      <c r="AF126" s="16">
        <f>(AD126-SMOW!AN$14*AE126)</f>
        <v>2.0139641039650158E-2</v>
      </c>
      <c r="AG126" s="2">
        <f t="shared" si="15"/>
        <v>20.139641039650158</v>
      </c>
      <c r="AH126" s="2">
        <f>AVERAGE(AG126:AG127)</f>
        <v>16.265150106603343</v>
      </c>
      <c r="AI126" s="2">
        <f>STDEV(AG126:AG127)</f>
        <v>5.4793576248063962</v>
      </c>
      <c r="AK126" s="123" t="str">
        <f t="shared" si="11"/>
        <v>12</v>
      </c>
      <c r="AL126" s="107">
        <v>1</v>
      </c>
      <c r="AN126" s="123" t="str">
        <f t="shared" si="12"/>
        <v>0</v>
      </c>
    </row>
    <row r="127" spans="1:40" s="107" customFormat="1" x14ac:dyDescent="0.25">
      <c r="A127" s="107">
        <v>1882</v>
      </c>
      <c r="B127" s="96" t="s">
        <v>80</v>
      </c>
      <c r="C127" s="58" t="s">
        <v>63</v>
      </c>
      <c r="D127" s="58" t="s">
        <v>136</v>
      </c>
      <c r="E127" s="107" t="s">
        <v>239</v>
      </c>
      <c r="F127" s="16">
        <v>-4.6578550149061897</v>
      </c>
      <c r="G127" s="16">
        <v>-4.6687368628762398</v>
      </c>
      <c r="H127" s="16">
        <v>3.5240908242339798E-3</v>
      </c>
      <c r="I127" s="16">
        <v>-8.7724459806655997</v>
      </c>
      <c r="J127" s="16">
        <v>-8.8111504656813509</v>
      </c>
      <c r="K127" s="16">
        <v>1.7545938847350099E-3</v>
      </c>
      <c r="L127" s="16">
        <v>-1.6449416996487502E-2</v>
      </c>
      <c r="M127" s="16">
        <v>3.69405882302883E-3</v>
      </c>
      <c r="N127" s="16">
        <v>-14.805359808874799</v>
      </c>
      <c r="O127" s="16">
        <v>3.48816274792949E-3</v>
      </c>
      <c r="P127" s="16">
        <v>-28.4940174268995</v>
      </c>
      <c r="Q127" s="16">
        <v>1.71968429357525E-3</v>
      </c>
      <c r="R127" s="16">
        <v>-43.9705239030149</v>
      </c>
      <c r="S127" s="16">
        <v>0.15637258541065299</v>
      </c>
      <c r="T127" s="16">
        <v>819.88220352099995</v>
      </c>
      <c r="U127" s="16">
        <v>0.114105814596034</v>
      </c>
      <c r="V127" s="108">
        <v>43773.580763888887</v>
      </c>
      <c r="W127" s="107">
        <v>2.2999999999999998</v>
      </c>
      <c r="X127" s="16">
        <v>0.15887054044314999</v>
      </c>
      <c r="Y127" s="16">
        <v>0.40117686110932499</v>
      </c>
      <c r="Z127" s="17">
        <f>((((N127/1000)+1)/((SMOW!$Z$4/1000)+1))-1)*1000</f>
        <v>-4.3763934957503636</v>
      </c>
      <c r="AA127" s="17">
        <f>((((P127/1000)+1)/((SMOW!$AA$4/1000)+1))-1)*1000</f>
        <v>-8.3023255835418261</v>
      </c>
      <c r="AB127" s="17">
        <f>Z127*SMOW!$AN$6</f>
        <v>-4.626580411294273</v>
      </c>
      <c r="AC127" s="17">
        <f>AA127*SMOW!$AN$12</f>
        <v>-8.7676013538727471</v>
      </c>
      <c r="AD127" s="17">
        <f t="shared" ref="AD127" si="68">LN((AB127/1000)+1)*1000</f>
        <v>-4.6373161604481821</v>
      </c>
      <c r="AE127" s="17">
        <f t="shared" ref="AE127" si="69">LN((AC127/1000)+1)*1000</f>
        <v>-8.8062629159502617</v>
      </c>
      <c r="AF127" s="16">
        <f>(AD127-SMOW!AN$14*AE127)</f>
        <v>1.2390659173556529E-2</v>
      </c>
      <c r="AG127" s="2">
        <f t="shared" si="15"/>
        <v>12.390659173556529</v>
      </c>
      <c r="AJ127" s="92" t="s">
        <v>148</v>
      </c>
      <c r="AK127" s="123" t="str">
        <f t="shared" si="11"/>
        <v>12</v>
      </c>
      <c r="AN127" s="123" t="str">
        <f t="shared" si="12"/>
        <v>0</v>
      </c>
    </row>
    <row r="128" spans="1:40" s="107" customFormat="1" x14ac:dyDescent="0.25">
      <c r="A128" s="107">
        <v>1883</v>
      </c>
      <c r="B128" s="96" t="s">
        <v>80</v>
      </c>
      <c r="C128" s="58" t="s">
        <v>63</v>
      </c>
      <c r="D128" s="58" t="s">
        <v>136</v>
      </c>
      <c r="E128" s="107" t="s">
        <v>240</v>
      </c>
      <c r="F128" s="16">
        <v>-6.0475443186859899</v>
      </c>
      <c r="G128" s="16">
        <v>-6.0659052090527696</v>
      </c>
      <c r="H128" s="16">
        <v>4.6837950554604697E-3</v>
      </c>
      <c r="I128" s="16">
        <v>-11.4153772189034</v>
      </c>
      <c r="J128" s="16">
        <v>-11.4810328051033</v>
      </c>
      <c r="K128" s="16">
        <v>1.30892212270224E-3</v>
      </c>
      <c r="L128" s="16">
        <v>-3.9198879582180704E-3</v>
      </c>
      <c r="M128" s="16">
        <v>4.6574474404447201E-3</v>
      </c>
      <c r="N128" s="16">
        <v>-16.1808812418945</v>
      </c>
      <c r="O128" s="16">
        <v>4.63604380427695E-3</v>
      </c>
      <c r="P128" s="16">
        <v>-31.0843646171747</v>
      </c>
      <c r="Q128" s="16">
        <v>1.28287966549176E-3</v>
      </c>
      <c r="R128" s="16">
        <v>-47.624475315442403</v>
      </c>
      <c r="S128" s="16">
        <v>0.13136290210642301</v>
      </c>
      <c r="T128" s="16">
        <v>1375.30817574401</v>
      </c>
      <c r="U128" s="16">
        <v>0.237391478351411</v>
      </c>
      <c r="V128" s="108">
        <v>43773.66578703704</v>
      </c>
      <c r="W128" s="107">
        <v>2.2999999999999998</v>
      </c>
      <c r="X128" s="100">
        <v>1.2724926030134E-5</v>
      </c>
      <c r="Y128" s="100">
        <v>3.8093650242616302E-4</v>
      </c>
      <c r="Z128" s="17">
        <f>((((N128/1000)+1)/((SMOW!$Z$4/1000)+1))-1)*1000</f>
        <v>-5.7664757740110151</v>
      </c>
      <c r="AA128" s="17">
        <f>((((P128/1000)+1)/((SMOW!$AA$4/1000)+1))-1)*1000</f>
        <v>-10.946510313854407</v>
      </c>
      <c r="AB128" s="17">
        <f>Z128*SMOW!$AN$6</f>
        <v>-6.0961300404428158</v>
      </c>
      <c r="AC128" s="17">
        <f>AA128*SMOW!$AN$12</f>
        <v>-11.559970478414854</v>
      </c>
      <c r="AD128" s="17">
        <f t="shared" ref="AD128" si="70">LN((AB128/1000)+1)*1000</f>
        <v>-6.1147873045622134</v>
      </c>
      <c r="AE128" s="17">
        <f t="shared" ref="AE128" si="71">LN((AC128/1000)+1)*1000</f>
        <v>-11.627306374133914</v>
      </c>
      <c r="AF128" s="16">
        <f>(AD128-SMOW!AN$14*AE128)</f>
        <v>2.4430460980493507E-2</v>
      </c>
      <c r="AG128" s="2">
        <f t="shared" si="15"/>
        <v>24.430460980493507</v>
      </c>
      <c r="AH128" s="2">
        <f>AVERAGE(AG128:AG129)</f>
        <v>22.558476091051105</v>
      </c>
      <c r="AI128" s="2">
        <f>STDEV(AG128:AG129)</f>
        <v>2.6473864192069434</v>
      </c>
      <c r="AK128" s="123" t="str">
        <f t="shared" si="11"/>
        <v>12</v>
      </c>
      <c r="AL128" s="107">
        <v>1</v>
      </c>
      <c r="AN128" s="123" t="str">
        <f t="shared" si="12"/>
        <v>0</v>
      </c>
    </row>
    <row r="129" spans="1:40" s="107" customFormat="1" x14ac:dyDescent="0.25">
      <c r="A129" s="107">
        <v>1884</v>
      </c>
      <c r="B129" s="96" t="s">
        <v>80</v>
      </c>
      <c r="C129" s="58" t="s">
        <v>63</v>
      </c>
      <c r="D129" s="58" t="s">
        <v>136</v>
      </c>
      <c r="E129" s="107" t="s">
        <v>241</v>
      </c>
      <c r="F129" s="16">
        <v>-6.3922186920543398</v>
      </c>
      <c r="G129" s="16">
        <v>-6.4127366885502797</v>
      </c>
      <c r="H129" s="16">
        <v>3.7922497342643101E-3</v>
      </c>
      <c r="I129" s="16">
        <v>-12.0584129098169</v>
      </c>
      <c r="J129" s="16">
        <v>-12.131705717825101</v>
      </c>
      <c r="K129" s="16">
        <v>4.2294901542514196E-3</v>
      </c>
      <c r="L129" s="16">
        <v>-7.1960695386056803E-3</v>
      </c>
      <c r="M129" s="16">
        <v>4.1223815845314203E-3</v>
      </c>
      <c r="N129" s="16">
        <v>-16.522041662926199</v>
      </c>
      <c r="O129" s="16">
        <v>3.7535877801296298E-3</v>
      </c>
      <c r="P129" s="16">
        <v>-31.714606399898901</v>
      </c>
      <c r="Q129" s="16">
        <v>4.1453397571810102E-3</v>
      </c>
      <c r="R129" s="16">
        <v>-48.829335007375498</v>
      </c>
      <c r="S129" s="16">
        <v>0.16606856293378</v>
      </c>
      <c r="T129" s="16">
        <v>911.78971366371695</v>
      </c>
      <c r="U129" s="16">
        <v>0.25235848950441497</v>
      </c>
      <c r="V129" s="108">
        <v>43774.341956018521</v>
      </c>
      <c r="W129" s="107">
        <v>2.2999999999999998</v>
      </c>
      <c r="X129" s="16">
        <v>3.80136194127476E-3</v>
      </c>
      <c r="Y129" s="16">
        <v>2.6378701075743401E-3</v>
      </c>
      <c r="Z129" s="17">
        <f>((((N129/1000)+1)/((SMOW!$Z$4/1000)+1))-1)*1000</f>
        <v>-6.1112476139371097</v>
      </c>
      <c r="AA129" s="17">
        <f>((((P129/1000)+1)/((SMOW!$AA$4/1000)+1))-1)*1000</f>
        <v>-11.589850984379479</v>
      </c>
      <c r="AB129" s="17">
        <f>Z129*SMOW!$AN$6</f>
        <v>-6.460611580440732</v>
      </c>
      <c r="AC129" s="17">
        <f>AA129*SMOW!$AN$12</f>
        <v>-12.239365001929883</v>
      </c>
      <c r="AD129" s="17">
        <f t="shared" ref="AD129" si="72">LN((AB129/1000)+1)*1000</f>
        <v>-6.4815716568172101</v>
      </c>
      <c r="AE129" s="17">
        <f t="shared" ref="AE129" si="73">LN((AC129/1000)+1)*1000</f>
        <v>-12.314882856096247</v>
      </c>
      <c r="AF129" s="16">
        <f>(AD129-SMOW!AN$14*AE129)</f>
        <v>2.0686491201608703E-2</v>
      </c>
      <c r="AG129" s="2">
        <f t="shared" si="15"/>
        <v>20.686491201608703</v>
      </c>
      <c r="AK129" s="123" t="str">
        <f t="shared" si="11"/>
        <v>12</v>
      </c>
      <c r="AL129" s="107">
        <v>1</v>
      </c>
      <c r="AN129" s="123" t="str">
        <f t="shared" si="12"/>
        <v>0</v>
      </c>
    </row>
    <row r="130" spans="1:40" s="107" customFormat="1" x14ac:dyDescent="0.25">
      <c r="A130" s="107">
        <v>1885</v>
      </c>
      <c r="B130" s="96" t="s">
        <v>80</v>
      </c>
      <c r="C130" s="57" t="s">
        <v>62</v>
      </c>
      <c r="D130" s="48" t="s">
        <v>69</v>
      </c>
      <c r="E130" s="107" t="s">
        <v>242</v>
      </c>
      <c r="F130" s="16">
        <v>-10.0558516095788</v>
      </c>
      <c r="G130" s="16">
        <v>-10.1067536284464</v>
      </c>
      <c r="H130" s="16">
        <v>4.6335993956318697E-3</v>
      </c>
      <c r="I130" s="16">
        <v>-18.956007879161799</v>
      </c>
      <c r="J130" s="16">
        <v>-19.1379763273771</v>
      </c>
      <c r="K130" s="16">
        <v>1.8146829590419201E-3</v>
      </c>
      <c r="L130" s="16">
        <v>-1.90212759125047E-3</v>
      </c>
      <c r="M130" s="16">
        <v>4.5643303270850397E-3</v>
      </c>
      <c r="N130" s="16">
        <v>-20.1483238736798</v>
      </c>
      <c r="O130" s="16">
        <v>4.5863598887780303E-3</v>
      </c>
      <c r="P130" s="16">
        <v>-38.474966067981804</v>
      </c>
      <c r="Q130" s="16">
        <v>1.77857782911171E-3</v>
      </c>
      <c r="R130" s="16">
        <v>-58.457154920444502</v>
      </c>
      <c r="S130" s="16">
        <v>0.143602588475013</v>
      </c>
      <c r="T130" s="16">
        <v>894.71140430549599</v>
      </c>
      <c r="U130" s="16">
        <v>9.32294905903569E-2</v>
      </c>
      <c r="V130" s="108">
        <v>43774.421273148146</v>
      </c>
      <c r="W130" s="107">
        <v>2.2999999999999998</v>
      </c>
      <c r="X130" s="16">
        <v>0.15617324240567801</v>
      </c>
      <c r="Y130" s="16">
        <v>0.38930738031631901</v>
      </c>
      <c r="Z130" s="17">
        <f>((((N130/1000)+1)/((SMOW!$Z$4/1000)+1))-1)*1000</f>
        <v>-9.7759165286729335</v>
      </c>
      <c r="AA130" s="17">
        <f>((((P130/1000)+1)/((SMOW!$AA$4/1000)+1))-1)*1000</f>
        <v>-18.49071735197516</v>
      </c>
      <c r="AB130" s="17">
        <f>Z130*SMOW!$AN$6</f>
        <v>-10.334779986745971</v>
      </c>
      <c r="AC130" s="17">
        <f>AA130*SMOW!$AN$12</f>
        <v>-19.526967095898279</v>
      </c>
      <c r="AD130" s="17">
        <f t="shared" ref="AD130" si="74">LN((AB130/1000)+1)*1000</f>
        <v>-10.388554645803127</v>
      </c>
      <c r="AE130" s="17">
        <f t="shared" ref="AE130" si="75">LN((AC130/1000)+1)*1000</f>
        <v>-19.720137136402759</v>
      </c>
      <c r="AF130" s="16">
        <f>(AD130-SMOW!AN$14*AE130)</f>
        <v>2.3677762217529263E-2</v>
      </c>
      <c r="AG130" s="2">
        <f t="shared" si="15"/>
        <v>23.677762217529263</v>
      </c>
      <c r="AH130" s="2">
        <f>AVERAGE(AG130:AG131)</f>
        <v>26.774571050922624</v>
      </c>
      <c r="AI130" s="2">
        <f>STDEV(AG130:AG131)</f>
        <v>4.3795490522617069</v>
      </c>
      <c r="AK130" s="123" t="str">
        <f t="shared" si="11"/>
        <v>12</v>
      </c>
      <c r="AL130" s="107">
        <v>1</v>
      </c>
      <c r="AN130" s="123" t="str">
        <f t="shared" si="12"/>
        <v>0</v>
      </c>
    </row>
    <row r="131" spans="1:40" s="107" customFormat="1" x14ac:dyDescent="0.25">
      <c r="A131" s="107">
        <v>1886</v>
      </c>
      <c r="B131" s="96" t="s">
        <v>80</v>
      </c>
      <c r="C131" s="57" t="s">
        <v>62</v>
      </c>
      <c r="D131" s="48" t="s">
        <v>69</v>
      </c>
      <c r="E131" s="107" t="s">
        <v>243</v>
      </c>
      <c r="F131" s="16">
        <v>-10.0657116626898</v>
      </c>
      <c r="G131" s="16">
        <v>-10.116713752910901</v>
      </c>
      <c r="H131" s="16">
        <v>3.7485377502089602E-3</v>
      </c>
      <c r="I131" s="16">
        <v>-18.985410350556201</v>
      </c>
      <c r="J131" s="16">
        <v>-19.167947335933199</v>
      </c>
      <c r="K131" s="16">
        <v>1.2213310925010101E-3</v>
      </c>
      <c r="L131" s="16">
        <v>3.96244046184808E-3</v>
      </c>
      <c r="M131" s="16">
        <v>3.6657456117967901E-3</v>
      </c>
      <c r="N131" s="16">
        <v>-20.1580834036323</v>
      </c>
      <c r="O131" s="16">
        <v>3.7103214393838999E-3</v>
      </c>
      <c r="P131" s="16">
        <v>-38.5037835446008</v>
      </c>
      <c r="Q131" s="16">
        <v>1.1970313559746301E-3</v>
      </c>
      <c r="R131" s="16">
        <v>-59.012893889159997</v>
      </c>
      <c r="S131" s="16">
        <v>0.13773330652233101</v>
      </c>
      <c r="T131" s="16">
        <v>1001.2594236058</v>
      </c>
      <c r="U131" s="16">
        <v>0.18639328388719301</v>
      </c>
      <c r="V131" s="108">
        <v>43774.500057870369</v>
      </c>
      <c r="W131" s="107">
        <v>2.2999999999999998</v>
      </c>
      <c r="X131" s="16">
        <v>2.1411653157603701E-3</v>
      </c>
      <c r="Y131" s="16">
        <v>1.02179626152584E-3</v>
      </c>
      <c r="Z131" s="17">
        <f>((((N131/1000)+1)/((SMOW!$Z$4/1000)+1))-1)*1000</f>
        <v>-9.7857793699965825</v>
      </c>
      <c r="AA131" s="17">
        <f>((((P131/1000)+1)/((SMOW!$AA$4/1000)+1))-1)*1000</f>
        <v>-18.520133768403003</v>
      </c>
      <c r="AB131" s="17">
        <f>Z131*SMOW!$AN$6</f>
        <v>-10.345206660789795</v>
      </c>
      <c r="AC131" s="17">
        <f>AA131*SMOW!$AN$12</f>
        <v>-19.558032055939126</v>
      </c>
      <c r="AD131" s="17">
        <f t="shared" ref="AD131" si="76">LN((AB131/1000)+1)*1000</f>
        <v>-10.399090258006902</v>
      </c>
      <c r="AE131" s="17">
        <f t="shared" ref="AE131" si="77">LN((AC131/1000)+1)*1000</f>
        <v>-19.751821283884883</v>
      </c>
      <c r="AF131" s="16">
        <f>(AD131-SMOW!AN$14*AE131)</f>
        <v>2.9871379884315985E-2</v>
      </c>
      <c r="AG131" s="2">
        <f t="shared" si="15"/>
        <v>29.871379884315985</v>
      </c>
      <c r="AK131" s="123" t="str">
        <f t="shared" ref="AK131:AK169" si="78">"12"</f>
        <v>12</v>
      </c>
      <c r="AN131" s="123" t="str">
        <f t="shared" ref="AN131:AN169" si="79">"0"</f>
        <v>0</v>
      </c>
    </row>
    <row r="132" spans="1:40" s="107" customFormat="1" x14ac:dyDescent="0.25">
      <c r="A132" s="107">
        <v>1887</v>
      </c>
      <c r="B132" s="96" t="s">
        <v>80</v>
      </c>
      <c r="C132" s="58" t="s">
        <v>63</v>
      </c>
      <c r="D132" s="48" t="s">
        <v>136</v>
      </c>
      <c r="E132" s="107" t="s">
        <v>244</v>
      </c>
      <c r="F132" s="16">
        <v>-12.7143903365486</v>
      </c>
      <c r="G132" s="16">
        <v>-12.795910395028301</v>
      </c>
      <c r="H132" s="16">
        <v>4.8951258429175502E-3</v>
      </c>
      <c r="I132" s="16">
        <v>-23.9185908695795</v>
      </c>
      <c r="J132" s="16">
        <v>-24.209285099264299</v>
      </c>
      <c r="K132" s="16">
        <v>1.49914918730605E-3</v>
      </c>
      <c r="L132" s="16">
        <v>-1.3407862616755599E-2</v>
      </c>
      <c r="M132" s="16">
        <v>4.8848766966701302E-3</v>
      </c>
      <c r="N132" s="16">
        <v>-22.779758820695399</v>
      </c>
      <c r="O132" s="16">
        <v>4.8452200761331101E-3</v>
      </c>
      <c r="P132" s="16">
        <v>-43.338812966362397</v>
      </c>
      <c r="Q132" s="16">
        <v>1.4693219516863499E-3</v>
      </c>
      <c r="R132" s="16">
        <v>-65.385692942341507</v>
      </c>
      <c r="S132" s="16">
        <v>0.14354838019390201</v>
      </c>
      <c r="T132" s="16">
        <v>947.72614231860598</v>
      </c>
      <c r="U132" s="16">
        <v>0.172510583826987</v>
      </c>
      <c r="V132" s="108">
        <v>43774.587870370371</v>
      </c>
      <c r="W132" s="107">
        <v>2.2999999999999998</v>
      </c>
      <c r="X132" s="16">
        <v>1.64130498057714E-2</v>
      </c>
      <c r="Y132" s="16">
        <v>1.25456205168542E-2</v>
      </c>
      <c r="Z132" s="17">
        <f>((((N132/1000)+1)/((SMOW!$Z$4/1000)+1))-1)*1000</f>
        <v>-12.43520703366463</v>
      </c>
      <c r="AA132" s="17">
        <f>((((P132/1000)+1)/((SMOW!$AA$4/1000)+1))-1)*1000</f>
        <v>-23.455654001223959</v>
      </c>
      <c r="AB132" s="17">
        <f>Z132*SMOW!$AN$6</f>
        <v>-13.146095141629212</v>
      </c>
      <c r="AC132" s="17">
        <f>AA132*SMOW!$AN$12</f>
        <v>-24.770146835095613</v>
      </c>
      <c r="AD132" s="17">
        <f t="shared" ref="AD132" si="80">LN((AB132/1000)+1)*1000</f>
        <v>-13.233269898355029</v>
      </c>
      <c r="AE132" s="17">
        <f t="shared" ref="AE132" si="81">LN((AC132/1000)+1)*1000</f>
        <v>-25.082088932409221</v>
      </c>
      <c r="AF132" s="16">
        <f>(AD132-SMOW!AN$14*AE132)</f>
        <v>1.0073057957040277E-2</v>
      </c>
      <c r="AG132" s="2">
        <f t="shared" si="15"/>
        <v>10.073057957040277</v>
      </c>
      <c r="AH132" s="2">
        <f>AVERAGE(AG132:AG133)</f>
        <v>7.6496216314945187</v>
      </c>
      <c r="AI132" s="2">
        <f>STDEV(AG132:AG133)</f>
        <v>3.4272565191344295</v>
      </c>
      <c r="AK132" s="123" t="str">
        <f t="shared" si="78"/>
        <v>12</v>
      </c>
      <c r="AL132" s="107">
        <v>1</v>
      </c>
      <c r="AN132" s="123" t="str">
        <f t="shared" si="79"/>
        <v>0</v>
      </c>
    </row>
    <row r="133" spans="1:40" s="107" customFormat="1" x14ac:dyDescent="0.25">
      <c r="A133" s="107">
        <v>1888</v>
      </c>
      <c r="B133" s="96" t="s">
        <v>101</v>
      </c>
      <c r="C133" s="58" t="s">
        <v>63</v>
      </c>
      <c r="D133" s="48" t="s">
        <v>136</v>
      </c>
      <c r="E133" s="107" t="s">
        <v>245</v>
      </c>
      <c r="F133" s="16">
        <v>-12.4546394658451</v>
      </c>
      <c r="G133" s="16">
        <v>-12.5328487462582</v>
      </c>
      <c r="H133" s="16">
        <v>3.1828721682098898E-3</v>
      </c>
      <c r="I133" s="16">
        <v>-23.423469780471901</v>
      </c>
      <c r="J133" s="16">
        <v>-23.702159814033401</v>
      </c>
      <c r="K133" s="16">
        <v>1.3688268887303899E-3</v>
      </c>
      <c r="L133" s="16">
        <v>-1.8108364448588401E-2</v>
      </c>
      <c r="M133" s="16">
        <v>3.1178916839719102E-3</v>
      </c>
      <c r="N133" s="16">
        <v>-22.522656107933301</v>
      </c>
      <c r="O133" s="16">
        <v>3.1504228132324501E-3</v>
      </c>
      <c r="P133" s="16">
        <v>-42.853542860405597</v>
      </c>
      <c r="Q133" s="16">
        <v>1.34159255976737E-3</v>
      </c>
      <c r="R133" s="16">
        <v>-64.975851807352598</v>
      </c>
      <c r="S133" s="16">
        <v>0.142000827460395</v>
      </c>
      <c r="T133" s="16">
        <v>1227.00499774795</v>
      </c>
      <c r="U133" s="16">
        <v>0.26514801421133699</v>
      </c>
      <c r="V133" s="108">
        <v>43774.710219907407</v>
      </c>
      <c r="W133" s="107">
        <v>2.2999999999999998</v>
      </c>
      <c r="X133" s="16">
        <v>3.9879569817242902E-2</v>
      </c>
      <c r="Y133" s="16">
        <v>3.71432063052256E-2</v>
      </c>
      <c r="Z133" s="17">
        <f>((((N133/1000)+1)/((SMOW!$Z$4/1000)+1))-1)*1000</f>
        <v>-12.175382710957528</v>
      </c>
      <c r="AA133" s="17">
        <f>((((P133/1000)+1)/((SMOW!$AA$4/1000)+1))-1)*1000</f>
        <v>-22.960298085590082</v>
      </c>
      <c r="AB133" s="17">
        <f>Z133*SMOW!$AN$6</f>
        <v>-12.871417345178376</v>
      </c>
      <c r="AC133" s="17">
        <f>AA133*SMOW!$AN$12</f>
        <v>-24.247030371779601</v>
      </c>
      <c r="AD133" s="17">
        <f t="shared" ref="AD133" si="82">LN((AB133/1000)+1)*1000</f>
        <v>-12.954971787848791</v>
      </c>
      <c r="AE133" s="17">
        <f t="shared" ref="AE133" si="83">LN((AC133/1000)+1)*1000</f>
        <v>-24.545829494611247</v>
      </c>
      <c r="AF133" s="16">
        <f>(AD133-SMOW!AN$14*AE133)</f>
        <v>5.2261853059487606E-3</v>
      </c>
      <c r="AG133" s="2">
        <f t="shared" si="15"/>
        <v>5.2261853059487606</v>
      </c>
      <c r="AK133" s="123" t="str">
        <f t="shared" si="78"/>
        <v>12</v>
      </c>
      <c r="AN133" s="123" t="str">
        <f t="shared" si="79"/>
        <v>0</v>
      </c>
    </row>
    <row r="134" spans="1:40" s="107" customFormat="1" x14ac:dyDescent="0.25">
      <c r="A134" s="107">
        <v>1889</v>
      </c>
      <c r="B134" s="96" t="s">
        <v>80</v>
      </c>
      <c r="C134" s="57" t="s">
        <v>62</v>
      </c>
      <c r="D134" s="48" t="s">
        <v>68</v>
      </c>
      <c r="E134" s="107" t="s">
        <v>246</v>
      </c>
      <c r="F134" s="16">
        <v>-15.280203088281899</v>
      </c>
      <c r="G134" s="16">
        <v>-15.398148892190999</v>
      </c>
      <c r="H134" s="16">
        <v>4.8470419602452902E-3</v>
      </c>
      <c r="I134" s="16">
        <v>-28.743245007181802</v>
      </c>
      <c r="J134" s="16">
        <v>-29.164422468668299</v>
      </c>
      <c r="K134" s="16">
        <v>2.10693428868496E-3</v>
      </c>
      <c r="L134" s="16">
        <v>6.6617126589583195E-4</v>
      </c>
      <c r="M134" s="16">
        <v>4.8976216690122202E-3</v>
      </c>
      <c r="N134" s="16">
        <v>-25.3194131330118</v>
      </c>
      <c r="O134" s="16">
        <v>4.7976264082414096E-3</v>
      </c>
      <c r="P134" s="16">
        <v>-48.067475259415701</v>
      </c>
      <c r="Q134" s="16">
        <v>2.0650144944470501E-3</v>
      </c>
      <c r="R134" s="16">
        <v>-71.361397234628299</v>
      </c>
      <c r="S134" s="16">
        <v>0.16140786777135799</v>
      </c>
      <c r="T134" s="16">
        <v>864.27820491437706</v>
      </c>
      <c r="U134" s="16">
        <v>0.20346098384375</v>
      </c>
      <c r="V134" s="108">
        <v>43775.341689814813</v>
      </c>
      <c r="W134" s="107">
        <v>2.2999999999999998</v>
      </c>
      <c r="X134" s="16">
        <v>2.90093139050964E-4</v>
      </c>
      <c r="Y134" s="16">
        <v>6.8734630614349005E-7</v>
      </c>
      <c r="Z134" s="17">
        <f>((((N134/1000)+1)/((SMOW!$Z$4/1000)+1))-1)*1000</f>
        <v>-15.001745342492544</v>
      </c>
      <c r="AA134" s="17">
        <f>((((P134/1000)+1)/((SMOW!$AA$4/1000)+1))-1)*1000</f>
        <v>-28.282596380622916</v>
      </c>
      <c r="AB134" s="17">
        <f>Z134*SMOW!$AN$6</f>
        <v>-15.859355701035017</v>
      </c>
      <c r="AC134" s="17">
        <f>AA134*SMOW!$AN$12</f>
        <v>-29.867598882095407</v>
      </c>
      <c r="AD134" s="17">
        <f t="shared" ref="AD134" si="84">LN((AB134/1000)+1)*1000</f>
        <v>-15.986460945438967</v>
      </c>
      <c r="AE134" s="17">
        <f t="shared" ref="AE134" si="85">LN((AC134/1000)+1)*1000</f>
        <v>-30.32272080159991</v>
      </c>
      <c r="AF134" s="16">
        <f>(AD134-SMOW!AN$14*AE134)</f>
        <v>2.3935637805784893E-2</v>
      </c>
      <c r="AG134" s="2">
        <f t="shared" si="15"/>
        <v>23.935637805784893</v>
      </c>
      <c r="AH134" s="2">
        <f>AVERAGE(AG134:AG135)</f>
        <v>22.34881226357377</v>
      </c>
      <c r="AI134" s="2">
        <f>STDEV(AG134:AG135)</f>
        <v>2.2441102029150106</v>
      </c>
      <c r="AK134" s="123" t="str">
        <f t="shared" si="78"/>
        <v>12</v>
      </c>
      <c r="AL134" s="107">
        <v>1</v>
      </c>
      <c r="AN134" s="123" t="str">
        <f t="shared" si="79"/>
        <v>0</v>
      </c>
    </row>
    <row r="135" spans="1:40" s="107" customFormat="1" x14ac:dyDescent="0.25">
      <c r="A135" s="107">
        <v>1890</v>
      </c>
      <c r="B135" s="96" t="s">
        <v>80</v>
      </c>
      <c r="C135" s="57" t="s">
        <v>62</v>
      </c>
      <c r="D135" s="48" t="s">
        <v>68</v>
      </c>
      <c r="E135" s="107" t="s">
        <v>247</v>
      </c>
      <c r="F135" s="16">
        <v>-15.1762667086393</v>
      </c>
      <c r="G135" s="16">
        <v>-15.2926054153734</v>
      </c>
      <c r="H135" s="16">
        <v>5.5462442809796801E-3</v>
      </c>
      <c r="I135" s="16">
        <v>-28.543498085697099</v>
      </c>
      <c r="J135" s="16">
        <v>-28.958785342214401</v>
      </c>
      <c r="K135" s="16">
        <v>1.1268655927702501E-3</v>
      </c>
      <c r="L135" s="16">
        <v>-2.3667546841593399E-3</v>
      </c>
      <c r="M135" s="16">
        <v>5.7214971872434298E-3</v>
      </c>
      <c r="N135" s="16">
        <v>-25.216536383885298</v>
      </c>
      <c r="O135" s="16">
        <v>5.48970036719971E-3</v>
      </c>
      <c r="P135" s="16">
        <v>-47.871702524450697</v>
      </c>
      <c r="Q135" s="16">
        <v>1.1044453521238901E-3</v>
      </c>
      <c r="R135" s="16">
        <v>-70.263683926875601</v>
      </c>
      <c r="S135" s="16">
        <v>0.134057417559828</v>
      </c>
      <c r="T135" s="16">
        <v>927.25915336573905</v>
      </c>
      <c r="U135" s="16">
        <v>0.22888544621429899</v>
      </c>
      <c r="V135" s="108">
        <v>43775.419849537036</v>
      </c>
      <c r="W135" s="107">
        <v>2.2999999999999998</v>
      </c>
      <c r="X135" s="16">
        <v>3.5651160298809498E-3</v>
      </c>
      <c r="Y135" s="16">
        <v>1.7860421133184599E-3</v>
      </c>
      <c r="Z135" s="17">
        <f>((((N135/1000)+1)/((SMOW!$Z$4/1000)+1))-1)*1000</f>
        <v>-14.897779571859783</v>
      </c>
      <c r="AA135" s="17">
        <f>((((P135/1000)+1)/((SMOW!$AA$4/1000)+1))-1)*1000</f>
        <v>-28.082754722968172</v>
      </c>
      <c r="AB135" s="17">
        <f>Z135*SMOW!$AN$6</f>
        <v>-15.749446480504066</v>
      </c>
      <c r="AC135" s="17">
        <f>AA135*SMOW!$AN$12</f>
        <v>-29.656557774325886</v>
      </c>
      <c r="AD135" s="17">
        <f t="shared" ref="AD135" si="86">LN((AB135/1000)+1)*1000</f>
        <v>-15.874786781515622</v>
      </c>
      <c r="AE135" s="17">
        <f t="shared" ref="AE135" si="87">LN((AC135/1000)+1)*1000</f>
        <v>-30.105206000448835</v>
      </c>
      <c r="AF135" s="16">
        <f>(AD135-SMOW!AN$14*AE135)</f>
        <v>2.0761986721362646E-2</v>
      </c>
      <c r="AG135" s="2">
        <f t="shared" si="15"/>
        <v>20.761986721362646</v>
      </c>
      <c r="AH135" s="2"/>
      <c r="AI135" s="2"/>
      <c r="AK135" s="123" t="str">
        <f t="shared" si="78"/>
        <v>12</v>
      </c>
      <c r="AN135" s="123" t="str">
        <f t="shared" si="79"/>
        <v>0</v>
      </c>
    </row>
    <row r="136" spans="1:40" s="107" customFormat="1" x14ac:dyDescent="0.25">
      <c r="A136" s="107">
        <v>1891</v>
      </c>
      <c r="B136" s="96" t="s">
        <v>80</v>
      </c>
      <c r="C136" s="58" t="s">
        <v>63</v>
      </c>
      <c r="D136" s="58" t="s">
        <v>136</v>
      </c>
      <c r="E136" s="107" t="s">
        <v>248</v>
      </c>
      <c r="F136" s="16">
        <v>-17.142217088400301</v>
      </c>
      <c r="G136" s="16">
        <v>-17.290846293052301</v>
      </c>
      <c r="H136" s="16">
        <v>4.4568312979719697E-3</v>
      </c>
      <c r="I136" s="16">
        <v>-32.210301539163403</v>
      </c>
      <c r="J136" s="16">
        <v>-32.740469013096998</v>
      </c>
      <c r="K136" s="16">
        <v>1.52441911821467E-3</v>
      </c>
      <c r="L136" s="16">
        <v>-3.8786541371077701E-3</v>
      </c>
      <c r="M136" s="16">
        <v>4.3233559144705801E-3</v>
      </c>
      <c r="N136" s="16">
        <v>-27.162443916064799</v>
      </c>
      <c r="O136" s="16">
        <v>4.4113939403851296E-3</v>
      </c>
      <c r="P136" s="16">
        <v>-51.465550856770903</v>
      </c>
      <c r="Q136" s="16">
        <v>1.4940891092962E-3</v>
      </c>
      <c r="R136" s="16">
        <v>-75.920514707471298</v>
      </c>
      <c r="S136" s="16">
        <v>0.156117517578993</v>
      </c>
      <c r="T136" s="16">
        <v>950.83903064818799</v>
      </c>
      <c r="U136" s="16">
        <v>0.13430024924765599</v>
      </c>
      <c r="V136" s="108">
        <v>43775.499097222222</v>
      </c>
      <c r="W136" s="107">
        <v>2.2999999999999998</v>
      </c>
      <c r="X136" s="16">
        <v>0.440629210225368</v>
      </c>
      <c r="Y136" s="16">
        <v>0.42951820431513799</v>
      </c>
      <c r="Z136" s="17">
        <f>((((N136/1000)+1)/((SMOW!$Z$4/1000)+1))-1)*1000</f>
        <v>-16.864285880437091</v>
      </c>
      <c r="AA136" s="17">
        <f>((((P136/1000)+1)/((SMOW!$AA$4/1000)+1))-1)*1000</f>
        <v>-31.751297271649047</v>
      </c>
      <c r="AB136" s="17">
        <f>Z136*SMOW!$AN$6</f>
        <v>-17.82837278701308</v>
      </c>
      <c r="AC136" s="17">
        <f>AA136*SMOW!$AN$12</f>
        <v>-33.530691388203351</v>
      </c>
      <c r="AD136" s="17">
        <f t="shared" ref="AD136" si="88">LN((AB136/1000)+1)*1000</f>
        <v>-17.989212769400684</v>
      </c>
      <c r="AE136" s="17">
        <f t="shared" ref="AE136" si="89">LN((AC136/1000)+1)*1000</f>
        <v>-34.105736024924774</v>
      </c>
      <c r="AF136" s="16">
        <f>(AD136-SMOW!AN$14*AE136)</f>
        <v>1.8615851759598456E-2</v>
      </c>
      <c r="AG136" s="2">
        <f t="shared" ref="AG136" si="90">AF136*1000</f>
        <v>18.615851759598456</v>
      </c>
      <c r="AH136" s="2">
        <f>AVERAGE(AG136:AG137)</f>
        <v>16.663651185730544</v>
      </c>
      <c r="AI136" s="2">
        <f>STDEV(AG136:AG137)</f>
        <v>2.7608285280365412</v>
      </c>
      <c r="AK136" s="123" t="str">
        <f t="shared" si="78"/>
        <v>12</v>
      </c>
      <c r="AL136" s="107">
        <v>1</v>
      </c>
      <c r="AN136" s="123" t="str">
        <f t="shared" si="79"/>
        <v>0</v>
      </c>
    </row>
    <row r="137" spans="1:40" s="107" customFormat="1" x14ac:dyDescent="0.25">
      <c r="A137" s="107">
        <v>1892</v>
      </c>
      <c r="B137" s="96" t="s">
        <v>80</v>
      </c>
      <c r="C137" s="58" t="s">
        <v>63</v>
      </c>
      <c r="D137" s="58" t="s">
        <v>136</v>
      </c>
      <c r="E137" s="107" t="s">
        <v>249</v>
      </c>
      <c r="F137" s="16">
        <v>-17.036391179415102</v>
      </c>
      <c r="G137" s="16">
        <v>-17.1831805628422</v>
      </c>
      <c r="H137" s="16">
        <v>5.0475961502899304E-3</v>
      </c>
      <c r="I137" s="16">
        <v>-32.006129721325003</v>
      </c>
      <c r="J137" s="16">
        <v>-32.529524121903499</v>
      </c>
      <c r="K137" s="16">
        <v>1.37862412209091E-3</v>
      </c>
      <c r="L137" s="16">
        <v>-7.5918264772012901E-3</v>
      </c>
      <c r="M137" s="16">
        <v>5.20092773817654E-3</v>
      </c>
      <c r="N137" s="16">
        <v>-27.057696901331401</v>
      </c>
      <c r="O137" s="16">
        <v>4.9961359500048002E-3</v>
      </c>
      <c r="P137" s="16">
        <v>-51.2654412636725</v>
      </c>
      <c r="Q137" s="16">
        <v>1.3511948663037E-3</v>
      </c>
      <c r="R137" s="16">
        <v>-75.392528943848504</v>
      </c>
      <c r="S137" s="16">
        <v>0.15590089036848401</v>
      </c>
      <c r="T137" s="16">
        <v>1064.9696165780799</v>
      </c>
      <c r="U137" s="16">
        <v>0.19304708287998601</v>
      </c>
      <c r="V137" s="108">
        <v>43775.577581018515</v>
      </c>
      <c r="W137" s="107">
        <v>2.2999999999999998</v>
      </c>
      <c r="X137" s="16">
        <v>1.5632085021088701E-3</v>
      </c>
      <c r="Y137" s="16">
        <v>6.4852087225232904E-4</v>
      </c>
      <c r="Z137" s="17">
        <f>((((N137/1000)+1)/((SMOW!$Z$4/1000)+1))-1)*1000</f>
        <v>-16.758430046143079</v>
      </c>
      <c r="AA137" s="17">
        <f>((((P137/1000)+1)/((SMOW!$AA$4/1000)+1))-1)*1000</f>
        <v>-31.547028618996499</v>
      </c>
      <c r="AB137" s="17">
        <f>Z137*SMOW!$AN$6</f>
        <v>-17.716465452848215</v>
      </c>
      <c r="AC137" s="17">
        <f>AA137*SMOW!$AN$12</f>
        <v>-33.314975189467354</v>
      </c>
      <c r="AD137" s="17">
        <f t="shared" ref="AD137" si="91">LN((AB137/1000)+1)*1000</f>
        <v>-17.875280584574771</v>
      </c>
      <c r="AE137" s="17">
        <f t="shared" ref="AE137" si="92">LN((AC137/1000)+1)*1000</f>
        <v>-33.882560672701956</v>
      </c>
      <c r="AF137" s="16">
        <f>(AD137-SMOW!AN$14*AE137)</f>
        <v>1.4711450611862631E-2</v>
      </c>
      <c r="AG137" s="2">
        <f t="shared" ref="AG137" si="93">AF137*1000</f>
        <v>14.711450611862631</v>
      </c>
      <c r="AK137" s="123" t="str">
        <f t="shared" si="78"/>
        <v>12</v>
      </c>
      <c r="AN137" s="123" t="str">
        <f t="shared" si="79"/>
        <v>0</v>
      </c>
    </row>
    <row r="138" spans="1:40" s="107" customFormat="1" x14ac:dyDescent="0.25">
      <c r="A138" s="107">
        <v>1893</v>
      </c>
      <c r="B138" s="96" t="s">
        <v>101</v>
      </c>
      <c r="C138" s="58" t="s">
        <v>63</v>
      </c>
      <c r="D138" s="48" t="s">
        <v>136</v>
      </c>
      <c r="E138" s="107" t="s">
        <v>250</v>
      </c>
      <c r="F138" s="16">
        <v>-21.1951499475317</v>
      </c>
      <c r="G138" s="16">
        <v>-21.422992665315899</v>
      </c>
      <c r="H138" s="16">
        <v>4.0872415695599497E-3</v>
      </c>
      <c r="I138" s="16">
        <v>-39.734034116014797</v>
      </c>
      <c r="J138" s="16">
        <v>-40.544985150048397</v>
      </c>
      <c r="K138" s="16">
        <v>1.6120769499416701E-3</v>
      </c>
      <c r="L138" s="16">
        <v>-1.52405060902862E-2</v>
      </c>
      <c r="M138" s="16">
        <v>4.4355342618788802E-3</v>
      </c>
      <c r="N138" s="16">
        <v>-31.174057158796099</v>
      </c>
      <c r="O138" s="16">
        <v>4.0455721761465399E-3</v>
      </c>
      <c r="P138" s="16">
        <v>-58.839590430280097</v>
      </c>
      <c r="Q138" s="16">
        <v>1.5800028912485501E-3</v>
      </c>
      <c r="R138" s="16">
        <v>-87.1277410634181</v>
      </c>
      <c r="S138" s="16">
        <v>0.14820445213917599</v>
      </c>
      <c r="T138" s="16">
        <v>1044.9987596358901</v>
      </c>
      <c r="U138" s="16">
        <v>0.21980062460205699</v>
      </c>
      <c r="V138" s="108">
        <v>43775.708078703705</v>
      </c>
      <c r="W138" s="107">
        <v>2.2999999999999998</v>
      </c>
      <c r="X138" s="16">
        <v>1.68780873062097E-2</v>
      </c>
      <c r="Y138" s="16">
        <v>2.0591162368720599E-2</v>
      </c>
      <c r="Z138" s="17">
        <f>((((N138/1000)+1)/((SMOW!$Z$4/1000)+1))-1)*1000</f>
        <v>-20.918364822496095</v>
      </c>
      <c r="AA138" s="17">
        <f>((((P138/1000)+1)/((SMOW!$AA$4/1000)+1))-1)*1000</f>
        <v>-39.278598211922699</v>
      </c>
      <c r="AB138" s="17">
        <f>Z138*SMOW!$AN$6</f>
        <v>-22.114212768583307</v>
      </c>
      <c r="AC138" s="17">
        <f>AA138*SMOW!$AN$12</f>
        <v>-41.479834462738907</v>
      </c>
      <c r="AD138" s="17">
        <f t="shared" ref="AD138:AD139" si="94">LN((AB138/1000)+1)*1000</f>
        <v>-22.362397738831682</v>
      </c>
      <c r="AE138" s="17">
        <f t="shared" ref="AE138:AE139" si="95">LN((AC138/1000)+1)*1000</f>
        <v>-42.364678076890371</v>
      </c>
      <c r="AF138" s="16">
        <f>(AD138-SMOW!AN$14*AE138)</f>
        <v>6.1522857664364494E-3</v>
      </c>
      <c r="AG138" s="2">
        <f t="shared" ref="AG138:AG139" si="96">AF138*1000</f>
        <v>6.1522857664364494</v>
      </c>
      <c r="AH138" s="2">
        <f>AVERAGE(AG138:AG139)</f>
        <v>4.1549917307506234</v>
      </c>
      <c r="AI138" s="2">
        <f>STDEV(AG138:AG139)</f>
        <v>2.8246003133137871</v>
      </c>
      <c r="AK138" s="123" t="str">
        <f t="shared" si="78"/>
        <v>12</v>
      </c>
      <c r="AL138" s="107">
        <v>2</v>
      </c>
      <c r="AN138" s="123" t="str">
        <f t="shared" si="79"/>
        <v>0</v>
      </c>
    </row>
    <row r="139" spans="1:40" s="107" customFormat="1" x14ac:dyDescent="0.25">
      <c r="A139" s="107">
        <v>1894</v>
      </c>
      <c r="B139" s="96" t="s">
        <v>101</v>
      </c>
      <c r="C139" s="58" t="s">
        <v>63</v>
      </c>
      <c r="D139" s="48" t="s">
        <v>136</v>
      </c>
      <c r="E139" s="107" t="s">
        <v>251</v>
      </c>
      <c r="F139" s="16">
        <v>-21.010883431214399</v>
      </c>
      <c r="G139" s="16">
        <v>-21.234753812867002</v>
      </c>
      <c r="H139" s="16">
        <v>4.5088658227863997E-3</v>
      </c>
      <c r="I139" s="16">
        <v>-39.384759911006398</v>
      </c>
      <c r="J139" s="16">
        <v>-40.181324770844</v>
      </c>
      <c r="K139" s="16">
        <v>1.8271193777585799E-3</v>
      </c>
      <c r="L139" s="16">
        <v>-1.9014333861404199E-2</v>
      </c>
      <c r="M139" s="16">
        <v>4.6483330737981899E-3</v>
      </c>
      <c r="N139" s="16">
        <v>-30.9916692380623</v>
      </c>
      <c r="O139" s="16">
        <v>4.4628979736583696E-3</v>
      </c>
      <c r="P139" s="16">
        <v>-58.497265422921103</v>
      </c>
      <c r="Q139" s="16">
        <v>1.79076681148472E-3</v>
      </c>
      <c r="R139" s="16">
        <v>-86.362080584430203</v>
      </c>
      <c r="S139" s="16">
        <v>0.14408820618192</v>
      </c>
      <c r="T139" s="16">
        <v>1191.8864571680899</v>
      </c>
      <c r="U139" s="16">
        <v>0.24395453718386401</v>
      </c>
      <c r="V139" s="108">
        <v>43775.78701388889</v>
      </c>
      <c r="W139" s="107">
        <v>2.2999999999999998</v>
      </c>
      <c r="X139" s="16">
        <v>2.84319009538501E-3</v>
      </c>
      <c r="Y139" s="16">
        <v>4.3802779170931498E-3</v>
      </c>
      <c r="Z139" s="17">
        <f>((((N139/1000)+1)/((SMOW!$Z$4/1000)+1))-1)*1000</f>
        <v>-20.734046199540003</v>
      </c>
      <c r="AA139" s="17">
        <f>((((P139/1000)+1)/((SMOW!$AA$4/1000)+1))-1)*1000</f>
        <v>-38.929158352794538</v>
      </c>
      <c r="AB139" s="17">
        <f>Z139*SMOW!$AN$6</f>
        <v>-21.919357134318826</v>
      </c>
      <c r="AC139" s="17">
        <f>AA139*SMOW!$AN$12</f>
        <v>-41.110811428028896</v>
      </c>
      <c r="AD139" s="17">
        <f t="shared" si="94"/>
        <v>-22.163155428830073</v>
      </c>
      <c r="AE139" s="17">
        <f t="shared" si="95"/>
        <v>-41.979759709327908</v>
      </c>
      <c r="AF139" s="16">
        <f>(AD139-SMOW!AN$14*AE139)</f>
        <v>2.1576976950647975E-3</v>
      </c>
      <c r="AG139" s="2">
        <f t="shared" si="96"/>
        <v>2.1576976950647975</v>
      </c>
      <c r="AK139" s="123" t="str">
        <f t="shared" si="78"/>
        <v>12</v>
      </c>
      <c r="AN139" s="123" t="str">
        <f t="shared" si="79"/>
        <v>0</v>
      </c>
    </row>
    <row r="140" spans="1:40" s="107" customFormat="1" x14ac:dyDescent="0.25">
      <c r="A140" s="107">
        <v>1895</v>
      </c>
      <c r="B140" s="96" t="s">
        <v>80</v>
      </c>
      <c r="C140" s="48" t="s">
        <v>62</v>
      </c>
      <c r="D140" s="48" t="s">
        <v>24</v>
      </c>
      <c r="E140" s="107" t="s">
        <v>252</v>
      </c>
      <c r="F140" s="16">
        <v>-28.5732012966245</v>
      </c>
      <c r="G140" s="16">
        <v>-28.989362205481399</v>
      </c>
      <c r="H140" s="16">
        <v>4.8129473262707896E-3</v>
      </c>
      <c r="I140" s="16">
        <v>-53.374099732686098</v>
      </c>
      <c r="J140" s="16">
        <v>-54.851300702492203</v>
      </c>
      <c r="K140" s="16">
        <v>2.9325728459096401E-3</v>
      </c>
      <c r="L140" s="16">
        <v>-2.78754345654906E-2</v>
      </c>
      <c r="M140" s="16">
        <v>4.5643802318814097E-3</v>
      </c>
      <c r="N140" s="16">
        <v>-38.476889336458903</v>
      </c>
      <c r="O140" s="16">
        <v>4.7638793687724904E-3</v>
      </c>
      <c r="P140" s="16">
        <v>-72.208271814844693</v>
      </c>
      <c r="Q140" s="16">
        <v>2.8742260569538098E-3</v>
      </c>
      <c r="R140" s="16">
        <v>-105.879641634281</v>
      </c>
      <c r="S140" s="16">
        <v>0.14703398361464501</v>
      </c>
      <c r="T140" s="16">
        <v>874.38558769307394</v>
      </c>
      <c r="U140" s="16">
        <v>0.136940031070477</v>
      </c>
      <c r="V140" s="108">
        <v>43776.361145833333</v>
      </c>
      <c r="W140" s="107">
        <v>2.2999999999999998</v>
      </c>
      <c r="X140" s="16">
        <v>2.1787719720410201E-2</v>
      </c>
      <c r="Y140" s="16">
        <v>0.346344084616863</v>
      </c>
      <c r="Z140" s="17">
        <f>((((N140/1000)+1)/((SMOW!$Z$4/1000)+1))-1)*1000</f>
        <v>-28.298502527071335</v>
      </c>
      <c r="AA140" s="17">
        <f>((((P140/1000)+1)/((SMOW!$AA$4/1000)+1))-1)*1000</f>
        <v>-52.925133052576399</v>
      </c>
      <c r="AB140" s="17">
        <f>Z140*SMOW!$AN$6</f>
        <v>-29.916253551661409</v>
      </c>
      <c r="AC140" s="17">
        <f>AA140*SMOW!$AN$12</f>
        <v>-55.891143214803606</v>
      </c>
      <c r="AD140" s="17">
        <f t="shared" ref="AD140" si="97">LN((AB140/1000)+1)*1000</f>
        <v>-30.372874666814532</v>
      </c>
      <c r="AE140" s="17">
        <f t="shared" ref="AE140" si="98">LN((AC140/1000)+1)*1000</f>
        <v>-57.513805093731797</v>
      </c>
      <c r="AF140" s="16">
        <f>(AD140-SMOW!AN$14*AE140)</f>
        <v>-5.5855773241404449E-3</v>
      </c>
      <c r="AG140" s="2">
        <f>AF140*1000</f>
        <v>-5.5855773241404449</v>
      </c>
      <c r="AH140" s="2">
        <f>AVERAGE(AG140:AG144)</f>
        <v>-13.444475282027923</v>
      </c>
      <c r="AI140" s="2">
        <f>STDEV(AG140:AG144)</f>
        <v>8.7472363479717679</v>
      </c>
      <c r="AK140" s="123" t="str">
        <f t="shared" si="78"/>
        <v>12</v>
      </c>
      <c r="AL140" s="107">
        <v>2</v>
      </c>
      <c r="AN140" s="123" t="str">
        <f t="shared" si="79"/>
        <v>0</v>
      </c>
    </row>
    <row r="141" spans="1:40" s="107" customFormat="1" x14ac:dyDescent="0.25">
      <c r="A141" s="107">
        <v>1896</v>
      </c>
      <c r="B141" s="96" t="s">
        <v>80</v>
      </c>
      <c r="C141" s="48" t="s">
        <v>62</v>
      </c>
      <c r="D141" s="48" t="s">
        <v>24</v>
      </c>
      <c r="E141" s="107" t="s">
        <v>253</v>
      </c>
      <c r="F141" s="16">
        <v>-28.362358607063499</v>
      </c>
      <c r="G141" s="16">
        <v>-28.772341313999402</v>
      </c>
      <c r="H141" s="16">
        <v>4.2060509490326201E-3</v>
      </c>
      <c r="I141" s="16">
        <v>-52.9683837559963</v>
      </c>
      <c r="J141" s="16">
        <v>-54.422800771584498</v>
      </c>
      <c r="K141" s="16">
        <v>2.1824408919844701E-3</v>
      </c>
      <c r="L141" s="16">
        <v>-3.7102506602783997E-2</v>
      </c>
      <c r="M141" s="16">
        <v>4.4337198199590503E-3</v>
      </c>
      <c r="N141" s="16">
        <v>-38.268196186344099</v>
      </c>
      <c r="O141" s="16">
        <v>4.1631702949942303E-3</v>
      </c>
      <c r="P141" s="16">
        <v>-71.810628007445104</v>
      </c>
      <c r="Q141" s="16">
        <v>2.1390188101391098E-3</v>
      </c>
      <c r="R141" s="16">
        <v>-105.981191274995</v>
      </c>
      <c r="S141" s="16">
        <v>0.108413623499808</v>
      </c>
      <c r="T141" s="16">
        <v>964.68886342563496</v>
      </c>
      <c r="U141" s="16">
        <v>0.16673875376376401</v>
      </c>
      <c r="V141" s="108">
        <v>43776.444560185184</v>
      </c>
      <c r="W141" s="107">
        <v>2.2999999999999998</v>
      </c>
      <c r="X141" s="16">
        <v>0.11578855791034599</v>
      </c>
      <c r="Y141" s="16">
        <v>0.107572838056587</v>
      </c>
      <c r="Z141" s="17">
        <f>((((N141/1000)+1)/((SMOW!$Z$4/1000)+1))-1)*1000</f>
        <v>-28.087600215696895</v>
      </c>
      <c r="AA141" s="17">
        <f>((((P141/1000)+1)/((SMOW!$AA$4/1000)+1))-1)*1000</f>
        <v>-52.5192246525068</v>
      </c>
      <c r="AB141" s="17">
        <f>Z141*SMOW!$AN$6</f>
        <v>-29.693294509370272</v>
      </c>
      <c r="AC141" s="17">
        <f>AA141*SMOW!$AN$12</f>
        <v>-55.462487050673708</v>
      </c>
      <c r="AD141" s="17">
        <f t="shared" ref="AD141" si="99">LN((AB141/1000)+1)*1000</f>
        <v>-30.143066235166636</v>
      </c>
      <c r="AE141" s="17">
        <f t="shared" ref="AE141" si="100">LN((AC141/1000)+1)*1000</f>
        <v>-57.059875572187096</v>
      </c>
      <c r="AF141" s="16">
        <f>(AD141-SMOW!AN$14*AE141)</f>
        <v>-1.5451933051846112E-2</v>
      </c>
      <c r="AG141" s="2">
        <f t="shared" ref="AG141" si="101">AF141*1000</f>
        <v>-15.451933051846112</v>
      </c>
      <c r="AK141" s="123" t="str">
        <f t="shared" si="78"/>
        <v>12</v>
      </c>
      <c r="AN141" s="123" t="str">
        <f t="shared" si="79"/>
        <v>0</v>
      </c>
    </row>
    <row r="142" spans="1:40" s="107" customFormat="1" x14ac:dyDescent="0.25">
      <c r="A142" s="107">
        <v>1897</v>
      </c>
      <c r="B142" s="96" t="s">
        <v>80</v>
      </c>
      <c r="C142" s="48" t="s">
        <v>62</v>
      </c>
      <c r="D142" s="48" t="s">
        <v>24</v>
      </c>
      <c r="E142" s="107" t="s">
        <v>254</v>
      </c>
      <c r="F142" s="16">
        <v>-28.332237872284001</v>
      </c>
      <c r="G142" s="16">
        <v>-28.7413417667541</v>
      </c>
      <c r="H142" s="16">
        <v>3.8907088946162701E-3</v>
      </c>
      <c r="I142" s="16">
        <v>-52.9108325695342</v>
      </c>
      <c r="J142" s="16">
        <v>-54.362032491120701</v>
      </c>
      <c r="K142" s="16">
        <v>1.62620061676907E-3</v>
      </c>
      <c r="L142" s="16">
        <v>-3.8188611442357502E-2</v>
      </c>
      <c r="M142" s="16">
        <v>3.8445877433828102E-3</v>
      </c>
      <c r="N142" s="16">
        <v>-38.238382532202301</v>
      </c>
      <c r="O142" s="16">
        <v>3.8510431501688402E-3</v>
      </c>
      <c r="P142" s="16">
        <v>-71.754221865661293</v>
      </c>
      <c r="Q142" s="16">
        <v>1.5938455520603399E-3</v>
      </c>
      <c r="R142" s="16">
        <v>-105.234043614871</v>
      </c>
      <c r="S142" s="16">
        <v>0.144522445709067</v>
      </c>
      <c r="T142" s="16">
        <v>1155.77858287507</v>
      </c>
      <c r="U142" s="16">
        <v>0.26853200956462298</v>
      </c>
      <c r="V142" s="108">
        <v>43776.523969907408</v>
      </c>
      <c r="W142" s="107">
        <v>2.2999999999999998</v>
      </c>
      <c r="X142" s="16">
        <v>0.30358942210858503</v>
      </c>
      <c r="Y142" s="16">
        <v>0.55999044253325903</v>
      </c>
      <c r="Z142" s="17">
        <f>((((N142/1000)+1)/((SMOW!$Z$4/1000)+1))-1)*1000</f>
        <v>-28.057470963416485</v>
      </c>
      <c r="AA142" s="17">
        <f>((((P142/1000)+1)/((SMOW!$AA$4/1000)+1))-1)*1000</f>
        <v>-52.461646170610443</v>
      </c>
      <c r="AB142" s="17">
        <f>Z142*SMOW!$AN$6</f>
        <v>-29.661442846912852</v>
      </c>
      <c r="AC142" s="17">
        <f>AA142*SMOW!$AN$12</f>
        <v>-55.401681777410374</v>
      </c>
      <c r="AD142" s="17">
        <f t="shared" ref="AD142" si="102">LN((AB142/1000)+1)*1000</f>
        <v>-30.110240387935889</v>
      </c>
      <c r="AE142" s="17">
        <f t="shared" ref="AE142" si="103">LN((AC142/1000)+1)*1000</f>
        <v>-56.995501933954181</v>
      </c>
      <c r="AF142" s="16">
        <f>(AD142-SMOW!AN$14*AE142)</f>
        <v>-1.6615366808078846E-2</v>
      </c>
      <c r="AG142" s="2">
        <f t="shared" ref="AG142" si="104">AF142*1000</f>
        <v>-16.615366808078846</v>
      </c>
      <c r="AJ142" s="107" t="s">
        <v>255</v>
      </c>
      <c r="AK142" s="123" t="str">
        <f t="shared" si="78"/>
        <v>12</v>
      </c>
      <c r="AN142" s="123" t="str">
        <f t="shared" si="79"/>
        <v>0</v>
      </c>
    </row>
    <row r="143" spans="1:40" s="89" customFormat="1" x14ac:dyDescent="0.25">
      <c r="A143" s="107">
        <v>1898</v>
      </c>
      <c r="B143" s="96" t="s">
        <v>80</v>
      </c>
      <c r="C143" s="48" t="s">
        <v>62</v>
      </c>
      <c r="D143" s="48" t="s">
        <v>24</v>
      </c>
      <c r="E143" s="107" t="s">
        <v>256</v>
      </c>
      <c r="F143" s="16">
        <v>-28.641499451506199</v>
      </c>
      <c r="G143" s="16">
        <v>-29.059671831366</v>
      </c>
      <c r="H143" s="16">
        <v>5.2432615137201002E-3</v>
      </c>
      <c r="I143" s="16">
        <v>-53.502540617621797</v>
      </c>
      <c r="J143" s="16">
        <v>-54.986992637998597</v>
      </c>
      <c r="K143" s="16">
        <v>1.8936295440276599E-3</v>
      </c>
      <c r="L143" s="16">
        <v>-2.65397185027175E-2</v>
      </c>
      <c r="M143" s="16">
        <v>5.4028649386000799E-3</v>
      </c>
      <c r="N143" s="16">
        <v>-38.544491192226197</v>
      </c>
      <c r="O143" s="16">
        <v>5.1898065067022096E-3</v>
      </c>
      <c r="P143" s="16">
        <v>-72.3341572259353</v>
      </c>
      <c r="Q143" s="16">
        <v>1.8559536842372201E-3</v>
      </c>
      <c r="R143" s="16">
        <v>-106.138895278685</v>
      </c>
      <c r="S143" s="16">
        <v>0.114755802302902</v>
      </c>
      <c r="T143" s="16">
        <v>916.07801356554296</v>
      </c>
      <c r="U143" s="16">
        <v>0.15185040206154601</v>
      </c>
      <c r="V143" s="108">
        <v>43776.602858796294</v>
      </c>
      <c r="W143" s="107">
        <v>2.2999999999999998</v>
      </c>
      <c r="X143" s="16">
        <v>4.81230797498165E-2</v>
      </c>
      <c r="Y143" s="16">
        <v>4.1475636106265701E-2</v>
      </c>
      <c r="Z143" s="17">
        <f>((((N143/1000)+1)/((SMOW!$Z$4/1000)+1))-1)*1000</f>
        <v>-28.366819995213845</v>
      </c>
      <c r="AA143" s="17">
        <f>((((P143/1000)+1)/((SMOW!$AA$4/1000)+1))-1)*1000</f>
        <v>-53.053634854583699</v>
      </c>
      <c r="AB143" s="17">
        <f>Z143*SMOW!$AN$6</f>
        <v>-29.98847654992797</v>
      </c>
      <c r="AC143" s="17">
        <f>AA143*SMOW!$AN$12</f>
        <v>-56.026846465888788</v>
      </c>
      <c r="AD143" s="17">
        <f t="shared" ref="AD143" si="105">LN((AB143/1000)+1)*1000</f>
        <v>-30.447327709838277</v>
      </c>
      <c r="AE143" s="17">
        <f t="shared" ref="AE143" si="106">LN((AC143/1000)+1)*1000</f>
        <v>-57.657552293882247</v>
      </c>
      <c r="AF143" s="16">
        <f>(AD143-SMOW!AN$14*AE143)</f>
        <v>-4.140098668447223E-3</v>
      </c>
      <c r="AG143" s="2">
        <f t="shared" ref="AG143" si="107">AF143*1000</f>
        <v>-4.140098668447223</v>
      </c>
      <c r="AI143" s="92"/>
      <c r="AJ143" s="92"/>
      <c r="AK143" s="123" t="str">
        <f t="shared" si="78"/>
        <v>12</v>
      </c>
      <c r="AN143" s="123" t="str">
        <f t="shared" si="79"/>
        <v>0</v>
      </c>
    </row>
    <row r="144" spans="1:40" s="107" customFormat="1" x14ac:dyDescent="0.25">
      <c r="A144" s="107">
        <v>1899</v>
      </c>
      <c r="B144" s="96" t="s">
        <v>101</v>
      </c>
      <c r="C144" s="48" t="s">
        <v>62</v>
      </c>
      <c r="D144" s="48" t="s">
        <v>24</v>
      </c>
      <c r="E144" s="107" t="s">
        <v>257</v>
      </c>
      <c r="F144" s="16">
        <v>-28.106364591100601</v>
      </c>
      <c r="G144" s="16">
        <v>-28.5089093943308</v>
      </c>
      <c r="H144" s="16">
        <v>3.7687579498708801E-3</v>
      </c>
      <c r="I144" s="16">
        <v>-52.4790486694652</v>
      </c>
      <c r="J144" s="16">
        <v>-53.906230102006802</v>
      </c>
      <c r="K144" s="16">
        <v>1.57938582658214E-3</v>
      </c>
      <c r="L144" s="16">
        <v>-4.6419900471144603E-2</v>
      </c>
      <c r="M144" s="16">
        <v>3.9322168093823204E-3</v>
      </c>
      <c r="N144" s="16">
        <v>-38.014812027220202</v>
      </c>
      <c r="O144" s="16">
        <v>3.73033549427818E-3</v>
      </c>
      <c r="P144" s="16">
        <v>-71.331028785127103</v>
      </c>
      <c r="Q144" s="16">
        <v>1.5479621940434399E-3</v>
      </c>
      <c r="R144" s="16">
        <v>-104.709847226403</v>
      </c>
      <c r="S144" s="16">
        <v>0.147062762906225</v>
      </c>
      <c r="T144" s="16">
        <v>1218.6530063105099</v>
      </c>
      <c r="U144" s="16">
        <v>0.28783871795006599</v>
      </c>
      <c r="V144" s="108">
        <v>43776.746608796297</v>
      </c>
      <c r="W144" s="107">
        <v>2.2999999999999998</v>
      </c>
      <c r="X144" s="16">
        <v>1.7824301180977199E-2</v>
      </c>
      <c r="Y144" s="16">
        <v>1.49568968025E-2</v>
      </c>
      <c r="Z144" s="17">
        <f>((((N144/1000)+1)/((SMOW!$Z$4/1000)+1))-1)*1000</f>
        <v>-27.83153381008896</v>
      </c>
      <c r="AA144" s="17">
        <f>((((P144/1000)+1)/((SMOW!$AA$4/1000)+1))-1)*1000</f>
        <v>-52.029657483640747</v>
      </c>
      <c r="AB144" s="17">
        <f>Z144*SMOW!$AN$6</f>
        <v>-29.422589460263833</v>
      </c>
      <c r="AC144" s="17">
        <f>AA144*SMOW!$AN$12</f>
        <v>-54.945483744868575</v>
      </c>
      <c r="AD144" s="17">
        <f t="shared" ref="AD144" si="108">LN((AB144/1000)+1)*1000</f>
        <v>-29.864115989115412</v>
      </c>
      <c r="AE144" s="17">
        <f t="shared" ref="AE144" si="109">LN((AC144/1000)+1)*1000</f>
        <v>-56.512663993480651</v>
      </c>
      <c r="AF144" s="16">
        <f>(AD144-SMOW!AN$14*AE144)</f>
        <v>-2.5429400557626991E-2</v>
      </c>
      <c r="AG144" s="2">
        <f t="shared" ref="AG144" si="110">AF144*1000</f>
        <v>-25.429400557626991</v>
      </c>
      <c r="AK144" s="123" t="str">
        <f t="shared" si="78"/>
        <v>12</v>
      </c>
      <c r="AN144" s="123" t="str">
        <f t="shared" si="79"/>
        <v>0</v>
      </c>
    </row>
    <row r="145" spans="1:40" s="107" customFormat="1" x14ac:dyDescent="0.25">
      <c r="A145" s="107">
        <v>1900</v>
      </c>
      <c r="B145" s="96" t="s">
        <v>80</v>
      </c>
      <c r="C145" s="58" t="s">
        <v>63</v>
      </c>
      <c r="D145" s="58" t="s">
        <v>136</v>
      </c>
      <c r="E145" s="107" t="s">
        <v>258</v>
      </c>
      <c r="F145" s="16">
        <v>-26.462596530330298</v>
      </c>
      <c r="G145" s="16">
        <v>-26.819034082819201</v>
      </c>
      <c r="H145" s="16">
        <v>6.3056479003057598E-3</v>
      </c>
      <c r="I145" s="16">
        <v>-49.482184909739097</v>
      </c>
      <c r="J145" s="16">
        <v>-50.748374594148501</v>
      </c>
      <c r="K145" s="16">
        <v>3.24143955909207E-3</v>
      </c>
      <c r="L145" s="16">
        <v>-2.3892297108742799E-2</v>
      </c>
      <c r="M145" s="16">
        <v>6.10972994416842E-3</v>
      </c>
      <c r="N145" s="16">
        <v>-36.387802167999901</v>
      </c>
      <c r="O145" s="16">
        <v>6.2413618730151801E-3</v>
      </c>
      <c r="P145" s="16">
        <v>-68.393790953385405</v>
      </c>
      <c r="Q145" s="16">
        <v>3.17694752434858E-3</v>
      </c>
      <c r="R145" s="16">
        <v>-101.541714780348</v>
      </c>
      <c r="S145" s="16">
        <v>0.132265512517977</v>
      </c>
      <c r="T145" s="16">
        <v>803.31310561485998</v>
      </c>
      <c r="U145" s="16">
        <v>0.11842791489251001</v>
      </c>
      <c r="V145" s="108">
        <v>43777.344247685185</v>
      </c>
      <c r="W145" s="107">
        <v>2.2999999999999998</v>
      </c>
      <c r="X145" s="16">
        <v>9.6663887042835301E-4</v>
      </c>
      <c r="Y145" s="16">
        <v>2.7950634425760999E-3</v>
      </c>
      <c r="Z145" s="17">
        <f>((((N145/1000)+1)/((SMOW!$Z$4/1000)+1))-1)*1000</f>
        <v>-26.187300926787117</v>
      </c>
      <c r="AA145" s="17">
        <f>((((P145/1000)+1)/((SMOW!$AA$4/1000)+1))-1)*1000</f>
        <v>-49.031372368369077</v>
      </c>
      <c r="AB145" s="17">
        <f>Z145*SMOW!$AN$6</f>
        <v>-27.684360103859511</v>
      </c>
      <c r="AC145" s="17">
        <f>AA145*SMOW!$AN$12</f>
        <v>-51.779169876370794</v>
      </c>
      <c r="AD145" s="17">
        <f t="shared" ref="AD145" si="111">LN((AB145/1000)+1)*1000</f>
        <v>-28.074794832416536</v>
      </c>
      <c r="AE145" s="17">
        <f t="shared" ref="AE145" si="112">LN((AC145/1000)+1)*1000</f>
        <v>-53.167860685777207</v>
      </c>
      <c r="AF145" s="16">
        <f>(AD145-SMOW!AN$14*AE145)</f>
        <v>-2.1643903261683306E-3</v>
      </c>
      <c r="AG145" s="2">
        <f t="shared" ref="AG145" si="113">AF145*1000</f>
        <v>-2.1643903261683306</v>
      </c>
      <c r="AH145" s="2">
        <f>AVERAGE(AG145:AG146)</f>
        <v>-1.7739730994783542</v>
      </c>
      <c r="AI145" s="2">
        <f>STDEV(AG145:AG146)</f>
        <v>0.55213333696905542</v>
      </c>
      <c r="AK145" s="123" t="str">
        <f t="shared" si="78"/>
        <v>12</v>
      </c>
      <c r="AL145" s="107">
        <v>1</v>
      </c>
      <c r="AN145" s="123" t="str">
        <f t="shared" si="79"/>
        <v>0</v>
      </c>
    </row>
    <row r="146" spans="1:40" s="107" customFormat="1" x14ac:dyDescent="0.25">
      <c r="A146" s="107">
        <v>1901</v>
      </c>
      <c r="B146" s="96" t="s">
        <v>80</v>
      </c>
      <c r="C146" s="58" t="s">
        <v>63</v>
      </c>
      <c r="D146" s="58" t="s">
        <v>136</v>
      </c>
      <c r="E146" s="107" t="s">
        <v>259</v>
      </c>
      <c r="F146" s="16">
        <v>-26.244153664887701</v>
      </c>
      <c r="G146" s="16">
        <v>-26.5946785858083</v>
      </c>
      <c r="H146" s="16">
        <v>6.02863475201102E-3</v>
      </c>
      <c r="I146" s="16">
        <v>-49.079651796577998</v>
      </c>
      <c r="J146" s="16">
        <v>-50.324976186697299</v>
      </c>
      <c r="K146" s="16">
        <v>4.4758206941183003E-3</v>
      </c>
      <c r="L146" s="16">
        <v>-2.3091159232114199E-2</v>
      </c>
      <c r="M146" s="16">
        <v>5.0068204061166398E-3</v>
      </c>
      <c r="N146" s="16">
        <v>-36.171586325732598</v>
      </c>
      <c r="O146" s="16">
        <v>5.9671728714350298E-3</v>
      </c>
      <c r="P146" s="16">
        <v>-67.999266682914794</v>
      </c>
      <c r="Q146" s="16">
        <v>4.3867692777797996E-3</v>
      </c>
      <c r="R146" s="16">
        <v>-99.951076852148603</v>
      </c>
      <c r="S146" s="16">
        <v>0.16663733977984399</v>
      </c>
      <c r="T146" s="16">
        <v>954.61563654914596</v>
      </c>
      <c r="U146" s="16">
        <v>0.23180307394418501</v>
      </c>
      <c r="V146" s="108">
        <v>43777.470185185186</v>
      </c>
      <c r="W146" s="107">
        <v>2.2999999999999998</v>
      </c>
      <c r="X146" s="16">
        <v>0.421372768191004</v>
      </c>
      <c r="Y146" s="16">
        <v>0.484580638391508</v>
      </c>
      <c r="Z146" s="17">
        <f>((((N146/1000)+1)/((SMOW!$Z$4/1000)+1))-1)*1000</f>
        <v>-25.968796290363528</v>
      </c>
      <c r="AA146" s="17">
        <f>((((P146/1000)+1)/((SMOW!$AA$4/1000)+1))-1)*1000</f>
        <v>-48.628648341399902</v>
      </c>
      <c r="AB146" s="17">
        <f>Z146*SMOW!$AN$6</f>
        <v>-27.453364131574112</v>
      </c>
      <c r="AC146" s="17">
        <f>AA146*SMOW!$AN$12</f>
        <v>-51.353876542766585</v>
      </c>
      <c r="AD146" s="17">
        <f t="shared" ref="AD146" si="114">LN((AB146/1000)+1)*1000</f>
        <v>-27.837250018832357</v>
      </c>
      <c r="AE146" s="17">
        <f t="shared" ref="AE146" si="115">LN((AC146/1000)+1)*1000</f>
        <v>-52.719444058635546</v>
      </c>
      <c r="AF146" s="16">
        <f>(AD146-SMOW!AN$14*AE146)</f>
        <v>-1.3835558727883779E-3</v>
      </c>
      <c r="AG146" s="2">
        <f t="shared" ref="AG146" si="116">AF146*1000</f>
        <v>-1.3835558727883779</v>
      </c>
      <c r="AK146" s="123" t="str">
        <f t="shared" si="78"/>
        <v>12</v>
      </c>
      <c r="AN146" s="123" t="str">
        <f t="shared" si="79"/>
        <v>0</v>
      </c>
    </row>
    <row r="147" spans="1:40" s="107" customFormat="1" x14ac:dyDescent="0.25">
      <c r="A147" s="107">
        <v>1902</v>
      </c>
      <c r="B147" s="96" t="s">
        <v>80</v>
      </c>
      <c r="C147" s="48" t="s">
        <v>62</v>
      </c>
      <c r="D147" s="58" t="s">
        <v>124</v>
      </c>
      <c r="E147" s="107" t="s">
        <v>260</v>
      </c>
      <c r="F147" s="16">
        <v>-26.1613371256108</v>
      </c>
      <c r="G147" s="16">
        <v>-26.5096335197507</v>
      </c>
      <c r="H147" s="16">
        <v>5.3727523586471603E-3</v>
      </c>
      <c r="I147" s="16">
        <v>-48.924862195252103</v>
      </c>
      <c r="J147" s="16">
        <v>-50.162210346390999</v>
      </c>
      <c r="K147" s="16">
        <v>1.4763428997442501E-3</v>
      </c>
      <c r="L147" s="16">
        <v>-2.3986456856217701E-2</v>
      </c>
      <c r="M147" s="16">
        <v>5.4205289068327998E-3</v>
      </c>
      <c r="N147" s="16">
        <v>-36.089614100376899</v>
      </c>
      <c r="O147" s="16">
        <v>5.3179771935536304E-3</v>
      </c>
      <c r="P147" s="16">
        <v>-67.847556792367001</v>
      </c>
      <c r="Q147" s="16">
        <v>1.44696942050866E-3</v>
      </c>
      <c r="R147" s="16">
        <v>-100.416632318377</v>
      </c>
      <c r="S147" s="16">
        <v>0.13262580045001801</v>
      </c>
      <c r="T147" s="16">
        <v>944.70913670346397</v>
      </c>
      <c r="U147" s="16">
        <v>8.8156331787506495E-2</v>
      </c>
      <c r="V147" s="108">
        <v>43777.555289351854</v>
      </c>
      <c r="W147" s="107">
        <v>2.2999999999999998</v>
      </c>
      <c r="X147" s="16">
        <v>3.7021980624662498E-2</v>
      </c>
      <c r="Y147" s="16">
        <v>3.0973347433813199E-2</v>
      </c>
      <c r="Z147" s="17">
        <f>((((N147/1000)+1)/((SMOW!$Z$4/1000)+1))-1)*1000</f>
        <v>-25.88595633233659</v>
      </c>
      <c r="AA147" s="17">
        <f>((((P147/1000)+1)/((SMOW!$AA$4/1000)+1))-1)*1000</f>
        <v>-48.473785326306754</v>
      </c>
      <c r="AB147" s="17">
        <f>Z147*SMOW!$AN$6</f>
        <v>-27.365788430839697</v>
      </c>
      <c r="AC147" s="17">
        <f>AA147*SMOW!$AN$12</f>
        <v>-51.190334753525377</v>
      </c>
      <c r="AD147" s="17">
        <f t="shared" ref="AD147" si="117">LN((AB147/1000)+1)*1000</f>
        <v>-27.747206256671216</v>
      </c>
      <c r="AE147" s="17">
        <f t="shared" ref="AE147" si="118">LN((AC147/1000)+1)*1000</f>
        <v>-52.547063979352792</v>
      </c>
      <c r="AF147" s="16">
        <f>(AD147-SMOW!AN$14*AE147)</f>
        <v>-2.3564755729417186E-3</v>
      </c>
      <c r="AG147" s="2">
        <f t="shared" ref="AG147" si="119">AF147*1000</f>
        <v>-2.3564755729417186</v>
      </c>
      <c r="AH147" s="2">
        <f>AVERAGE(AG147:AG148)</f>
        <v>-5.1673687348063879</v>
      </c>
      <c r="AI147" s="2">
        <f>STDEV(AG147:AG148)</f>
        <v>3.975203231890807</v>
      </c>
      <c r="AK147" s="123" t="str">
        <f t="shared" si="78"/>
        <v>12</v>
      </c>
      <c r="AL147" s="107">
        <v>1</v>
      </c>
      <c r="AN147" s="123" t="str">
        <f t="shared" si="79"/>
        <v>0</v>
      </c>
    </row>
    <row r="148" spans="1:40" s="87" customFormat="1" x14ac:dyDescent="0.25">
      <c r="A148" s="107">
        <v>1903</v>
      </c>
      <c r="B148" s="96" t="s">
        <v>101</v>
      </c>
      <c r="C148" s="57" t="s">
        <v>62</v>
      </c>
      <c r="D148" s="48" t="s">
        <v>124</v>
      </c>
      <c r="E148" s="107" t="s">
        <v>261</v>
      </c>
      <c r="F148" s="16">
        <v>-25.887003470815401</v>
      </c>
      <c r="G148" s="16">
        <v>-26.227969530495201</v>
      </c>
      <c r="H148" s="16">
        <v>3.9802497237247303E-3</v>
      </c>
      <c r="I148" s="16">
        <v>-48.407939803105798</v>
      </c>
      <c r="J148" s="16">
        <v>-49.618844275465896</v>
      </c>
      <c r="K148" s="16">
        <v>1.5581350336640999E-3</v>
      </c>
      <c r="L148" s="16">
        <v>-2.9219753049212802E-2</v>
      </c>
      <c r="M148" s="16">
        <v>3.8397675877833298E-3</v>
      </c>
      <c r="N148" s="16">
        <v>-35.818077274884097</v>
      </c>
      <c r="O148" s="16">
        <v>3.9396711112799103E-3</v>
      </c>
      <c r="P148" s="16">
        <v>-67.340919144473006</v>
      </c>
      <c r="Q148" s="16">
        <v>1.52713420921639E-3</v>
      </c>
      <c r="R148" s="16">
        <v>-98.976202308080801</v>
      </c>
      <c r="S148" s="16">
        <v>0.16152811078984899</v>
      </c>
      <c r="T148" s="16">
        <v>1125.1814549008</v>
      </c>
      <c r="U148" s="16">
        <v>0.30003794736723499</v>
      </c>
      <c r="V148" s="108">
        <v>43777.641782407409</v>
      </c>
      <c r="W148" s="107">
        <v>2.2999999999999998</v>
      </c>
      <c r="X148" s="16">
        <v>1.67042593398062E-2</v>
      </c>
      <c r="Y148" s="16">
        <v>1.45746048473248E-2</v>
      </c>
      <c r="Z148" s="17">
        <f>((((N148/1000)+1)/((SMOW!$Z$4/1000)+1))-1)*1000</f>
        <v>-25.611545101837496</v>
      </c>
      <c r="AA148" s="17">
        <f>((((P148/1000)+1)/((SMOW!$AA$4/1000)+1))-1)*1000</f>
        <v>-47.95661776769078</v>
      </c>
      <c r="AB148" s="17">
        <f>Z148*SMOW!$AN$6</f>
        <v>-27.075689831410948</v>
      </c>
      <c r="AC148" s="17">
        <f>AA148*SMOW!$AN$12</f>
        <v>-50.644184287433191</v>
      </c>
      <c r="AD148" s="17">
        <f t="shared" ref="AD148" si="120">LN((AB148/1000)+1)*1000</f>
        <v>-27.448989987833848</v>
      </c>
      <c r="AE148" s="17">
        <f t="shared" ref="AE148" si="121">LN((AC148/1000)+1)*1000</f>
        <v>-51.971613117305253</v>
      </c>
      <c r="AF148" s="16">
        <f>(AD148-SMOW!AN$14*AE148)</f>
        <v>-7.9782618966710572E-3</v>
      </c>
      <c r="AG148" s="2">
        <f t="shared" ref="AG148" si="122">AF148*1000</f>
        <v>-7.9782618966710572</v>
      </c>
      <c r="AH148" s="16"/>
      <c r="AI148" s="2"/>
      <c r="AJ148" s="89"/>
      <c r="AK148" s="123" t="str">
        <f t="shared" si="78"/>
        <v>12</v>
      </c>
      <c r="AN148" s="123" t="str">
        <f t="shared" si="79"/>
        <v>0</v>
      </c>
    </row>
    <row r="149" spans="1:40" s="87" customFormat="1" x14ac:dyDescent="0.25">
      <c r="A149" s="107">
        <v>1904</v>
      </c>
      <c r="B149" s="96" t="s">
        <v>80</v>
      </c>
      <c r="C149" s="48" t="s">
        <v>62</v>
      </c>
      <c r="D149" s="48" t="s">
        <v>66</v>
      </c>
      <c r="E149" s="107" t="s">
        <v>262</v>
      </c>
      <c r="F149" s="16">
        <v>-3.93230630513257</v>
      </c>
      <c r="G149" s="16">
        <v>-3.9400583713758501</v>
      </c>
      <c r="H149" s="16">
        <v>3.3561415066514898E-3</v>
      </c>
      <c r="I149" s="16">
        <v>-7.3991411231096302</v>
      </c>
      <c r="J149" s="16">
        <v>-7.4266506276822497</v>
      </c>
      <c r="K149" s="16">
        <v>1.9912122104553801E-3</v>
      </c>
      <c r="L149" s="16">
        <v>-1.87868399596221E-2</v>
      </c>
      <c r="M149" s="16">
        <v>3.65298945646365E-3</v>
      </c>
      <c r="N149" s="16">
        <v>-14.087208062093</v>
      </c>
      <c r="O149" s="16">
        <v>3.32192567222807E-3</v>
      </c>
      <c r="P149" s="16">
        <v>-27.148035992462599</v>
      </c>
      <c r="Q149" s="16">
        <v>1.95159483529863E-3</v>
      </c>
      <c r="R149" s="16">
        <v>-34.768033379167598</v>
      </c>
      <c r="S149" s="16">
        <v>0.15663149873142199</v>
      </c>
      <c r="T149" s="16">
        <v>1009.29683596889</v>
      </c>
      <c r="U149" s="16">
        <v>0.65223050792225801</v>
      </c>
      <c r="V149" s="108">
        <v>43780.635868055557</v>
      </c>
      <c r="W149" s="107">
        <v>2.2999999999999998</v>
      </c>
      <c r="X149" s="16">
        <v>2.3780608092686398E-2</v>
      </c>
      <c r="Y149" s="16">
        <v>2.6306486966022401E-2</v>
      </c>
      <c r="Z149" s="17">
        <f>((((N149/1000)+1)/((SMOW!$Z$4/1000)+1))-1)*1000</f>
        <v>-3.6506396162839794</v>
      </c>
      <c r="AA149" s="17">
        <f>((((P149/1000)+1)/((SMOW!$AA$4/1000)+1))-1)*1000</f>
        <v>-6.9283693935825452</v>
      </c>
      <c r="AB149" s="17">
        <f>Z149*SMOW!$AN$6</f>
        <v>-3.8593370897281241</v>
      </c>
      <c r="AC149" s="17">
        <f>AA149*SMOW!$AN$12</f>
        <v>-7.3166464340694448</v>
      </c>
      <c r="AD149" s="17">
        <f t="shared" ref="AD149" si="123">LN((AB149/1000)+1)*1000</f>
        <v>-3.8668035476906093</v>
      </c>
      <c r="AE149" s="17">
        <f t="shared" ref="AE149" si="124">LN((AC149/1000)+1)*1000</f>
        <v>-7.3435443737095936</v>
      </c>
      <c r="AF149" s="16">
        <f>(AD149-SMOW!AN$14*AE149)</f>
        <v>1.0587881628056461E-2</v>
      </c>
      <c r="AG149" s="2">
        <f t="shared" ref="AG149" si="125">AF149*1000</f>
        <v>10.587881628056461</v>
      </c>
      <c r="AH149" s="2">
        <f>AVERAGE(AG149:AG150)</f>
        <v>8.3495072432631101</v>
      </c>
      <c r="AI149" s="2">
        <f>STDEV(AG149:AG150)</f>
        <v>3.1655394126432919</v>
      </c>
      <c r="AJ149" s="92"/>
      <c r="AK149" s="123" t="str">
        <f t="shared" si="78"/>
        <v>12</v>
      </c>
      <c r="AL149" s="87">
        <v>2</v>
      </c>
      <c r="AN149" s="123" t="str">
        <f t="shared" si="79"/>
        <v>0</v>
      </c>
    </row>
    <row r="150" spans="1:40" s="107" customFormat="1" x14ac:dyDescent="0.25">
      <c r="A150" s="107">
        <v>1905</v>
      </c>
      <c r="B150" s="96" t="s">
        <v>104</v>
      </c>
      <c r="C150" s="48" t="s">
        <v>62</v>
      </c>
      <c r="D150" s="48" t="s">
        <v>66</v>
      </c>
      <c r="E150" s="107" t="s">
        <v>263</v>
      </c>
      <c r="F150" s="16">
        <v>-4.169666218653</v>
      </c>
      <c r="G150" s="16">
        <v>-4.1783837556188201</v>
      </c>
      <c r="H150" s="16">
        <v>3.48040297988124E-3</v>
      </c>
      <c r="I150" s="16">
        <v>-7.8395049354786401</v>
      </c>
      <c r="J150" s="16">
        <v>-7.8703954346586302</v>
      </c>
      <c r="K150" s="16">
        <v>1.2400618771271201E-3</v>
      </c>
      <c r="L150" s="16">
        <v>-2.2814966119060601E-2</v>
      </c>
      <c r="M150" s="16">
        <v>3.69547541172745E-3</v>
      </c>
      <c r="N150" s="16">
        <v>-14.3221480932921</v>
      </c>
      <c r="O150" s="16">
        <v>3.44492030078312E-3</v>
      </c>
      <c r="P150" s="16">
        <v>-27.5796382784266</v>
      </c>
      <c r="Q150" s="16">
        <v>1.2153894708675499E-3</v>
      </c>
      <c r="R150" s="16">
        <v>-37.015318261396303</v>
      </c>
      <c r="S150" s="16">
        <v>0.14440636560918499</v>
      </c>
      <c r="T150" s="16">
        <v>805.209092473537</v>
      </c>
      <c r="U150" s="16">
        <v>0.45118959531367298</v>
      </c>
      <c r="V150" s="108">
        <v>43780.714143518519</v>
      </c>
      <c r="W150" s="107">
        <v>2.2999999999999998</v>
      </c>
      <c r="X150" s="16">
        <v>2.05239652509936E-3</v>
      </c>
      <c r="Y150" s="16">
        <v>3.5508359573165702E-3</v>
      </c>
      <c r="Z150" s="17">
        <f>((((N150/1000)+1)/((SMOW!$Z$4/1000)+1))-1)*1000</f>
        <v>-3.8880666501229788</v>
      </c>
      <c r="AA150" s="17">
        <f>((((P150/1000)+1)/((SMOW!$AA$4/1000)+1))-1)*1000</f>
        <v>-7.3689420621415591</v>
      </c>
      <c r="AB150" s="17">
        <f>Z150*SMOW!$AN$6</f>
        <v>-4.1103372031635077</v>
      </c>
      <c r="AC150" s="17">
        <f>AA150*SMOW!$AN$12</f>
        <v>-7.781909508429564</v>
      </c>
      <c r="AD150" s="17">
        <f t="shared" ref="AD150" si="126">LN((AB150/1000)+1)*1000</f>
        <v>-4.1188078585935823</v>
      </c>
      <c r="AE150" s="17">
        <f t="shared" ref="AE150" si="127">LN((AC150/1000)+1)*1000</f>
        <v>-7.8123465747197951</v>
      </c>
      <c r="AF150" s="16">
        <f>(AD150-SMOW!AN$14*AE150)</f>
        <v>6.1111328584697588E-3</v>
      </c>
      <c r="AG150" s="2">
        <f t="shared" ref="AG150" si="128">AF150*1000</f>
        <v>6.1111328584697588</v>
      </c>
      <c r="AK150" s="123" t="str">
        <f t="shared" si="78"/>
        <v>12</v>
      </c>
      <c r="AN150" s="123" t="str">
        <f t="shared" si="79"/>
        <v>0</v>
      </c>
    </row>
    <row r="151" spans="1:40" s="107" customFormat="1" x14ac:dyDescent="0.25">
      <c r="A151" s="107">
        <v>1906</v>
      </c>
      <c r="B151" s="96" t="s">
        <v>80</v>
      </c>
      <c r="C151" s="48" t="s">
        <v>62</v>
      </c>
      <c r="D151" s="48" t="s">
        <v>22</v>
      </c>
      <c r="E151" s="107" t="s">
        <v>264</v>
      </c>
      <c r="F151" s="16">
        <v>-0.31149478540494902</v>
      </c>
      <c r="G151" s="16">
        <v>-0.31154402666226899</v>
      </c>
      <c r="H151" s="16">
        <v>6.2221706024474296E-3</v>
      </c>
      <c r="I151" s="16">
        <v>-0.51595390863116897</v>
      </c>
      <c r="J151" s="16">
        <v>-0.51608713935420802</v>
      </c>
      <c r="K151" s="16">
        <v>2.0875438330250598E-3</v>
      </c>
      <c r="L151" s="16">
        <v>-3.9050017083247297E-2</v>
      </c>
      <c r="M151" s="16">
        <v>6.2554842943605901E-3</v>
      </c>
      <c r="N151" s="16">
        <v>-10.5033106853459</v>
      </c>
      <c r="O151" s="16">
        <v>6.1587356255042398E-3</v>
      </c>
      <c r="P151" s="16">
        <v>-20.401797420985201</v>
      </c>
      <c r="Q151" s="16">
        <v>2.0460098334071299E-3</v>
      </c>
      <c r="R151" s="16">
        <v>-27.066058527606899</v>
      </c>
      <c r="S151" s="16">
        <v>0.14886481407218499</v>
      </c>
      <c r="T151" s="16">
        <v>829.65244165465901</v>
      </c>
      <c r="U151" s="16">
        <v>0.67782462717093706</v>
      </c>
      <c r="V151" s="108">
        <v>43781.355069444442</v>
      </c>
      <c r="W151" s="107">
        <v>2.2999999999999998</v>
      </c>
      <c r="X151" s="16">
        <v>2.2259186928589698E-2</v>
      </c>
      <c r="Y151" s="16">
        <v>7.6208530906831606E-2</v>
      </c>
      <c r="Z151" s="17">
        <f>((((N151/1000)+1)/((SMOW!$Z$4/1000)+1))-1)*1000</f>
        <v>-2.8804208322519287E-2</v>
      </c>
      <c r="AA151" s="17">
        <f>((((P151/1000)+1)/((SMOW!$AA$4/1000)+1))-1)*1000</f>
        <v>-4.191761417793316E-2</v>
      </c>
      <c r="AB151" s="17">
        <f>Z151*SMOW!$AN$6</f>
        <v>-3.0450869218504303E-2</v>
      </c>
      <c r="AC151" s="17">
        <f>AA151*SMOW!$AN$12</f>
        <v>-4.4266745157057204E-2</v>
      </c>
      <c r="AD151" s="17">
        <f t="shared" ref="AD151" si="129">LN((AB151/1000)+1)*1000</f>
        <v>-3.0451332855620371E-2</v>
      </c>
      <c r="AE151" s="17">
        <f t="shared" ref="AE151" si="130">LN((AC151/1000)+1)*1000</f>
        <v>-4.4267724958285258E-2</v>
      </c>
      <c r="AF151" s="16">
        <f>(AD151-SMOW!AN$14*AE151)</f>
        <v>-7.0779740776457517E-3</v>
      </c>
      <c r="AG151" s="2">
        <f t="shared" ref="AG151" si="131">AF151*1000</f>
        <v>-7.0779740776457514</v>
      </c>
      <c r="AH151" s="2">
        <f>AVERAGE(AG151:AG155)</f>
        <v>-2.1135367135057539</v>
      </c>
      <c r="AI151" s="2">
        <f>STDEV(AG151:AG155)</f>
        <v>8.0330287886862024</v>
      </c>
      <c r="AK151" s="123" t="str">
        <f t="shared" si="78"/>
        <v>12</v>
      </c>
      <c r="AL151" s="107">
        <v>2</v>
      </c>
      <c r="AN151" s="123" t="str">
        <f t="shared" si="79"/>
        <v>0</v>
      </c>
    </row>
    <row r="152" spans="1:40" s="107" customFormat="1" x14ac:dyDescent="0.25">
      <c r="A152" s="107">
        <v>1907</v>
      </c>
      <c r="B152" s="96" t="s">
        <v>80</v>
      </c>
      <c r="C152" s="48" t="s">
        <v>62</v>
      </c>
      <c r="D152" s="48" t="s">
        <v>22</v>
      </c>
      <c r="E152" s="107" t="s">
        <v>265</v>
      </c>
      <c r="F152" s="16">
        <v>-0.48949590084328698</v>
      </c>
      <c r="G152" s="16">
        <v>-0.48961619886371399</v>
      </c>
      <c r="H152" s="16">
        <v>4.8322671035202196E-3</v>
      </c>
      <c r="I152" s="16">
        <v>-0.86576190063954495</v>
      </c>
      <c r="J152" s="16">
        <v>-0.86613695149032999</v>
      </c>
      <c r="K152" s="16">
        <v>1.78970172009568E-3</v>
      </c>
      <c r="L152" s="16">
        <v>-3.2295888476819599E-2</v>
      </c>
      <c r="M152" s="16">
        <v>4.7917109324248303E-3</v>
      </c>
      <c r="N152" s="16">
        <v>-10.679497080909901</v>
      </c>
      <c r="O152" s="16">
        <v>4.7830021810551697E-3</v>
      </c>
      <c r="P152" s="16">
        <v>-20.744645595059801</v>
      </c>
      <c r="Q152" s="16">
        <v>1.7540936196167301E-3</v>
      </c>
      <c r="R152" s="16">
        <v>-29.278414578397399</v>
      </c>
      <c r="S152" s="16">
        <v>0.163005230341987</v>
      </c>
      <c r="T152" s="16">
        <v>1115.57220690603</v>
      </c>
      <c r="U152" s="16">
        <v>0.40038122883291299</v>
      </c>
      <c r="V152" s="108">
        <v>43781.434861111113</v>
      </c>
      <c r="W152" s="107">
        <v>2.2999999999999998</v>
      </c>
      <c r="X152" s="16">
        <v>2.19687990333799E-3</v>
      </c>
      <c r="Y152" s="16">
        <v>3.4995060735059599E-3</v>
      </c>
      <c r="Z152" s="17">
        <f>((((N152/1000)+1)/((SMOW!$Z$4/1000)+1))-1)*1000</f>
        <v>-0.2068556586779513</v>
      </c>
      <c r="AA152" s="17">
        <f>((((P152/1000)+1)/((SMOW!$AA$4/1000)+1))-1)*1000</f>
        <v>-0.39189151347107654</v>
      </c>
      <c r="AB152" s="17">
        <f>Z152*SMOW!$AN$6</f>
        <v>-0.21868105309408273</v>
      </c>
      <c r="AC152" s="17">
        <f>AA152*SMOW!$AN$12</f>
        <v>-0.41385374850771062</v>
      </c>
      <c r="AD152" s="17">
        <f t="shared" ref="AD152" si="132">LN((AB152/1000)+1)*1000</f>
        <v>-0.21870496728202427</v>
      </c>
      <c r="AE152" s="17">
        <f t="shared" ref="AE152" si="133">LN((AC152/1000)+1)*1000</f>
        <v>-0.4139394096051674</v>
      </c>
      <c r="AF152" s="16">
        <f>(AD152-SMOW!AN$14*AE152)</f>
        <v>-1.44959010495882E-4</v>
      </c>
      <c r="AG152" s="2">
        <f t="shared" ref="AG152" si="134">AF152*1000</f>
        <v>-0.144959010495882</v>
      </c>
      <c r="AK152" s="123" t="str">
        <f t="shared" si="78"/>
        <v>12</v>
      </c>
      <c r="AN152" s="123" t="str">
        <f t="shared" si="79"/>
        <v>0</v>
      </c>
    </row>
    <row r="153" spans="1:40" s="107" customFormat="1" x14ac:dyDescent="0.25">
      <c r="A153" s="107">
        <v>1908</v>
      </c>
      <c r="B153" s="96" t="s">
        <v>80</v>
      </c>
      <c r="C153" s="48" t="s">
        <v>62</v>
      </c>
      <c r="D153" s="48" t="s">
        <v>22</v>
      </c>
      <c r="E153" s="107" t="s">
        <v>266</v>
      </c>
      <c r="F153" s="16">
        <v>-0.51183673145894804</v>
      </c>
      <c r="G153" s="16">
        <v>-0.51196853460678304</v>
      </c>
      <c r="H153" s="16">
        <v>6.2806087774294802E-3</v>
      </c>
      <c r="I153" s="16">
        <v>-0.88556072759236304</v>
      </c>
      <c r="J153" s="16">
        <v>-0.885953095787123</v>
      </c>
      <c r="K153" s="16">
        <v>1.1896982332214999E-3</v>
      </c>
      <c r="L153" s="16">
        <v>-4.0185887920954198E-2</v>
      </c>
      <c r="M153" s="16">
        <v>4.8000170465570501E-3</v>
      </c>
      <c r="N153" s="16">
        <v>-10.7016101469454</v>
      </c>
      <c r="O153" s="16">
        <v>6.2165780237855902E-3</v>
      </c>
      <c r="P153" s="16">
        <v>-20.7640505023938</v>
      </c>
      <c r="Q153" s="16">
        <v>1.16602786751218E-3</v>
      </c>
      <c r="R153" s="16">
        <v>-29.667567455784901</v>
      </c>
      <c r="S153" s="16">
        <v>0.119206671906464</v>
      </c>
      <c r="T153" s="16">
        <v>1066.18057184084</v>
      </c>
      <c r="U153" s="16">
        <v>0.18875486855187901</v>
      </c>
      <c r="V153" s="108">
        <v>43781.515798611108</v>
      </c>
      <c r="W153" s="107">
        <v>2.2999999999999998</v>
      </c>
      <c r="X153" s="16">
        <v>8.3405216299025906E-2</v>
      </c>
      <c r="Y153" s="16">
        <v>9.3031126356047905E-2</v>
      </c>
      <c r="Z153" s="17">
        <f>((((N153/1000)+1)/((SMOW!$Z$4/1000)+1))-1)*1000</f>
        <v>-0.22920280680371885</v>
      </c>
      <c r="AA153" s="17">
        <f>((((P153/1000)+1)/((SMOW!$AA$4/1000)+1))-1)*1000</f>
        <v>-0.41169973063148735</v>
      </c>
      <c r="AB153" s="17">
        <f>Z153*SMOW!$AN$6</f>
        <v>-0.24230572895272387</v>
      </c>
      <c r="AC153" s="17">
        <f>AA153*SMOW!$AN$12</f>
        <v>-0.43477205023484355</v>
      </c>
      <c r="AD153" s="17">
        <f t="shared" ref="AD153" si="135">LN((AB153/1000)+1)*1000</f>
        <v>-0.2423350897287678</v>
      </c>
      <c r="AE153" s="17">
        <f t="shared" ref="AE153" si="136">LN((AC153/1000)+1)*1000</f>
        <v>-0.43486659100607084</v>
      </c>
      <c r="AF153" s="16">
        <f>(AD153-SMOW!AN$14*AE153)</f>
        <v>-1.2725529677562381E-2</v>
      </c>
      <c r="AG153" s="2">
        <f t="shared" ref="AG153" si="137">AF153*1000</f>
        <v>-12.725529677562381</v>
      </c>
      <c r="AK153" s="123" t="str">
        <f t="shared" si="78"/>
        <v>12</v>
      </c>
      <c r="AN153" s="123" t="str">
        <f t="shared" si="79"/>
        <v>0</v>
      </c>
    </row>
    <row r="154" spans="1:40" s="107" customFormat="1" x14ac:dyDescent="0.25">
      <c r="A154" s="107">
        <v>1909</v>
      </c>
      <c r="B154" s="96" t="s">
        <v>80</v>
      </c>
      <c r="C154" s="48" t="s">
        <v>62</v>
      </c>
      <c r="D154" s="48" t="s">
        <v>22</v>
      </c>
      <c r="E154" s="107" t="s">
        <v>267</v>
      </c>
      <c r="F154" s="16">
        <v>-0.39434618967519902</v>
      </c>
      <c r="G154" s="16">
        <v>-0.394424401546142</v>
      </c>
      <c r="H154" s="16">
        <v>4.7319230809794496E-3</v>
      </c>
      <c r="I154" s="16">
        <v>-0.68783014572637602</v>
      </c>
      <c r="J154" s="16">
        <v>-0.68806684115722205</v>
      </c>
      <c r="K154" s="16">
        <v>1.2750725672461701E-3</v>
      </c>
      <c r="L154" s="16">
        <v>-3.1125109415128999E-2</v>
      </c>
      <c r="M154" s="16">
        <v>4.7854079577281704E-3</v>
      </c>
      <c r="N154" s="16">
        <v>-10.5853174202466</v>
      </c>
      <c r="O154" s="16">
        <v>4.6836811649806596E-3</v>
      </c>
      <c r="P154" s="16">
        <v>-20.570253989734699</v>
      </c>
      <c r="Q154" s="16">
        <v>1.2497035844805499E-3</v>
      </c>
      <c r="R154" s="16">
        <v>-29.9302279505191</v>
      </c>
      <c r="S154" s="16">
        <v>0.13823788939286399</v>
      </c>
      <c r="T154" s="16">
        <v>1337.7678939264599</v>
      </c>
      <c r="U154" s="16">
        <v>0.17427909034505201</v>
      </c>
      <c r="V154" s="108">
        <v>43781.606111111112</v>
      </c>
      <c r="W154" s="107">
        <v>2.2999999999999998</v>
      </c>
      <c r="X154" s="16">
        <v>6.1436412739659805E-5</v>
      </c>
      <c r="Y154" s="16">
        <v>5.40248279749041E-4</v>
      </c>
      <c r="Z154" s="17">
        <f>((((N154/1000)+1)/((SMOW!$Z$4/1000)+1))-1)*1000</f>
        <v>-0.11167904120190641</v>
      </c>
      <c r="AA154" s="17">
        <f>((((P154/1000)+1)/((SMOW!$AA$4/1000)+1))-1)*1000</f>
        <v>-0.21387536890693504</v>
      </c>
      <c r="AB154" s="17">
        <f>Z154*SMOW!$AN$6</f>
        <v>-0.11806343850903556</v>
      </c>
      <c r="AC154" s="17">
        <f>AA154*SMOW!$AN$12</f>
        <v>-0.22586129092621243</v>
      </c>
      <c r="AD154" s="17">
        <f t="shared" ref="AD154" si="138">LN((AB154/1000)+1)*1000</f>
        <v>-0.11807040854542998</v>
      </c>
      <c r="AE154" s="17">
        <f t="shared" ref="AE154" si="139">LN((AC154/1000)+1)*1000</f>
        <v>-0.22588680142883102</v>
      </c>
      <c r="AF154" s="16">
        <f>(AD154-SMOW!AN$14*AE154)</f>
        <v>1.1978226089928018E-3</v>
      </c>
      <c r="AG154" s="2">
        <f t="shared" ref="AG154" si="140">AF154*1000</f>
        <v>1.1978226089928019</v>
      </c>
      <c r="AK154" s="123" t="str">
        <f t="shared" si="78"/>
        <v>12</v>
      </c>
      <c r="AN154" s="123" t="str">
        <f t="shared" si="79"/>
        <v>0</v>
      </c>
    </row>
    <row r="155" spans="1:40" s="107" customFormat="1" x14ac:dyDescent="0.25">
      <c r="A155" s="107">
        <v>1910</v>
      </c>
      <c r="B155" s="96" t="s">
        <v>104</v>
      </c>
      <c r="C155" s="48" t="s">
        <v>62</v>
      </c>
      <c r="D155" s="48" t="s">
        <v>67</v>
      </c>
      <c r="E155" s="107" t="s">
        <v>268</v>
      </c>
      <c r="F155" s="16">
        <v>-1.3088612004242599</v>
      </c>
      <c r="G155" s="16">
        <v>-1.30971884960035</v>
      </c>
      <c r="H155" s="16">
        <v>4.1837025408008504E-3</v>
      </c>
      <c r="I155" s="16">
        <v>-2.4329399756938099</v>
      </c>
      <c r="J155" s="16">
        <v>-2.4359044099439999</v>
      </c>
      <c r="K155" s="16">
        <v>1.16643985603435E-3</v>
      </c>
      <c r="L155" s="16">
        <v>-2.3561321149915899E-2</v>
      </c>
      <c r="M155" s="16">
        <v>4.2868985138354897E-3</v>
      </c>
      <c r="N155" s="16">
        <v>-11.4905089581552</v>
      </c>
      <c r="O155" s="16">
        <v>4.1410497285971903E-3</v>
      </c>
      <c r="P155" s="16">
        <v>-22.2806429243299</v>
      </c>
      <c r="Q155" s="16">
        <v>1.1432322415321501E-3</v>
      </c>
      <c r="R155" s="16">
        <v>-32.459528501533597</v>
      </c>
      <c r="S155" s="16">
        <v>0.13601150069484</v>
      </c>
      <c r="T155" s="16">
        <v>923.679428054955</v>
      </c>
      <c r="U155" s="16">
        <v>0.140308623917834</v>
      </c>
      <c r="V155" s="108">
        <v>43781.717418981483</v>
      </c>
      <c r="W155" s="107">
        <v>2.2999999999999998</v>
      </c>
      <c r="X155" s="16">
        <v>0.15915246469241601</v>
      </c>
      <c r="Y155" s="16">
        <v>0.147024777447923</v>
      </c>
      <c r="Z155" s="17">
        <f>((((N155/1000)+1)/((SMOW!$Z$4/1000)+1))-1)*1000</f>
        <v>-1.026452657281296</v>
      </c>
      <c r="AA155" s="17">
        <f>((((P155/1000)+1)/((SMOW!$AA$4/1000)+1))-1)*1000</f>
        <v>-1.9598128713124163</v>
      </c>
      <c r="AB155" s="17">
        <f>Z155*SMOW!$AN$6</f>
        <v>-1.0851322583104135</v>
      </c>
      <c r="AC155" s="17">
        <f>AA155*SMOW!$AN$12</f>
        <v>-2.0696439583047113</v>
      </c>
      <c r="AD155" s="17">
        <f t="shared" ref="AD155" si="141">LN((AB155/1000)+1)*1000</f>
        <v>-1.0857214405851234</v>
      </c>
      <c r="AE155" s="17">
        <f t="shared" ref="AE155" si="142">LN((AC155/1000)+1)*1000</f>
        <v>-2.0717886310119429</v>
      </c>
      <c r="AF155" s="16">
        <f>(AD155-SMOW!AN$14*AE155)</f>
        <v>8.1829565891824441E-3</v>
      </c>
      <c r="AG155" s="2">
        <f t="shared" ref="AG155" si="143">AF155*1000</f>
        <v>8.1829565891824441</v>
      </c>
      <c r="AH155" s="2">
        <f>AVERAGE(AG155:AG156)</f>
        <v>10.503702690696336</v>
      </c>
      <c r="AI155" s="2">
        <f>STDEV(AG155:AG156)</f>
        <v>3.2820306115854407</v>
      </c>
      <c r="AK155" s="123" t="str">
        <f t="shared" si="78"/>
        <v>12</v>
      </c>
      <c r="AL155" s="107">
        <v>1</v>
      </c>
      <c r="AN155" s="123" t="str">
        <f t="shared" si="79"/>
        <v>0</v>
      </c>
    </row>
    <row r="156" spans="1:40" s="107" customFormat="1" x14ac:dyDescent="0.25">
      <c r="A156" s="107">
        <v>1911</v>
      </c>
      <c r="B156" s="96" t="s">
        <v>80</v>
      </c>
      <c r="C156" s="48" t="s">
        <v>62</v>
      </c>
      <c r="D156" s="48" t="s">
        <v>67</v>
      </c>
      <c r="E156" s="107" t="s">
        <v>269</v>
      </c>
      <c r="F156" s="16">
        <v>-1.5427688033356299</v>
      </c>
      <c r="G156" s="16">
        <v>-1.54396050637571</v>
      </c>
      <c r="H156" s="16">
        <v>4.57736238795291E-3</v>
      </c>
      <c r="I156" s="16">
        <v>-2.8841472429611299</v>
      </c>
      <c r="J156" s="16">
        <v>-2.8883144899775699</v>
      </c>
      <c r="K156" s="16">
        <v>2.0189482774087501E-3</v>
      </c>
      <c r="L156" s="16">
        <v>-1.8930455667550101E-2</v>
      </c>
      <c r="M156" s="16">
        <v>4.5555532385694302E-3</v>
      </c>
      <c r="N156" s="16">
        <v>-11.7220318750229</v>
      </c>
      <c r="O156" s="16">
        <v>4.5306962169183503E-3</v>
      </c>
      <c r="P156" s="16">
        <v>-22.722872922631701</v>
      </c>
      <c r="Q156" s="16">
        <v>1.9787790624422302E-3</v>
      </c>
      <c r="R156" s="16">
        <v>-33.892430101951298</v>
      </c>
      <c r="S156" s="16">
        <v>0.14931722179075799</v>
      </c>
      <c r="T156" s="16">
        <v>941.17807928871196</v>
      </c>
      <c r="U156" s="16">
        <v>0.25116727745878797</v>
      </c>
      <c r="V156" s="108">
        <v>43782.487638888888</v>
      </c>
      <c r="W156" s="107">
        <v>2.2999999999999998</v>
      </c>
      <c r="X156" s="16">
        <v>2.0126827057995501E-2</v>
      </c>
      <c r="Y156" s="16">
        <v>1.6552634206674299E-2</v>
      </c>
      <c r="Z156" s="17">
        <f>((((N156/1000)+1)/((SMOW!$Z$4/1000)+1))-1)*1000</f>
        <v>-1.2604264042714863</v>
      </c>
      <c r="AA156" s="17">
        <f>((((P156/1000)+1)/((SMOW!$AA$4/1000)+1))-1)*1000</f>
        <v>-2.4112341376144597</v>
      </c>
      <c r="AB156" s="17">
        <f>Z156*SMOW!$AN$6</f>
        <v>-1.3324816695626427</v>
      </c>
      <c r="AC156" s="17">
        <f>AA156*SMOW!$AN$12</f>
        <v>-2.5463636033933934</v>
      </c>
      <c r="AD156" s="17">
        <f t="shared" ref="AD156" si="144">LN((AB156/1000)+1)*1000</f>
        <v>-1.3333702126618423</v>
      </c>
      <c r="AE156" s="17">
        <f t="shared" ref="AE156" si="145">LN((AC156/1000)+1)*1000</f>
        <v>-2.5496111012387357</v>
      </c>
      <c r="AF156" s="16">
        <f>(AD156-SMOW!AN$14*AE156)</f>
        <v>1.282444879221023E-2</v>
      </c>
      <c r="AG156" s="2">
        <f t="shared" ref="AG156:AG157" si="146">AF156*1000</f>
        <v>12.82444879221023</v>
      </c>
      <c r="AK156" s="123" t="str">
        <f t="shared" si="78"/>
        <v>12</v>
      </c>
      <c r="AL156" s="107">
        <v>1</v>
      </c>
      <c r="AN156" s="123" t="str">
        <f t="shared" si="79"/>
        <v>0</v>
      </c>
    </row>
    <row r="157" spans="1:40" s="107" customFormat="1" x14ac:dyDescent="0.25">
      <c r="A157" s="107">
        <v>1912</v>
      </c>
      <c r="B157" s="96" t="s">
        <v>80</v>
      </c>
      <c r="C157" s="48" t="s">
        <v>62</v>
      </c>
      <c r="D157" s="48" t="s">
        <v>70</v>
      </c>
      <c r="E157" s="107" t="s">
        <v>270</v>
      </c>
      <c r="F157" s="16">
        <v>-1.3645299478119199</v>
      </c>
      <c r="G157" s="16">
        <v>-1.3654620235271</v>
      </c>
      <c r="H157" s="16">
        <v>3.6251767392056298E-3</v>
      </c>
      <c r="I157" s="16">
        <v>-2.56369077948295</v>
      </c>
      <c r="J157" s="16">
        <v>-2.5669827213735998</v>
      </c>
      <c r="K157" s="16">
        <v>1.73842053303238E-3</v>
      </c>
      <c r="L157" s="16">
        <v>-1.00951466418388E-2</v>
      </c>
      <c r="M157" s="16">
        <v>3.6539271521171999E-3</v>
      </c>
      <c r="N157" s="16">
        <v>-11.545610163131601</v>
      </c>
      <c r="O157" s="16">
        <v>3.5882180928474899E-3</v>
      </c>
      <c r="P157" s="16">
        <v>-22.408792295876601</v>
      </c>
      <c r="Q157" s="16">
        <v>1.70383272864073E-3</v>
      </c>
      <c r="R157" s="16">
        <v>-33.694896970344502</v>
      </c>
      <c r="S157" s="16">
        <v>0.151059265836124</v>
      </c>
      <c r="T157" s="16">
        <v>919.09362814771896</v>
      </c>
      <c r="U157" s="16">
        <v>0.140736122689464</v>
      </c>
      <c r="V157" s="108">
        <v>43782.568703703706</v>
      </c>
      <c r="W157" s="107">
        <v>2.2999999999999998</v>
      </c>
      <c r="X157" s="16">
        <v>2.9369265232766502E-3</v>
      </c>
      <c r="Y157" s="16">
        <v>4.43229645192709E-3</v>
      </c>
      <c r="Z157" s="17">
        <f>((((N157/1000)+1)/((SMOW!$Z$4/1000)+1))-1)*1000</f>
        <v>-1.0821371466027685</v>
      </c>
      <c r="AA157" s="17">
        <f>((((P157/1000)+1)/((SMOW!$AA$4/1000)+1))-1)*1000</f>
        <v>-2.0906256877236684</v>
      </c>
      <c r="AB157" s="17">
        <f>Z157*SMOW!$AN$6</f>
        <v>-1.1440000835546054</v>
      </c>
      <c r="AC157" s="17">
        <f>AA157*SMOW!$AN$12</f>
        <v>-2.207787736783454</v>
      </c>
      <c r="AD157" s="17">
        <f t="shared" ref="AD157" si="147">LN((AB157/1000)+1)*1000</f>
        <v>-1.1446549511435886</v>
      </c>
      <c r="AE157" s="17">
        <f t="shared" ref="AE157" si="148">LN((AC157/1000)+1)*1000</f>
        <v>-2.2102284932386138</v>
      </c>
      <c r="AF157" s="16">
        <f>(AD157-SMOW!AN$14*AE157)</f>
        <v>2.234569328639946E-2</v>
      </c>
      <c r="AG157" s="2">
        <f t="shared" si="146"/>
        <v>22.34569328639946</v>
      </c>
      <c r="AH157" s="2">
        <f>AVERAGE(AG157:AG158)</f>
        <v>26.634052051735189</v>
      </c>
      <c r="AI157" s="2">
        <f>STDEV(AG157:AG158)</f>
        <v>6.0646551262593471</v>
      </c>
      <c r="AK157" s="123" t="str">
        <f t="shared" si="78"/>
        <v>12</v>
      </c>
      <c r="AL157" s="107">
        <v>1</v>
      </c>
      <c r="AN157" s="123" t="str">
        <f t="shared" si="79"/>
        <v>0</v>
      </c>
    </row>
    <row r="158" spans="1:40" s="103" customFormat="1" x14ac:dyDescent="0.25">
      <c r="A158" s="107">
        <v>1913</v>
      </c>
      <c r="B158" s="96" t="s">
        <v>80</v>
      </c>
      <c r="C158" s="48" t="s">
        <v>62</v>
      </c>
      <c r="D158" s="48" t="s">
        <v>70</v>
      </c>
      <c r="E158" s="107" t="s">
        <v>271</v>
      </c>
      <c r="F158" s="16">
        <v>-1.4543387674952</v>
      </c>
      <c r="G158" s="16">
        <v>-1.4553976435134</v>
      </c>
      <c r="H158" s="16">
        <v>4.0691618524218197E-3</v>
      </c>
      <c r="I158" s="16">
        <v>-2.7490319408046102</v>
      </c>
      <c r="J158" s="16">
        <v>-2.7528174958312901</v>
      </c>
      <c r="K158" s="16">
        <v>1.23125375470643E-3</v>
      </c>
      <c r="L158" s="16">
        <v>-1.9100057144785701E-3</v>
      </c>
      <c r="M158" s="16">
        <v>4.1212999741947198E-3</v>
      </c>
      <c r="N158" s="16">
        <v>-11.6345033826539</v>
      </c>
      <c r="O158" s="16">
        <v>4.0276767815712903E-3</v>
      </c>
      <c r="P158" s="16">
        <v>-22.590494047010701</v>
      </c>
      <c r="Q158" s="16">
        <v>1.17555744651197E-3</v>
      </c>
      <c r="R158" s="16">
        <v>-34.078626858099398</v>
      </c>
      <c r="S158" s="16">
        <v>0.17295953538927999</v>
      </c>
      <c r="T158" s="16">
        <v>968.56435477720004</v>
      </c>
      <c r="U158" s="16">
        <v>7.8471964155968799E-2</v>
      </c>
      <c r="V158" s="108">
        <v>43782.645844907405</v>
      </c>
      <c r="W158" s="107">
        <v>2.2999999999999998</v>
      </c>
      <c r="X158" s="16">
        <v>6.6789897573963697E-2</v>
      </c>
      <c r="Y158" s="16">
        <v>0.14503127071210001</v>
      </c>
      <c r="Z158" s="17">
        <f>((((N158/1000)+1)/((SMOW!$Z$4/1000)+1))-1)*1000</f>
        <v>-1.1719713623039585</v>
      </c>
      <c r="AA158" s="17">
        <f>((((P158/1000)+1)/((SMOW!$AA$4/1000)+1))-1)*1000</f>
        <v>-2.2761039115014592</v>
      </c>
      <c r="AB158" s="17">
        <f>Z158*SMOW!$AN$6</f>
        <v>-1.2389698852944848</v>
      </c>
      <c r="AC158" s="17">
        <f>AA158*SMOW!$AN$12</f>
        <v>-2.4036604605816847</v>
      </c>
      <c r="AD158" s="17">
        <f t="shared" ref="AD158" si="149">LN((AB158/1000)+1)*1000</f>
        <v>-1.2397380430312372</v>
      </c>
      <c r="AE158" s="17">
        <f t="shared" ref="AE158" si="150">LN((AC158/1000)+1)*1000</f>
        <v>-2.4065538898642198</v>
      </c>
      <c r="AF158" s="16">
        <f>(AD158-SMOW!AN$14*AE158)</f>
        <v>3.0922410817070922E-2</v>
      </c>
      <c r="AG158" s="2">
        <f t="shared" ref="AG158" si="151">AF158*1000</f>
        <v>30.922410817070922</v>
      </c>
      <c r="AH158" s="115"/>
      <c r="AI158" s="116"/>
      <c r="AJ158" s="105"/>
      <c r="AK158" s="123" t="str">
        <f t="shared" si="78"/>
        <v>12</v>
      </c>
      <c r="AL158" s="104"/>
      <c r="AM158" s="106"/>
      <c r="AN158" s="123" t="str">
        <f t="shared" si="79"/>
        <v>0</v>
      </c>
    </row>
    <row r="159" spans="1:40" s="107" customFormat="1" x14ac:dyDescent="0.25">
      <c r="A159" s="107">
        <v>1914</v>
      </c>
      <c r="B159" s="96" t="s">
        <v>101</v>
      </c>
      <c r="C159" s="58" t="s">
        <v>63</v>
      </c>
      <c r="D159" s="48" t="s">
        <v>273</v>
      </c>
      <c r="E159" s="107" t="s">
        <v>272</v>
      </c>
      <c r="F159" s="16">
        <v>-4.4251536864042196</v>
      </c>
      <c r="G159" s="16">
        <v>-4.4349740411997303</v>
      </c>
      <c r="H159" s="16">
        <v>4.4040255851559504E-3</v>
      </c>
      <c r="I159" s="16">
        <v>-8.3336666158567407</v>
      </c>
      <c r="J159" s="16">
        <v>-8.3685857904824204</v>
      </c>
      <c r="K159" s="16">
        <v>1.3603063051548299E-3</v>
      </c>
      <c r="L159" s="16">
        <v>-1.6360743825013499E-2</v>
      </c>
      <c r="M159" s="16">
        <v>4.5196779098207298E-3</v>
      </c>
      <c r="N159" s="16">
        <v>-14.5750308684591</v>
      </c>
      <c r="O159" s="16">
        <v>4.3591265813675197E-3</v>
      </c>
      <c r="P159" s="16">
        <v>-28.063968064154398</v>
      </c>
      <c r="Q159" s="16">
        <v>1.3332415026500899E-3</v>
      </c>
      <c r="R159" s="16">
        <v>-42.167220183361998</v>
      </c>
      <c r="S159" s="16">
        <v>0.14538276388280399</v>
      </c>
      <c r="T159" s="16">
        <v>1195.79112539374</v>
      </c>
      <c r="U159" s="16">
        <v>0.133167598068128</v>
      </c>
      <c r="V159" s="108">
        <v>43782.724085648151</v>
      </c>
      <c r="W159" s="107">
        <v>2.2999999999999998</v>
      </c>
      <c r="X159" s="16">
        <v>5.7849898563772199E-2</v>
      </c>
      <c r="Y159" s="16">
        <v>5.2885656152768003E-2</v>
      </c>
      <c r="Z159" s="17">
        <f>((((N159/1000)+1)/((SMOW!$Z$4/1000)+1))-1)*1000</f>
        <v>-4.1436263642783411</v>
      </c>
      <c r="AA159" s="17">
        <f>((((P159/1000)+1)/((SMOW!$AA$4/1000)+1))-1)*1000</f>
        <v>-7.8633381140162939</v>
      </c>
      <c r="AB159" s="17">
        <f>Z159*SMOW!$AN$6</f>
        <v>-4.3805065945985522</v>
      </c>
      <c r="AC159" s="17">
        <f>AA159*SMOW!$AN$12</f>
        <v>-8.3040123156669878</v>
      </c>
      <c r="AD159" s="17">
        <f t="shared" ref="AD159" si="152">LN((AB159/1000)+1)*1000</f>
        <v>-4.3901291249316907</v>
      </c>
      <c r="AE159" s="17">
        <f t="shared" ref="AE159" si="153">LN((AC159/1000)+1)*1000</f>
        <v>-8.3386826948511885</v>
      </c>
      <c r="AF159" s="16">
        <f>(AD159-SMOW!AN$14*AE159)</f>
        <v>1.2695337949737429E-2</v>
      </c>
      <c r="AG159" s="2">
        <f t="shared" ref="AG159" si="154">AF159*1000</f>
        <v>12.695337949737429</v>
      </c>
      <c r="AH159" s="2">
        <f>AVERAGE(AG159:AG160)</f>
        <v>12.529163956309208</v>
      </c>
      <c r="AI159" s="2">
        <f>STDEV(AG159:AG160)</f>
        <v>0.23500551521988666</v>
      </c>
      <c r="AK159" s="123" t="str">
        <f t="shared" si="78"/>
        <v>12</v>
      </c>
      <c r="AL159" s="107">
        <v>1</v>
      </c>
      <c r="AN159" s="123" t="str">
        <f t="shared" si="79"/>
        <v>0</v>
      </c>
    </row>
    <row r="160" spans="1:40" s="107" customFormat="1" x14ac:dyDescent="0.25">
      <c r="A160" s="107">
        <v>1915</v>
      </c>
      <c r="B160" s="96" t="s">
        <v>80</v>
      </c>
      <c r="C160" s="58" t="s">
        <v>63</v>
      </c>
      <c r="D160" s="48" t="s">
        <v>273</v>
      </c>
      <c r="E160" s="107" t="s">
        <v>274</v>
      </c>
      <c r="F160" s="16">
        <v>-4.88168096451375</v>
      </c>
      <c r="G160" s="16">
        <v>-4.8936359134707201</v>
      </c>
      <c r="H160" s="16">
        <v>5.6281237141540203E-3</v>
      </c>
      <c r="I160" s="16">
        <v>-9.1948702487538707</v>
      </c>
      <c r="J160" s="16">
        <v>-9.2374041165663101</v>
      </c>
      <c r="K160" s="16">
        <v>2.4517437893046999E-3</v>
      </c>
      <c r="L160" s="16">
        <v>-1.62865399237088E-2</v>
      </c>
      <c r="M160" s="16">
        <v>5.3001072988508504E-3</v>
      </c>
      <c r="N160" s="16">
        <v>-15.0269038548092</v>
      </c>
      <c r="O160" s="16">
        <v>5.5707450402398004E-3</v>
      </c>
      <c r="P160" s="16">
        <v>-28.908037095710899</v>
      </c>
      <c r="Q160" s="16">
        <v>2.4029636276623901E-3</v>
      </c>
      <c r="R160" s="16">
        <v>-42.789449882551303</v>
      </c>
      <c r="S160" s="16">
        <v>0.118095356929331</v>
      </c>
      <c r="T160" s="16">
        <v>901.48962620326802</v>
      </c>
      <c r="U160" s="16">
        <v>0.42654169185948798</v>
      </c>
      <c r="V160" s="108">
        <v>43783.339965277781</v>
      </c>
      <c r="W160" s="107">
        <v>2.2999999999999998</v>
      </c>
      <c r="X160" s="16">
        <v>9.0080784432153393E-2</v>
      </c>
      <c r="Y160" s="16">
        <v>0.100830526450171</v>
      </c>
      <c r="Z160" s="17">
        <f>((((N160/1000)+1)/((SMOW!$Z$4/1000)+1))-1)*1000</f>
        <v>-4.6002827385602796</v>
      </c>
      <c r="AA160" s="17">
        <f>((((P160/1000)+1)/((SMOW!$AA$4/1000)+1))-1)*1000</f>
        <v>-8.7249501994350886</v>
      </c>
      <c r="AB160" s="17">
        <f>Z160*SMOW!$AN$6</f>
        <v>-4.8632688137630415</v>
      </c>
      <c r="AC160" s="17">
        <f>AA160*SMOW!$AN$12</f>
        <v>-9.2139105376309889</v>
      </c>
      <c r="AD160" s="17">
        <f t="shared" ref="AD160" si="155">LN((AB160/1000)+1)*1000</f>
        <v>-4.8751329869458546</v>
      </c>
      <c r="AE160" s="17">
        <f t="shared" ref="AE160" si="156">LN((AC160/1000)+1)*1000</f>
        <v>-9.2566211683877562</v>
      </c>
      <c r="AF160" s="16">
        <f>(AD160-SMOW!AN$14*AE160)</f>
        <v>1.2362989962880988E-2</v>
      </c>
      <c r="AG160" s="2">
        <f t="shared" ref="AG160" si="157">AF160*1000</f>
        <v>12.362989962880988</v>
      </c>
      <c r="AK160" s="123" t="str">
        <f t="shared" si="78"/>
        <v>12</v>
      </c>
      <c r="AL160" s="107">
        <v>1</v>
      </c>
      <c r="AN160" s="123" t="str">
        <f t="shared" si="79"/>
        <v>0</v>
      </c>
    </row>
    <row r="161" spans="1:40" s="107" customFormat="1" x14ac:dyDescent="0.25">
      <c r="A161" s="107">
        <v>1916</v>
      </c>
      <c r="B161" s="96" t="s">
        <v>80</v>
      </c>
      <c r="C161" s="58" t="s">
        <v>63</v>
      </c>
      <c r="D161" s="48" t="s">
        <v>273</v>
      </c>
      <c r="E161" s="107" t="s">
        <v>275</v>
      </c>
      <c r="F161" s="16">
        <v>-2.4975815821741598</v>
      </c>
      <c r="G161" s="16">
        <v>-2.5007061273303202</v>
      </c>
      <c r="H161" s="16">
        <v>4.4340010980617496E-3</v>
      </c>
      <c r="I161" s="16">
        <v>-4.6643874960201197</v>
      </c>
      <c r="J161" s="16">
        <v>-4.6752997426101102</v>
      </c>
      <c r="K161" s="16">
        <v>1.52075945660855E-3</v>
      </c>
      <c r="L161" s="16">
        <v>-3.2147863232181197E-2</v>
      </c>
      <c r="M161" s="16">
        <v>4.6311970742991E-3</v>
      </c>
      <c r="N161" s="16">
        <v>-12.667110345614301</v>
      </c>
      <c r="O161" s="16">
        <v>4.3887964941715296E-3</v>
      </c>
      <c r="P161" s="16">
        <v>-24.467693321591799</v>
      </c>
      <c r="Q161" s="16">
        <v>1.4905022607169501E-3</v>
      </c>
      <c r="R161" s="16">
        <v>-37.031429134023803</v>
      </c>
      <c r="S161" s="16">
        <v>0.13626624021773701</v>
      </c>
      <c r="T161" s="16">
        <v>835.55972570525205</v>
      </c>
      <c r="U161" s="16">
        <v>0.139064189227801</v>
      </c>
      <c r="V161" s="108">
        <v>43783.423946759256</v>
      </c>
      <c r="W161" s="107">
        <v>2.2999999999999998</v>
      </c>
      <c r="X161" s="16">
        <v>5.5772284184217905E-4</v>
      </c>
      <c r="Y161" s="16">
        <v>1.6518586400687601E-5</v>
      </c>
      <c r="Z161" s="17">
        <f>((((N161/1000)+1)/((SMOW!$Z$4/1000)+1))-1)*1000</f>
        <v>-2.2155091837892105</v>
      </c>
      <c r="AA161" s="17">
        <f>((((P161/1000)+1)/((SMOW!$AA$4/1000)+1))-1)*1000</f>
        <v>-4.1923187248037452</v>
      </c>
      <c r="AB161" s="17">
        <f>Z161*SMOW!$AN$6</f>
        <v>-2.3421640217487458</v>
      </c>
      <c r="AC161" s="17">
        <f>AA161*SMOW!$AN$12</f>
        <v>-4.4272630551035066</v>
      </c>
      <c r="AD161" s="17">
        <f t="shared" ref="AD161" si="158">LN((AB161/1000)+1)*1000</f>
        <v>-2.3449111782667988</v>
      </c>
      <c r="AE161" s="17">
        <f t="shared" ref="AE161" si="159">LN((AC161/1000)+1)*1000</f>
        <v>-4.4370924063275528</v>
      </c>
      <c r="AF161" s="16">
        <f>(AD161-SMOW!AN$14*AE161)</f>
        <v>-2.1263877258510533E-3</v>
      </c>
      <c r="AG161" s="2">
        <f t="shared" ref="AG161" si="160">AF161*1000</f>
        <v>-2.1263877258510533</v>
      </c>
      <c r="AH161" s="2">
        <f>AVERAGE(AG161:AG162)</f>
        <v>-8.1497458441650572</v>
      </c>
      <c r="AI161" s="2">
        <f>STDEV(AG161:AG162)</f>
        <v>8.518314741949748</v>
      </c>
      <c r="AK161" s="123" t="str">
        <f t="shared" si="78"/>
        <v>12</v>
      </c>
      <c r="AL161" s="107">
        <v>1</v>
      </c>
      <c r="AN161" s="123" t="str">
        <f t="shared" si="79"/>
        <v>0</v>
      </c>
    </row>
    <row r="162" spans="1:40" s="107" customFormat="1" x14ac:dyDescent="0.25">
      <c r="A162" s="107">
        <v>1917</v>
      </c>
      <c r="B162" s="96" t="s">
        <v>80</v>
      </c>
      <c r="C162" s="58" t="s">
        <v>63</v>
      </c>
      <c r="D162" s="48" t="s">
        <v>273</v>
      </c>
      <c r="E162" s="107" t="s">
        <v>276</v>
      </c>
      <c r="F162" s="16">
        <v>-2.4063279994897502</v>
      </c>
      <c r="G162" s="16">
        <v>-2.4092283973542101</v>
      </c>
      <c r="H162" s="16">
        <v>5.3069616521116301E-3</v>
      </c>
      <c r="I162" s="16">
        <v>-4.4701129849240901</v>
      </c>
      <c r="J162" s="16">
        <v>-4.4801338462481697</v>
      </c>
      <c r="K162" s="16">
        <v>1.2979884143243701E-3</v>
      </c>
      <c r="L162" s="16">
        <v>-4.3717726535176797E-2</v>
      </c>
      <c r="M162" s="16">
        <v>5.3922029484189003E-3</v>
      </c>
      <c r="N162" s="16">
        <v>-12.5767870924376</v>
      </c>
      <c r="O162" s="16">
        <v>5.2528572227187901E-3</v>
      </c>
      <c r="P162" s="16">
        <v>-24.277426614891699</v>
      </c>
      <c r="Q162" s="16">
        <v>1.2481127804308699E-3</v>
      </c>
      <c r="R162" s="16">
        <v>-36.965938189402202</v>
      </c>
      <c r="S162" s="16">
        <v>0.14744400132928601</v>
      </c>
      <c r="T162" s="16">
        <v>1158.4223179393</v>
      </c>
      <c r="U162" s="16">
        <v>0.29164944560137501</v>
      </c>
      <c r="V162" s="108">
        <v>43783.501898148148</v>
      </c>
      <c r="W162" s="107">
        <v>2.2999999999999998</v>
      </c>
      <c r="X162" s="16">
        <v>5.06821206105712E-4</v>
      </c>
      <c r="Y162" s="16">
        <v>4.8422921146742204E-7</v>
      </c>
      <c r="Z162" s="17">
        <f>((((N162/1000)+1)/((SMOW!$Z$4/1000)+1))-1)*1000</f>
        <v>-2.1242297965389234</v>
      </c>
      <c r="AA162" s="17">
        <f>((((P162/1000)+1)/((SMOW!$AA$4/1000)+1))-1)*1000</f>
        <v>-3.9980975322037038</v>
      </c>
      <c r="AB162" s="17">
        <f>Z162*SMOW!$AN$6</f>
        <v>-2.2456664318000352</v>
      </c>
      <c r="AC162" s="17">
        <f>AA162*SMOW!$AN$12</f>
        <v>-4.2221573923520275</v>
      </c>
      <c r="AD162" s="17">
        <f t="shared" ref="AD162" si="161">LN((AB162/1000)+1)*1000</f>
        <v>-2.2481917220094658</v>
      </c>
      <c r="AE162" s="17">
        <f t="shared" ref="AE162" si="162">LN((AC162/1000)+1)*1000</f>
        <v>-4.2310958675132326</v>
      </c>
      <c r="AF162" s="16">
        <f>(AD162-SMOW!AN$14*AE162)</f>
        <v>-1.4173103962479061E-2</v>
      </c>
      <c r="AG162" s="2">
        <f t="shared" ref="AG162" si="163">AF162*1000</f>
        <v>-14.173103962479061</v>
      </c>
      <c r="AK162" s="123" t="str">
        <f t="shared" si="78"/>
        <v>12</v>
      </c>
      <c r="AN162" s="123" t="str">
        <f t="shared" si="79"/>
        <v>0</v>
      </c>
    </row>
    <row r="163" spans="1:40" s="107" customFormat="1" x14ac:dyDescent="0.25">
      <c r="A163" s="107">
        <v>1918</v>
      </c>
      <c r="B163" s="96" t="s">
        <v>80</v>
      </c>
      <c r="C163" s="58" t="s">
        <v>63</v>
      </c>
      <c r="D163" s="48" t="s">
        <v>273</v>
      </c>
      <c r="E163" s="107" t="s">
        <v>277</v>
      </c>
      <c r="F163" s="16">
        <v>-7.7021216174891398</v>
      </c>
      <c r="G163" s="16">
        <v>-7.7319367735506397</v>
      </c>
      <c r="H163" s="16">
        <v>5.6340319837256602E-3</v>
      </c>
      <c r="I163" s="16">
        <v>-14.5451442189239</v>
      </c>
      <c r="J163" s="16">
        <v>-14.6519619167924</v>
      </c>
      <c r="K163" s="16">
        <v>1.35502491252654E-3</v>
      </c>
      <c r="L163" s="16">
        <v>4.2991185157623896E-3</v>
      </c>
      <c r="M163" s="16">
        <v>5.5889333254419103E-3</v>
      </c>
      <c r="N163" s="16">
        <v>-17.818590139056798</v>
      </c>
      <c r="O163" s="16">
        <v>5.5765930750536303E-3</v>
      </c>
      <c r="P163" s="16">
        <v>-34.1518614318571</v>
      </c>
      <c r="Q163" s="16">
        <v>1.32806518918676E-3</v>
      </c>
      <c r="R163" s="16">
        <v>-51.615915150767698</v>
      </c>
      <c r="S163" s="16">
        <v>0.14506022118939399</v>
      </c>
      <c r="T163" s="16">
        <v>643.18249494129998</v>
      </c>
      <c r="U163" s="16">
        <v>8.5985288677403904E-2</v>
      </c>
      <c r="V163" s="108">
        <v>43783.581099537034</v>
      </c>
      <c r="W163" s="107">
        <v>2.2999999999999998</v>
      </c>
      <c r="X163" s="16">
        <v>1.37791172036155E-2</v>
      </c>
      <c r="Y163" s="16">
        <v>8.9966118310092005E-3</v>
      </c>
      <c r="Z163" s="17">
        <f>((((N163/1000)+1)/((SMOW!$Z$4/1000)+1))-1)*1000</f>
        <v>-7.4215209519674641</v>
      </c>
      <c r="AA163" s="17">
        <f>((((P163/1000)+1)/((SMOW!$AA$4/1000)+1))-1)*1000</f>
        <v>-14.077761702902425</v>
      </c>
      <c r="AB163" s="17">
        <f>Z163*SMOW!$AN$6</f>
        <v>-7.8457898019738046</v>
      </c>
      <c r="AC163" s="17">
        <f>AA163*SMOW!$AN$12</f>
        <v>-14.86670226599448</v>
      </c>
      <c r="AD163" s="17">
        <f t="shared" ref="AD163" si="164">LN((AB163/1000)+1)*1000</f>
        <v>-7.8767299503031687</v>
      </c>
      <c r="AE163" s="17">
        <f t="shared" ref="AE163" si="165">LN((AC163/1000)+1)*1000</f>
        <v>-14.978319317271865</v>
      </c>
      <c r="AF163" s="16">
        <f>(AD163-SMOW!AN$14*AE163)</f>
        <v>3.1822649216376675E-2</v>
      </c>
      <c r="AG163" s="2">
        <f t="shared" ref="AG163" si="166">AF163*1000</f>
        <v>31.822649216376675</v>
      </c>
      <c r="AH163" s="2">
        <f>AVERAGE(AG163:AG164)</f>
        <v>27.302344580741433</v>
      </c>
      <c r="AI163" s="2">
        <f>STDEV(AG163:AG164)</f>
        <v>6.3926761217733379</v>
      </c>
      <c r="AK163" s="123" t="str">
        <f t="shared" si="78"/>
        <v>12</v>
      </c>
      <c r="AL163" s="107">
        <v>1</v>
      </c>
      <c r="AN163" s="123" t="str">
        <f t="shared" si="79"/>
        <v>0</v>
      </c>
    </row>
    <row r="164" spans="1:40" s="107" customFormat="1" x14ac:dyDescent="0.25">
      <c r="A164" s="107">
        <v>1919</v>
      </c>
      <c r="B164" s="96" t="s">
        <v>113</v>
      </c>
      <c r="C164" s="58" t="s">
        <v>63</v>
      </c>
      <c r="D164" s="48" t="s">
        <v>273</v>
      </c>
      <c r="E164" s="107" t="s">
        <v>278</v>
      </c>
      <c r="F164" s="16">
        <v>-7.5552968009793897</v>
      </c>
      <c r="G164" s="16">
        <v>-7.58398284016058</v>
      </c>
      <c r="H164" s="16">
        <v>3.2281314282829199E-3</v>
      </c>
      <c r="I164" s="16">
        <v>-14.2528039764744</v>
      </c>
      <c r="J164" s="16">
        <v>-14.3553507633625</v>
      </c>
      <c r="K164" s="16">
        <v>1.0973120373548599E-3</v>
      </c>
      <c r="L164" s="16">
        <v>-4.3576371051768301E-3</v>
      </c>
      <c r="M164" s="16">
        <v>3.1432948732206599E-3</v>
      </c>
      <c r="N164" s="16">
        <v>-17.673262200316099</v>
      </c>
      <c r="O164" s="16">
        <v>3.1952206555304601E-3</v>
      </c>
      <c r="P164" s="16">
        <v>-33.865337622732902</v>
      </c>
      <c r="Q164" s="16">
        <v>1.07547979746558E-3</v>
      </c>
      <c r="R164" s="16">
        <v>-50.5519654249279</v>
      </c>
      <c r="S164" s="16">
        <v>0.15125197382747901</v>
      </c>
      <c r="T164" s="16">
        <v>1092.77395253534</v>
      </c>
      <c r="U164" s="16">
        <v>0.21376067469169199</v>
      </c>
      <c r="V164" s="108">
        <v>43783.723634259259</v>
      </c>
      <c r="W164" s="107">
        <v>2.2999999999999998</v>
      </c>
      <c r="X164" s="16">
        <v>7.4072544445934793E-2</v>
      </c>
      <c r="Y164" s="16">
        <v>7.6786200328439594E-2</v>
      </c>
      <c r="Z164" s="17">
        <f>((((N164/1000)+1)/((SMOW!$Z$4/1000)+1))-1)*1000</f>
        <v>-7.2746546165325388</v>
      </c>
      <c r="AA164" s="17">
        <f>((((P164/1000)+1)/((SMOW!$AA$4/1000)+1))-1)*1000</f>
        <v>-13.785282809030019</v>
      </c>
      <c r="AB164" s="17">
        <f>Z164*SMOW!$AN$6</f>
        <v>-7.6905275040882035</v>
      </c>
      <c r="AC164" s="17">
        <f>AA164*SMOW!$AN$12</f>
        <v>-14.557832381274668</v>
      </c>
      <c r="AD164" s="17">
        <f t="shared" ref="AD164" si="167">LN((AB164/1000)+1)*1000</f>
        <v>-7.7202521073912918</v>
      </c>
      <c r="AE164" s="17">
        <f t="shared" ref="AE164" si="168">LN((AC164/1000)+1)*1000</f>
        <v>-14.664837400258328</v>
      </c>
      <c r="AF164" s="16">
        <f>(AD164-SMOW!AN$14*AE164)</f>
        <v>2.2782039945106192E-2</v>
      </c>
      <c r="AG164" s="2">
        <f t="shared" ref="AG164" si="169">AF164*1000</f>
        <v>22.782039945106192</v>
      </c>
      <c r="AK164" s="123" t="str">
        <f t="shared" si="78"/>
        <v>12</v>
      </c>
      <c r="AN164" s="123" t="str">
        <f t="shared" si="79"/>
        <v>0</v>
      </c>
    </row>
    <row r="165" spans="1:40" s="87" customFormat="1" x14ac:dyDescent="0.25">
      <c r="A165" s="107">
        <v>1920</v>
      </c>
      <c r="B165" s="96" t="s">
        <v>80</v>
      </c>
      <c r="C165" s="58" t="s">
        <v>63</v>
      </c>
      <c r="D165" s="48" t="s">
        <v>273</v>
      </c>
      <c r="E165" s="107" t="s">
        <v>279</v>
      </c>
      <c r="F165" s="16">
        <v>-8.3890699201071293</v>
      </c>
      <c r="G165" s="16">
        <v>-8.42445675457693</v>
      </c>
      <c r="H165" s="16">
        <v>5.3013529806807897E-3</v>
      </c>
      <c r="I165" s="16">
        <v>-15.8243950346638</v>
      </c>
      <c r="J165" s="16">
        <v>-15.950937681252199</v>
      </c>
      <c r="K165" s="16">
        <v>2.8545819698111499E-3</v>
      </c>
      <c r="L165" s="16">
        <v>-2.3616588757756399E-3</v>
      </c>
      <c r="M165" s="16">
        <v>5.4486171365605001E-3</v>
      </c>
      <c r="N165" s="16">
        <v>-18.498535009509201</v>
      </c>
      <c r="O165" s="16">
        <v>5.2473057316451297E-3</v>
      </c>
      <c r="P165" s="16">
        <v>-35.4056601339447</v>
      </c>
      <c r="Q165" s="16">
        <v>2.7977868958261299E-3</v>
      </c>
      <c r="R165" s="16">
        <v>-52.616005411417397</v>
      </c>
      <c r="S165" s="16">
        <v>0.122679307936885</v>
      </c>
      <c r="T165" s="16">
        <v>868.87990793108099</v>
      </c>
      <c r="U165" s="16">
        <v>0.27676300269726001</v>
      </c>
      <c r="V165" s="108">
        <v>43784.350127314814</v>
      </c>
      <c r="W165" s="107">
        <v>2.2999999999999998</v>
      </c>
      <c r="X165" s="16">
        <v>0.15184214023402001</v>
      </c>
      <c r="Y165" s="16">
        <v>0.40802698981605701</v>
      </c>
      <c r="Z165" s="17">
        <f>((((N165/1000)+1)/((SMOW!$Z$4/1000)+1))-1)*1000</f>
        <v>-8.1086635089067105</v>
      </c>
      <c r="AA165" s="17">
        <f>((((P165/1000)+1)/((SMOW!$AA$4/1000)+1))-1)*1000</f>
        <v>-15.35761924300061</v>
      </c>
      <c r="AB165" s="17">
        <f>Z165*SMOW!$AN$6</f>
        <v>-8.5722144931696072</v>
      </c>
      <c r="AC165" s="17">
        <f>AA165*SMOW!$AN$12</f>
        <v>-16.218285095216896</v>
      </c>
      <c r="AD165" s="17">
        <f t="shared" ref="AD165" si="170">LN((AB165/1000)+1)*1000</f>
        <v>-8.6091672533678416</v>
      </c>
      <c r="AE165" s="17">
        <f t="shared" ref="AE165" si="171">LN((AC165/1000)+1)*1000</f>
        <v>-16.351240985142574</v>
      </c>
      <c r="AF165" s="16">
        <f>(AD165-SMOW!AN$14*AE165)</f>
        <v>2.4287986787438598E-2</v>
      </c>
      <c r="AG165" s="2">
        <f t="shared" ref="AG165" si="172">AF165*1000</f>
        <v>24.287986787438598</v>
      </c>
      <c r="AH165" s="2">
        <f>AVERAGE(AG165:AG166)</f>
        <v>23.69620517809512</v>
      </c>
      <c r="AI165" s="2">
        <f>STDEV(AG165:AG166)</f>
        <v>0.83690557789652331</v>
      </c>
      <c r="AJ165" s="92"/>
      <c r="AK165" s="123" t="str">
        <f t="shared" si="78"/>
        <v>12</v>
      </c>
      <c r="AL165" s="87">
        <v>1</v>
      </c>
      <c r="AN165" s="123" t="str">
        <f t="shared" si="79"/>
        <v>0</v>
      </c>
    </row>
    <row r="166" spans="1:40" s="87" customFormat="1" x14ac:dyDescent="0.25">
      <c r="A166" s="107">
        <v>1921</v>
      </c>
      <c r="B166" s="96" t="s">
        <v>80</v>
      </c>
      <c r="C166" s="58" t="s">
        <v>63</v>
      </c>
      <c r="D166" s="48" t="s">
        <v>273</v>
      </c>
      <c r="E166" s="107" t="s">
        <v>280</v>
      </c>
      <c r="F166" s="16">
        <v>-8.2059757616543703</v>
      </c>
      <c r="G166" s="16">
        <v>-8.2398308116068701</v>
      </c>
      <c r="H166" s="16">
        <v>6.01267979282606E-3</v>
      </c>
      <c r="I166" s="16">
        <v>-15.4666275164934</v>
      </c>
      <c r="J166" s="16">
        <v>-15.587483663442001</v>
      </c>
      <c r="K166" s="16">
        <v>2.10597040440139E-3</v>
      </c>
      <c r="L166" s="16">
        <v>-9.6394373095106296E-3</v>
      </c>
      <c r="M166" s="16">
        <v>5.8408249914564496E-3</v>
      </c>
      <c r="N166" s="16">
        <v>-18.311449136268799</v>
      </c>
      <c r="O166" s="16">
        <v>8.2442916554499902E-3</v>
      </c>
      <c r="P166" s="16">
        <v>-35.055127190989801</v>
      </c>
      <c r="Q166" s="16">
        <v>2.0151705568720998E-3</v>
      </c>
      <c r="R166" s="16">
        <v>-52.543437858264703</v>
      </c>
      <c r="S166" s="16">
        <v>0.16508604152031001</v>
      </c>
      <c r="T166" s="16">
        <v>979.24706690232802</v>
      </c>
      <c r="U166" s="16">
        <v>0.16419414228257201</v>
      </c>
      <c r="V166" s="108">
        <v>43784.510787037034</v>
      </c>
      <c r="W166" s="107">
        <v>2.2999999999999998</v>
      </c>
      <c r="X166" s="16">
        <v>9.7805680585430099E-2</v>
      </c>
      <c r="Y166" s="16">
        <v>8.4416350732942902E-2</v>
      </c>
      <c r="Z166" s="17">
        <f>((((N166/1000)+1)/((SMOW!$Z$4/1000)+1))-1)*1000</f>
        <v>-7.9195972023691219</v>
      </c>
      <c r="AA166" s="17">
        <f>((((P166/1000)+1)/((SMOW!$AA$4/1000)+1))-1)*1000</f>
        <v>-14.999800855290735</v>
      </c>
      <c r="AB166" s="17">
        <f>Z166*SMOW!$AN$6</f>
        <v>-8.3723397627295864</v>
      </c>
      <c r="AC166" s="17">
        <f>AA166*SMOW!$AN$12</f>
        <v>-15.840413985615418</v>
      </c>
      <c r="AD166" s="17">
        <f t="shared" ref="AD166" si="173">LN((AB166/1000)+1)*1000</f>
        <v>-8.407584658644307</v>
      </c>
      <c r="AE166" s="17">
        <f t="shared" ref="AE166" si="174">LN((AC166/1000)+1)*1000</f>
        <v>-15.967214170858064</v>
      </c>
      <c r="AF166" s="16">
        <f>(AD166-SMOW!AN$14*AE166)</f>
        <v>2.3104423568751642E-2</v>
      </c>
      <c r="AG166" s="2">
        <f t="shared" ref="AG166" si="175">AF166*1000</f>
        <v>23.104423568751642</v>
      </c>
      <c r="AH166" s="89"/>
      <c r="AI166" s="92"/>
      <c r="AK166" s="123" t="str">
        <f t="shared" si="78"/>
        <v>12</v>
      </c>
      <c r="AN166" s="123" t="str">
        <f t="shared" si="79"/>
        <v>0</v>
      </c>
    </row>
    <row r="167" spans="1:40" s="107" customFormat="1" x14ac:dyDescent="0.25">
      <c r="A167" s="107">
        <v>1922</v>
      </c>
      <c r="B167" s="96" t="s">
        <v>80</v>
      </c>
      <c r="C167" s="58" t="s">
        <v>63</v>
      </c>
      <c r="D167" s="58" t="s">
        <v>96</v>
      </c>
      <c r="E167" s="107" t="s">
        <v>281</v>
      </c>
      <c r="F167" s="16">
        <v>-4.3589705027298304</v>
      </c>
      <c r="G167" s="16">
        <v>-4.3684992544136296</v>
      </c>
      <c r="H167" s="16">
        <v>6.3031508928033898E-3</v>
      </c>
      <c r="I167" s="16">
        <v>-8.1750551307540107</v>
      </c>
      <c r="J167" s="16">
        <v>-8.2086543084281693</v>
      </c>
      <c r="K167" s="16">
        <v>3.03626851186945E-3</v>
      </c>
      <c r="L167" s="16">
        <v>-3.4329779563549101E-2</v>
      </c>
      <c r="M167" s="16">
        <v>5.9400992028736301E-3</v>
      </c>
      <c r="N167" s="16">
        <v>-14.5095224217854</v>
      </c>
      <c r="O167" s="16">
        <v>6.2388903224815497E-3</v>
      </c>
      <c r="P167" s="16">
        <v>-27.908936587194798</v>
      </c>
      <c r="Q167" s="16">
        <v>2.8463947389513501E-3</v>
      </c>
      <c r="R167" s="16">
        <v>-42.569310216888098</v>
      </c>
      <c r="S167" s="16">
        <v>0.15820664041972299</v>
      </c>
      <c r="T167" s="16">
        <v>661.41969284397805</v>
      </c>
      <c r="U167" s="16">
        <v>0.59413091840175403</v>
      </c>
      <c r="V167" s="108">
        <v>43787.354224537034</v>
      </c>
      <c r="W167" s="107">
        <v>2.2999999999999998</v>
      </c>
      <c r="X167" s="16">
        <v>1.66222781804619E-2</v>
      </c>
      <c r="Y167" s="16">
        <v>1.2125635100340699E-3</v>
      </c>
      <c r="Z167" s="17">
        <f>((((N167/1000)+1)/((SMOW!$Z$4/1000)+1))-1)*1000</f>
        <v>-4.0774244654118164</v>
      </c>
      <c r="AA167" s="17">
        <f>((((P167/1000)+1)/((SMOW!$AA$4/1000)+1))-1)*1000</f>
        <v>-7.7050844769621651</v>
      </c>
      <c r="AB167" s="17">
        <f>Z167*SMOW!$AN$6</f>
        <v>-4.3105201071440389</v>
      </c>
      <c r="AC167" s="17">
        <f>AA167*SMOW!$AN$12</f>
        <v>-8.136889888519395</v>
      </c>
      <c r="AD167" s="17">
        <f t="shared" ref="AD167" si="176">LN((AB167/1000)+1)*1000</f>
        <v>-4.3198371828757232</v>
      </c>
      <c r="AE167" s="17">
        <f t="shared" ref="AE167" si="177">LN((AC167/1000)+1)*1000</f>
        <v>-8.1701750585233039</v>
      </c>
      <c r="AF167" s="16">
        <f>(AD167-SMOW!AN$14*AE167)</f>
        <v>-5.9847519754185896E-3</v>
      </c>
      <c r="AG167" s="2">
        <f t="shared" ref="AG167" si="178">AF167*1000</f>
        <v>-5.9847519754185896</v>
      </c>
      <c r="AH167" s="2">
        <f>AVERAGE(AG167:AG168)</f>
        <v>-5.174246180344344</v>
      </c>
      <c r="AI167" s="2">
        <f>STDEV(AG167:AG168)</f>
        <v>1.1462282877759884</v>
      </c>
      <c r="AK167" s="123" t="str">
        <f t="shared" si="78"/>
        <v>12</v>
      </c>
      <c r="AL167" s="107">
        <v>2</v>
      </c>
      <c r="AN167" s="123" t="str">
        <f t="shared" si="79"/>
        <v>0</v>
      </c>
    </row>
    <row r="168" spans="1:40" s="107" customFormat="1" x14ac:dyDescent="0.25">
      <c r="A168" s="107">
        <v>1923</v>
      </c>
      <c r="B168" s="96" t="s">
        <v>80</v>
      </c>
      <c r="C168" s="58" t="s">
        <v>63</v>
      </c>
      <c r="D168" s="58" t="s">
        <v>96</v>
      </c>
      <c r="E168" s="107" t="s">
        <v>282</v>
      </c>
      <c r="F168" s="16">
        <v>-4.2881576893926203</v>
      </c>
      <c r="G168" s="16">
        <v>-4.2973789202760999</v>
      </c>
      <c r="H168" s="16">
        <v>6.1034119051367698E-3</v>
      </c>
      <c r="I168" s="16">
        <v>-8.0345663170983403</v>
      </c>
      <c r="J168" s="16">
        <v>-8.0670174174032194</v>
      </c>
      <c r="K168" s="16">
        <v>1.3523806966308899E-3</v>
      </c>
      <c r="L168" s="16">
        <v>-3.7993723887195699E-2</v>
      </c>
      <c r="M168" s="16">
        <v>6.1240200381248496E-3</v>
      </c>
      <c r="N168" s="16">
        <v>-14.4342107366479</v>
      </c>
      <c r="O168" s="16">
        <v>7.8694336219978702E-3</v>
      </c>
      <c r="P168" s="16">
        <v>-27.7709386938531</v>
      </c>
      <c r="Q168" s="16">
        <v>1.29747266775705E-3</v>
      </c>
      <c r="R168" s="16">
        <v>-43.442658652934199</v>
      </c>
      <c r="S168" s="16">
        <v>0.157526456991848</v>
      </c>
      <c r="T168" s="16">
        <v>831.65535275371803</v>
      </c>
      <c r="U168" s="16">
        <v>0.22121774926123</v>
      </c>
      <c r="V168" s="108">
        <v>43787.441145833334</v>
      </c>
      <c r="W168" s="107">
        <v>2.2999999999999998</v>
      </c>
      <c r="X168" s="16">
        <v>3.3850926167953701E-3</v>
      </c>
      <c r="Y168" s="16">
        <v>1.1181735711091199E-3</v>
      </c>
      <c r="Z168" s="17">
        <f>((((N168/1000)+1)/((SMOW!$Z$4/1000)+1))-1)*1000</f>
        <v>-4.0013155540254974</v>
      </c>
      <c r="AA168" s="17">
        <f>((((P168/1000)+1)/((SMOW!$AA$4/1000)+1))-1)*1000</f>
        <v>-7.5642184479759456</v>
      </c>
      <c r="AB168" s="17">
        <f>Z168*SMOW!$AN$6</f>
        <v>-4.230060249298349</v>
      </c>
      <c r="AC168" s="17">
        <f>AA168*SMOW!$AN$12</f>
        <v>-7.9881294991530005</v>
      </c>
      <c r="AD168" s="17">
        <f t="shared" ref="AD168" si="179">LN((AB168/1000)+1)*1000</f>
        <v>-4.2390322645371494</v>
      </c>
      <c r="AE168" s="17">
        <f t="shared" ref="AE168" si="180">LN((AC168/1000)+1)*1000</f>
        <v>-8.0202055381664383</v>
      </c>
      <c r="AF168" s="16">
        <f>(AD168-SMOW!AN$14*AE168)</f>
        <v>-4.3637403852700984E-3</v>
      </c>
      <c r="AG168" s="2">
        <f t="shared" ref="AG168" si="181">AF168*1000</f>
        <v>-4.3637403852700984</v>
      </c>
      <c r="AK168" s="123" t="str">
        <f t="shared" si="78"/>
        <v>12</v>
      </c>
      <c r="AN168" s="123" t="str">
        <f t="shared" si="79"/>
        <v>0</v>
      </c>
    </row>
    <row r="169" spans="1:40" s="107" customFormat="1" x14ac:dyDescent="0.25">
      <c r="A169" s="107">
        <v>1924</v>
      </c>
      <c r="B169" s="96" t="s">
        <v>80</v>
      </c>
      <c r="C169" s="58" t="s">
        <v>63</v>
      </c>
      <c r="D169" s="58" t="s">
        <v>96</v>
      </c>
      <c r="E169" s="107" t="s">
        <v>283</v>
      </c>
      <c r="F169" s="16">
        <v>-4.3589734197492298</v>
      </c>
      <c r="G169" s="16">
        <v>-4.3685022108017897</v>
      </c>
      <c r="H169" s="16">
        <v>6.2486201906600701E-3</v>
      </c>
      <c r="I169" s="16">
        <v>-8.16479536726189</v>
      </c>
      <c r="J169" s="16">
        <v>-8.1983098862972703</v>
      </c>
      <c r="K169" s="16">
        <v>1.1604517859721999E-3</v>
      </c>
      <c r="L169" s="16">
        <v>-3.9794590836835099E-2</v>
      </c>
      <c r="M169" s="16">
        <v>6.0594903165354297E-3</v>
      </c>
      <c r="N169" s="16">
        <v>-14.509525309065801</v>
      </c>
      <c r="O169" s="16">
        <v>6.1849155603886001E-3</v>
      </c>
      <c r="P169" s="16">
        <v>-27.898456696326502</v>
      </c>
      <c r="Q169" s="16">
        <v>1.1373633107651601E-3</v>
      </c>
      <c r="R169" s="16">
        <v>-44.036397767199098</v>
      </c>
      <c r="S169" s="16">
        <v>0.16800180179138299</v>
      </c>
      <c r="T169" s="16">
        <v>876.41480667450503</v>
      </c>
      <c r="U169" s="16">
        <v>0.110950654960003</v>
      </c>
      <c r="V169" s="108">
        <v>43787.521006944444</v>
      </c>
      <c r="W169" s="107">
        <v>2.2999999999999998</v>
      </c>
      <c r="X169" s="16">
        <v>2.1268337217225299E-2</v>
      </c>
      <c r="Y169" s="16">
        <v>1.32921959651797E-2</v>
      </c>
      <c r="Z169" s="17">
        <f>((((N169/1000)+1)/((SMOW!$Z$4/1000)+1))-1)*1000</f>
        <v>-4.0774273832560048</v>
      </c>
      <c r="AA169" s="17">
        <f>((((P169/1000)+1)/((SMOW!$AA$4/1000)+1))-1)*1000</f>
        <v>-7.6943867729966087</v>
      </c>
      <c r="AB169" s="17">
        <f>Z169*SMOW!$AN$6</f>
        <v>-4.3105231917937115</v>
      </c>
      <c r="AC169" s="17">
        <f>AA169*SMOW!$AN$12</f>
        <v>-8.1255926678999479</v>
      </c>
      <c r="AD169" s="17">
        <f t="shared" ref="AD169" si="182">LN((AB169/1000)+1)*1000</f>
        <v>-4.3198402808793812</v>
      </c>
      <c r="AE169" s="17">
        <f t="shared" ref="AE169" si="183">LN((AC169/1000)+1)*1000</f>
        <v>-8.1587852244144923</v>
      </c>
      <c r="AF169" s="16">
        <f>(AD169-SMOW!AN$14*AE169)</f>
        <v>-1.2001682388529389E-2</v>
      </c>
      <c r="AG169" s="2">
        <f t="shared" ref="AG169" si="184">AF169*1000</f>
        <v>-12.001682388529389</v>
      </c>
      <c r="AK169" s="123" t="str">
        <f t="shared" si="78"/>
        <v>12</v>
      </c>
      <c r="AL169" s="107">
        <v>1</v>
      </c>
      <c r="AN169" s="123" t="str">
        <f t="shared" si="79"/>
        <v>0</v>
      </c>
    </row>
    <row r="170" spans="1:40" s="87" customFormat="1" x14ac:dyDescent="0.25">
      <c r="A170" s="87" t="s">
        <v>284</v>
      </c>
      <c r="B170" s="88"/>
      <c r="C170" s="57"/>
      <c r="D170" s="57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90"/>
      <c r="X170" s="89"/>
      <c r="Y170" s="89"/>
      <c r="Z170" s="91"/>
      <c r="AA170" s="91"/>
      <c r="AB170" s="91"/>
      <c r="AC170" s="91"/>
      <c r="AD170" s="91"/>
      <c r="AE170" s="91"/>
      <c r="AF170" s="89"/>
      <c r="AG170" s="92"/>
      <c r="AH170" s="92"/>
      <c r="AI170" s="92"/>
    </row>
    <row r="171" spans="1:40" s="87" customFormat="1" x14ac:dyDescent="0.25">
      <c r="B171" s="88"/>
      <c r="C171" s="57"/>
      <c r="D171" s="57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90"/>
      <c r="W171" s="111"/>
      <c r="X171" s="89"/>
      <c r="Y171" s="89"/>
      <c r="Z171" s="91"/>
      <c r="AA171" s="91"/>
      <c r="AB171" s="91"/>
      <c r="AC171" s="91"/>
      <c r="AD171" s="91"/>
      <c r="AE171" s="91"/>
      <c r="AF171" s="89"/>
      <c r="AG171" s="92"/>
      <c r="AH171" s="92"/>
      <c r="AI171" s="92"/>
    </row>
    <row r="172" spans="1:40" s="87" customFormat="1" x14ac:dyDescent="0.25">
      <c r="B172" s="88"/>
      <c r="C172" s="57"/>
      <c r="D172" s="57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90"/>
      <c r="W172" s="111"/>
      <c r="X172" s="89"/>
      <c r="Y172" s="89"/>
      <c r="Z172" s="91"/>
      <c r="AA172" s="91"/>
      <c r="AB172" s="91"/>
      <c r="AC172" s="91"/>
      <c r="AD172" s="91"/>
      <c r="AE172" s="91"/>
      <c r="AF172" s="89"/>
      <c r="AG172" s="92"/>
      <c r="AH172" s="92"/>
      <c r="AI172" s="92"/>
    </row>
    <row r="173" spans="1:40" s="87" customFormat="1" x14ac:dyDescent="0.25">
      <c r="B173" s="88"/>
      <c r="C173" s="57"/>
      <c r="D173" s="57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90"/>
      <c r="W173" s="111"/>
      <c r="X173" s="89"/>
      <c r="Y173" s="89"/>
      <c r="Z173" s="91"/>
      <c r="AA173" s="91"/>
      <c r="AB173" s="91"/>
      <c r="AC173" s="91"/>
      <c r="AD173" s="91"/>
      <c r="AE173" s="91"/>
      <c r="AF173" s="89"/>
      <c r="AG173" s="92"/>
      <c r="AH173" s="92"/>
      <c r="AI173" s="92"/>
    </row>
    <row r="174" spans="1:40" s="87" customFormat="1" x14ac:dyDescent="0.25">
      <c r="B174" s="88"/>
      <c r="C174" s="57"/>
      <c r="D174" s="57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90"/>
      <c r="W174" s="111"/>
      <c r="X174" s="89"/>
      <c r="Y174" s="89"/>
      <c r="Z174" s="91"/>
      <c r="AA174" s="91"/>
      <c r="AB174" s="91"/>
      <c r="AC174" s="91"/>
      <c r="AD174" s="91"/>
      <c r="AE174" s="91"/>
      <c r="AF174" s="89"/>
      <c r="AG174" s="92"/>
      <c r="AH174" s="92"/>
      <c r="AI174" s="92"/>
    </row>
    <row r="175" spans="1:40" s="87" customFormat="1" x14ac:dyDescent="0.25">
      <c r="B175" s="88"/>
      <c r="C175" s="57"/>
      <c r="D175" s="57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90"/>
      <c r="W175" s="111"/>
      <c r="X175" s="89"/>
      <c r="Y175" s="89"/>
      <c r="Z175" s="91"/>
      <c r="AA175" s="91"/>
      <c r="AB175" s="91"/>
      <c r="AC175" s="91"/>
      <c r="AD175" s="91"/>
      <c r="AE175" s="91"/>
      <c r="AF175" s="89"/>
      <c r="AG175" s="92"/>
    </row>
    <row r="176" spans="1:40" s="87" customFormat="1" x14ac:dyDescent="0.25">
      <c r="B176" s="88"/>
      <c r="C176" s="57"/>
      <c r="D176" s="57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90"/>
      <c r="X176" s="89"/>
      <c r="Y176" s="89"/>
      <c r="Z176" s="91"/>
      <c r="AA176" s="91"/>
      <c r="AB176" s="91"/>
      <c r="AC176" s="91"/>
      <c r="AD176" s="91"/>
      <c r="AE176" s="91"/>
      <c r="AF176" s="89"/>
      <c r="AG176" s="92"/>
      <c r="AH176" s="92"/>
      <c r="AI176" s="92"/>
    </row>
    <row r="177" spans="2:35" s="87" customFormat="1" x14ac:dyDescent="0.25">
      <c r="B177" s="88"/>
      <c r="C177" s="57"/>
      <c r="D177" s="57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90"/>
      <c r="X177" s="89"/>
      <c r="Y177" s="89"/>
      <c r="Z177" s="91"/>
      <c r="AA177" s="91"/>
      <c r="AB177" s="91"/>
      <c r="AC177" s="91"/>
      <c r="AD177" s="91"/>
      <c r="AE177" s="91"/>
      <c r="AF177" s="89"/>
      <c r="AG177" s="92"/>
    </row>
    <row r="178" spans="2:35" s="87" customFormat="1" x14ac:dyDescent="0.25">
      <c r="B178" s="88"/>
      <c r="C178" s="57"/>
      <c r="D178" s="57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90"/>
      <c r="X178" s="89"/>
      <c r="Y178" s="89"/>
      <c r="Z178" s="91"/>
      <c r="AA178" s="91"/>
      <c r="AB178" s="91"/>
      <c r="AC178" s="91"/>
      <c r="AD178" s="91"/>
      <c r="AE178" s="91"/>
      <c r="AF178" s="89"/>
      <c r="AG178" s="92"/>
      <c r="AH178" s="92"/>
      <c r="AI178" s="92"/>
    </row>
    <row r="179" spans="2:35" s="87" customFormat="1" x14ac:dyDescent="0.25">
      <c r="B179" s="88"/>
      <c r="C179" s="57"/>
      <c r="D179" s="57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90"/>
      <c r="X179" s="89"/>
      <c r="Y179" s="89"/>
      <c r="Z179" s="91"/>
      <c r="AA179" s="91"/>
      <c r="AB179" s="91"/>
      <c r="AC179" s="91"/>
      <c r="AD179" s="91"/>
      <c r="AE179" s="91"/>
      <c r="AF179" s="89"/>
      <c r="AG179" s="92"/>
    </row>
    <row r="180" spans="2:35" s="87" customFormat="1" x14ac:dyDescent="0.25">
      <c r="B180" s="88"/>
      <c r="C180" s="57"/>
      <c r="D180" s="57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90"/>
      <c r="X180" s="89"/>
      <c r="Y180" s="89"/>
      <c r="Z180" s="91"/>
      <c r="AA180" s="91"/>
      <c r="AB180" s="91"/>
      <c r="AC180" s="91"/>
      <c r="AD180" s="91"/>
      <c r="AE180" s="91"/>
      <c r="AF180" s="89"/>
      <c r="AG180" s="92"/>
      <c r="AH180" s="92"/>
      <c r="AI180" s="92"/>
    </row>
    <row r="181" spans="2:35" s="87" customFormat="1" x14ac:dyDescent="0.25">
      <c r="B181" s="88"/>
      <c r="C181" s="57"/>
      <c r="D181" s="57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90"/>
      <c r="X181" s="89"/>
      <c r="Y181" s="89"/>
      <c r="Z181" s="91"/>
      <c r="AA181" s="91"/>
      <c r="AB181" s="91"/>
      <c r="AC181" s="91"/>
      <c r="AD181" s="91"/>
      <c r="AE181" s="91"/>
      <c r="AF181" s="89"/>
      <c r="AG181" s="92"/>
    </row>
    <row r="182" spans="2:35" s="87" customFormat="1" x14ac:dyDescent="0.25">
      <c r="B182" s="88"/>
      <c r="C182" s="57"/>
      <c r="D182" s="57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90"/>
      <c r="X182" s="89"/>
      <c r="Y182" s="89"/>
      <c r="Z182" s="91"/>
      <c r="AA182" s="91"/>
      <c r="AB182" s="91"/>
      <c r="AC182" s="91"/>
      <c r="AD182" s="91"/>
      <c r="AE182" s="91"/>
      <c r="AF182" s="89"/>
      <c r="AG182" s="92"/>
    </row>
    <row r="183" spans="2:35" s="87" customFormat="1" x14ac:dyDescent="0.25">
      <c r="B183" s="88"/>
      <c r="C183" s="57"/>
      <c r="D183" s="57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90"/>
      <c r="X183" s="89"/>
      <c r="Y183" s="89"/>
      <c r="Z183" s="91"/>
      <c r="AA183" s="91"/>
      <c r="AB183" s="91"/>
      <c r="AC183" s="91"/>
      <c r="AD183" s="91"/>
      <c r="AE183" s="91"/>
      <c r="AF183" s="89"/>
      <c r="AG183" s="92"/>
      <c r="AH183" s="92"/>
      <c r="AI183" s="92"/>
    </row>
    <row r="184" spans="2:35" s="87" customFormat="1" x14ac:dyDescent="0.25">
      <c r="B184" s="88"/>
      <c r="C184" s="57"/>
      <c r="D184" s="57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90"/>
      <c r="X184" s="89"/>
      <c r="Y184" s="89"/>
      <c r="Z184" s="91"/>
      <c r="AA184" s="91"/>
      <c r="AB184" s="91"/>
      <c r="AC184" s="91"/>
      <c r="AD184" s="91"/>
      <c r="AE184" s="91"/>
      <c r="AF184" s="89"/>
      <c r="AG184" s="92"/>
      <c r="AH184" s="92"/>
      <c r="AI184" s="92"/>
    </row>
    <row r="185" spans="2:35" s="87" customFormat="1" x14ac:dyDescent="0.25">
      <c r="B185" s="88"/>
      <c r="C185" s="57"/>
      <c r="D185" s="57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90"/>
      <c r="X185" s="89"/>
      <c r="Y185" s="89"/>
      <c r="Z185" s="91"/>
      <c r="AA185" s="91"/>
      <c r="AB185" s="91"/>
      <c r="AC185" s="91"/>
      <c r="AD185" s="91"/>
      <c r="AE185" s="91"/>
      <c r="AF185" s="89"/>
      <c r="AG185" s="92"/>
      <c r="AH185" s="92"/>
      <c r="AI185" s="92"/>
    </row>
    <row r="186" spans="2:35" s="87" customFormat="1" x14ac:dyDescent="0.25">
      <c r="B186" s="88"/>
      <c r="C186" s="57"/>
      <c r="D186" s="57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90"/>
      <c r="W186" s="111"/>
      <c r="X186" s="89"/>
      <c r="Y186" s="89"/>
      <c r="Z186" s="91"/>
      <c r="AA186" s="91"/>
      <c r="AB186" s="91"/>
      <c r="AC186" s="91"/>
      <c r="AD186" s="91"/>
      <c r="AE186" s="91"/>
      <c r="AF186" s="89"/>
      <c r="AG186" s="92"/>
      <c r="AH186" s="92"/>
      <c r="AI186" s="92"/>
    </row>
    <row r="187" spans="2:35" s="87" customFormat="1" x14ac:dyDescent="0.25">
      <c r="B187" s="88"/>
      <c r="C187" s="57"/>
      <c r="D187" s="57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90"/>
      <c r="W187" s="111"/>
      <c r="X187" s="89"/>
      <c r="Y187" s="89"/>
      <c r="Z187" s="91"/>
      <c r="AA187" s="91"/>
      <c r="AB187" s="91"/>
      <c r="AC187" s="91"/>
      <c r="AD187" s="91"/>
      <c r="AE187" s="91"/>
      <c r="AF187" s="89"/>
      <c r="AG187" s="92"/>
    </row>
    <row r="188" spans="2:35" s="87" customFormat="1" x14ac:dyDescent="0.25">
      <c r="B188" s="88"/>
      <c r="C188" s="57"/>
      <c r="D188" s="57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90"/>
      <c r="W188" s="111"/>
      <c r="X188" s="89"/>
      <c r="Y188" s="89"/>
      <c r="Z188" s="91"/>
      <c r="AA188" s="91"/>
      <c r="AB188" s="91"/>
      <c r="AC188" s="91"/>
      <c r="AD188" s="91"/>
      <c r="AE188" s="91"/>
      <c r="AF188" s="89"/>
      <c r="AG188" s="92"/>
      <c r="AH188" s="92"/>
      <c r="AI188" s="92"/>
    </row>
    <row r="189" spans="2:35" s="87" customFormat="1" x14ac:dyDescent="0.25">
      <c r="B189" s="88"/>
      <c r="C189" s="57"/>
      <c r="D189" s="57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90"/>
      <c r="W189" s="111"/>
      <c r="X189" s="89"/>
      <c r="Y189" s="89"/>
      <c r="Z189" s="91"/>
      <c r="AA189" s="91"/>
      <c r="AB189" s="91"/>
      <c r="AC189" s="91"/>
      <c r="AD189" s="91"/>
      <c r="AE189" s="91"/>
      <c r="AF189" s="89"/>
      <c r="AG189" s="92"/>
    </row>
    <row r="190" spans="2:35" s="87" customFormat="1" x14ac:dyDescent="0.25">
      <c r="B190" s="88"/>
      <c r="C190" s="57"/>
      <c r="D190" s="57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90"/>
      <c r="W190" s="111"/>
      <c r="X190" s="89"/>
      <c r="Y190" s="89"/>
      <c r="Z190" s="91"/>
      <c r="AA190" s="91"/>
      <c r="AB190" s="91"/>
      <c r="AC190" s="91"/>
      <c r="AD190" s="91"/>
      <c r="AE190" s="91"/>
      <c r="AF190" s="89"/>
      <c r="AG190" s="92"/>
    </row>
    <row r="191" spans="2:35" s="87" customFormat="1" x14ac:dyDescent="0.25">
      <c r="B191" s="88"/>
      <c r="C191" s="57"/>
      <c r="D191" s="57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90"/>
      <c r="W191" s="111"/>
      <c r="X191" s="89"/>
      <c r="Y191" s="89"/>
      <c r="Z191" s="91"/>
      <c r="AA191" s="91"/>
      <c r="AB191" s="91"/>
      <c r="AC191" s="91"/>
      <c r="AD191" s="91"/>
      <c r="AE191" s="91"/>
      <c r="AF191" s="89"/>
      <c r="AG191" s="92"/>
      <c r="AH191" s="92"/>
      <c r="AI191" s="92"/>
    </row>
    <row r="192" spans="2:35" s="87" customFormat="1" x14ac:dyDescent="0.25">
      <c r="B192" s="88"/>
      <c r="C192" s="57"/>
      <c r="D192" s="57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90"/>
      <c r="W192" s="111"/>
      <c r="X192" s="89"/>
      <c r="Y192" s="89"/>
      <c r="Z192" s="91"/>
      <c r="AA192" s="91"/>
      <c r="AB192" s="91"/>
      <c r="AC192" s="91"/>
      <c r="AD192" s="91"/>
      <c r="AE192" s="91"/>
      <c r="AF192" s="89"/>
      <c r="AG192" s="92"/>
    </row>
    <row r="193" spans="2:35" s="87" customFormat="1" x14ac:dyDescent="0.25">
      <c r="B193" s="88"/>
      <c r="C193" s="57"/>
      <c r="D193" s="57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90"/>
      <c r="W193" s="111"/>
      <c r="X193" s="89"/>
      <c r="Y193" s="89"/>
      <c r="Z193" s="91"/>
      <c r="AA193" s="91"/>
      <c r="AB193" s="91"/>
      <c r="AC193" s="91"/>
      <c r="AD193" s="91"/>
      <c r="AE193" s="91"/>
      <c r="AF193" s="89"/>
      <c r="AG193" s="92"/>
    </row>
    <row r="194" spans="2:35" s="87" customFormat="1" x14ac:dyDescent="0.25">
      <c r="B194" s="88"/>
      <c r="C194" s="57"/>
      <c r="D194" s="57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90"/>
      <c r="W194" s="111"/>
      <c r="X194" s="89"/>
      <c r="Y194" s="89"/>
      <c r="Z194" s="91"/>
      <c r="AA194" s="91"/>
      <c r="AB194" s="91"/>
      <c r="AC194" s="91"/>
      <c r="AD194" s="91"/>
      <c r="AE194" s="91"/>
      <c r="AF194" s="89"/>
      <c r="AG194" s="92"/>
      <c r="AH194" s="92"/>
      <c r="AI194" s="92"/>
    </row>
    <row r="195" spans="2:35" s="87" customFormat="1" x14ac:dyDescent="0.25">
      <c r="B195" s="88"/>
      <c r="C195" s="57"/>
      <c r="D195" s="57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90"/>
      <c r="W195" s="111"/>
      <c r="X195" s="89"/>
      <c r="Y195" s="89"/>
      <c r="Z195" s="91"/>
      <c r="AA195" s="91"/>
      <c r="AB195" s="91"/>
      <c r="AC195" s="91"/>
      <c r="AD195" s="91"/>
      <c r="AE195" s="91"/>
      <c r="AF195" s="89"/>
      <c r="AG195" s="92"/>
    </row>
    <row r="196" spans="2:35" s="87" customFormat="1" x14ac:dyDescent="0.25">
      <c r="B196" s="88"/>
      <c r="C196" s="57"/>
      <c r="D196" s="57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90"/>
      <c r="W196" s="111"/>
      <c r="X196" s="89"/>
      <c r="Y196" s="89"/>
      <c r="Z196" s="91"/>
      <c r="AA196" s="91"/>
      <c r="AB196" s="91"/>
      <c r="AC196" s="91"/>
      <c r="AD196" s="91"/>
      <c r="AE196" s="91"/>
      <c r="AF196" s="89"/>
      <c r="AG196" s="92"/>
      <c r="AH196" s="92"/>
      <c r="AI196" s="92"/>
    </row>
    <row r="197" spans="2:35" s="87" customFormat="1" x14ac:dyDescent="0.25">
      <c r="B197" s="88"/>
      <c r="C197" s="57"/>
      <c r="D197" s="57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90"/>
      <c r="W197" s="111"/>
      <c r="X197" s="89"/>
      <c r="Y197" s="89"/>
      <c r="Z197" s="91"/>
      <c r="AA197" s="91"/>
      <c r="AB197" s="91"/>
      <c r="AC197" s="91"/>
      <c r="AD197" s="91"/>
      <c r="AE197" s="91"/>
      <c r="AF197" s="89"/>
      <c r="AG197" s="92"/>
    </row>
    <row r="198" spans="2:35" s="87" customFormat="1" x14ac:dyDescent="0.25">
      <c r="B198" s="88"/>
      <c r="C198" s="57"/>
      <c r="D198" s="57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90"/>
      <c r="W198" s="111"/>
      <c r="X198" s="89"/>
      <c r="Y198" s="89"/>
      <c r="Z198" s="91"/>
      <c r="AA198" s="91"/>
      <c r="AB198" s="91"/>
      <c r="AC198" s="91"/>
      <c r="AD198" s="91"/>
      <c r="AE198" s="91"/>
      <c r="AF198" s="89"/>
      <c r="AG198" s="92"/>
      <c r="AH198" s="92"/>
      <c r="AI198" s="92"/>
    </row>
    <row r="199" spans="2:35" s="87" customFormat="1" x14ac:dyDescent="0.25">
      <c r="B199" s="88"/>
      <c r="C199" s="57"/>
      <c r="D199" s="57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90"/>
      <c r="W199" s="111"/>
      <c r="X199" s="89"/>
      <c r="Y199" s="89"/>
      <c r="Z199" s="91"/>
      <c r="AA199" s="91"/>
      <c r="AB199" s="91"/>
      <c r="AC199" s="91"/>
      <c r="AD199" s="91"/>
      <c r="AE199" s="91"/>
      <c r="AF199" s="89"/>
      <c r="AG199" s="92"/>
    </row>
    <row r="200" spans="2:35" s="87" customFormat="1" x14ac:dyDescent="0.25">
      <c r="B200" s="88"/>
      <c r="C200" s="57"/>
      <c r="D200" s="57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90"/>
      <c r="W200" s="111"/>
      <c r="X200" s="89"/>
      <c r="Y200" s="89"/>
      <c r="Z200" s="91"/>
      <c r="AA200" s="91"/>
      <c r="AB200" s="91"/>
      <c r="AC200" s="91"/>
      <c r="AD200" s="91"/>
      <c r="AE200" s="91"/>
      <c r="AF200" s="89"/>
      <c r="AG200" s="92"/>
      <c r="AH200" s="92"/>
      <c r="AI200" s="92"/>
    </row>
    <row r="201" spans="2:35" s="87" customFormat="1" x14ac:dyDescent="0.25">
      <c r="B201" s="88"/>
      <c r="C201" s="57"/>
      <c r="D201" s="57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90"/>
      <c r="W201" s="111"/>
      <c r="X201" s="89"/>
      <c r="Y201" s="89"/>
      <c r="Z201" s="91"/>
      <c r="AA201" s="91"/>
      <c r="AB201" s="91"/>
      <c r="AC201" s="91"/>
      <c r="AD201" s="91"/>
      <c r="AE201" s="91"/>
      <c r="AF201" s="89"/>
      <c r="AG201" s="92"/>
    </row>
    <row r="202" spans="2:35" s="87" customFormat="1" x14ac:dyDescent="0.25">
      <c r="B202" s="88"/>
      <c r="C202" s="57"/>
      <c r="D202" s="57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90"/>
      <c r="W202" s="111"/>
      <c r="X202" s="89"/>
      <c r="Y202" s="89"/>
      <c r="Z202" s="91"/>
      <c r="AA202" s="91"/>
      <c r="AB202" s="91"/>
      <c r="AC202" s="91"/>
      <c r="AD202" s="91"/>
      <c r="AE202" s="91"/>
      <c r="AF202" s="89"/>
      <c r="AG202" s="92"/>
      <c r="AH202" s="92"/>
      <c r="AI202" s="92"/>
    </row>
    <row r="203" spans="2:35" s="87" customFormat="1" x14ac:dyDescent="0.25">
      <c r="B203" s="88"/>
      <c r="C203" s="57"/>
      <c r="D203" s="57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90"/>
      <c r="W203" s="111"/>
      <c r="X203" s="89"/>
      <c r="Y203" s="89"/>
      <c r="Z203" s="91"/>
      <c r="AA203" s="91"/>
      <c r="AB203" s="91"/>
      <c r="AC203" s="91"/>
      <c r="AD203" s="91"/>
      <c r="AE203" s="91"/>
      <c r="AF203" s="89"/>
      <c r="AG203" s="92"/>
    </row>
    <row r="204" spans="2:35" s="87" customFormat="1" x14ac:dyDescent="0.25">
      <c r="B204" s="88"/>
      <c r="C204" s="57"/>
      <c r="D204" s="57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90"/>
      <c r="W204" s="111"/>
      <c r="X204" s="89"/>
      <c r="Y204" s="89"/>
      <c r="Z204" s="91"/>
      <c r="AA204" s="91"/>
      <c r="AB204" s="91"/>
      <c r="AC204" s="91"/>
      <c r="AD204" s="91"/>
      <c r="AE204" s="91"/>
      <c r="AF204" s="89"/>
      <c r="AG204" s="92"/>
      <c r="AH204" s="92"/>
      <c r="AI204" s="92"/>
    </row>
    <row r="205" spans="2:35" s="87" customFormat="1" x14ac:dyDescent="0.25">
      <c r="B205" s="88"/>
      <c r="C205" s="57"/>
      <c r="D205" s="57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90"/>
      <c r="W205" s="111"/>
      <c r="X205" s="89"/>
      <c r="Y205" s="89"/>
      <c r="Z205" s="91"/>
      <c r="AA205" s="91"/>
      <c r="AB205" s="91"/>
      <c r="AC205" s="91"/>
      <c r="AD205" s="91"/>
      <c r="AE205" s="91"/>
      <c r="AF205" s="89"/>
      <c r="AG205" s="92"/>
    </row>
    <row r="206" spans="2:35" s="87" customFormat="1" x14ac:dyDescent="0.25">
      <c r="B206" s="88"/>
      <c r="C206" s="57"/>
      <c r="D206" s="57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90"/>
      <c r="W206" s="111"/>
      <c r="X206" s="89"/>
      <c r="Y206" s="89"/>
      <c r="Z206" s="91"/>
      <c r="AA206" s="91"/>
      <c r="AB206" s="91"/>
      <c r="AC206" s="91"/>
      <c r="AD206" s="91"/>
      <c r="AE206" s="91"/>
      <c r="AF206" s="89"/>
      <c r="AG206" s="92"/>
      <c r="AH206" s="92"/>
      <c r="AI206" s="92"/>
    </row>
    <row r="207" spans="2:35" s="87" customFormat="1" x14ac:dyDescent="0.25">
      <c r="B207" s="88"/>
      <c r="C207" s="57"/>
      <c r="D207" s="57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90"/>
      <c r="X207" s="89"/>
      <c r="Y207" s="89"/>
      <c r="Z207" s="91"/>
      <c r="AA207" s="91"/>
      <c r="AB207" s="91"/>
      <c r="AC207" s="91"/>
      <c r="AD207" s="91"/>
      <c r="AE207" s="91"/>
      <c r="AF207" s="89"/>
      <c r="AG207" s="92"/>
    </row>
    <row r="208" spans="2:35" s="87" customFormat="1" x14ac:dyDescent="0.25">
      <c r="B208" s="88"/>
      <c r="C208" s="57"/>
      <c r="D208" s="57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90"/>
      <c r="X208" s="89"/>
      <c r="Y208" s="89"/>
      <c r="Z208" s="91"/>
      <c r="AA208" s="91"/>
      <c r="AB208" s="91"/>
      <c r="AC208" s="91"/>
      <c r="AD208" s="91"/>
      <c r="AE208" s="91"/>
      <c r="AF208" s="89"/>
      <c r="AG208" s="92"/>
      <c r="AH208" s="92"/>
      <c r="AI208" s="92"/>
    </row>
    <row r="209" spans="2:35" s="87" customFormat="1" x14ac:dyDescent="0.25">
      <c r="B209" s="88"/>
      <c r="C209" s="57"/>
      <c r="D209" s="57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90"/>
      <c r="X209" s="89"/>
      <c r="Y209" s="89"/>
      <c r="Z209" s="91"/>
      <c r="AA209" s="91"/>
      <c r="AB209" s="91"/>
      <c r="AC209" s="91"/>
      <c r="AD209" s="91"/>
      <c r="AE209" s="91"/>
      <c r="AF209" s="89"/>
      <c r="AG209" s="92"/>
    </row>
    <row r="210" spans="2:35" s="87" customFormat="1" x14ac:dyDescent="0.25">
      <c r="B210" s="88"/>
      <c r="C210" s="57"/>
      <c r="D210" s="57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90"/>
      <c r="X210" s="89"/>
      <c r="Y210" s="89"/>
      <c r="Z210" s="91"/>
      <c r="AA210" s="91"/>
      <c r="AB210" s="91"/>
      <c r="AC210" s="91"/>
      <c r="AD210" s="91"/>
      <c r="AE210" s="91"/>
      <c r="AF210" s="89"/>
      <c r="AG210" s="92"/>
      <c r="AH210" s="92"/>
      <c r="AI210" s="92"/>
    </row>
    <row r="211" spans="2:35" s="87" customFormat="1" x14ac:dyDescent="0.25">
      <c r="B211" s="88"/>
      <c r="C211" s="57"/>
      <c r="D211" s="57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90"/>
      <c r="X211" s="89"/>
      <c r="Y211" s="89"/>
      <c r="Z211" s="91"/>
      <c r="AA211" s="91"/>
      <c r="AB211" s="91"/>
      <c r="AC211" s="91"/>
      <c r="AD211" s="91"/>
      <c r="AE211" s="91"/>
      <c r="AF211" s="89"/>
      <c r="AG211" s="92"/>
    </row>
    <row r="212" spans="2:35" s="87" customFormat="1" x14ac:dyDescent="0.25">
      <c r="B212" s="88"/>
      <c r="C212" s="57"/>
      <c r="D212" s="57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90"/>
      <c r="X212" s="89"/>
      <c r="Y212" s="89"/>
      <c r="Z212" s="91"/>
      <c r="AA212" s="91"/>
      <c r="AB212" s="91"/>
      <c r="AC212" s="91"/>
      <c r="AD212" s="91"/>
      <c r="AE212" s="91"/>
      <c r="AF212" s="89"/>
      <c r="AG212" s="92"/>
      <c r="AH212" s="92"/>
      <c r="AI212" s="92"/>
    </row>
    <row r="213" spans="2:35" s="87" customFormat="1" x14ac:dyDescent="0.25">
      <c r="B213" s="88"/>
      <c r="C213" s="57"/>
      <c r="D213" s="57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90"/>
      <c r="X213" s="89"/>
      <c r="Y213" s="89"/>
      <c r="Z213" s="91"/>
      <c r="AA213" s="91"/>
      <c r="AB213" s="91"/>
      <c r="AC213" s="91"/>
      <c r="AD213" s="91"/>
      <c r="AE213" s="91"/>
      <c r="AF213" s="89"/>
      <c r="AG213" s="92"/>
    </row>
    <row r="214" spans="2:35" s="87" customFormat="1" x14ac:dyDescent="0.25">
      <c r="B214" s="88"/>
      <c r="C214" s="57"/>
      <c r="D214" s="57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90"/>
      <c r="X214" s="89"/>
      <c r="Y214" s="89"/>
      <c r="Z214" s="91"/>
      <c r="AA214" s="91"/>
      <c r="AB214" s="91"/>
      <c r="AC214" s="91"/>
      <c r="AD214" s="91"/>
      <c r="AE214" s="91"/>
      <c r="AF214" s="89"/>
      <c r="AG214" s="92"/>
    </row>
    <row r="215" spans="2:35" s="87" customFormat="1" x14ac:dyDescent="0.25">
      <c r="B215" s="88"/>
      <c r="C215" s="57"/>
      <c r="D215" s="57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90"/>
      <c r="X215" s="89"/>
      <c r="Y215" s="89"/>
      <c r="Z215" s="91"/>
      <c r="AA215" s="91"/>
      <c r="AB215" s="91"/>
      <c r="AC215" s="91"/>
      <c r="AD215" s="91"/>
      <c r="AE215" s="91"/>
      <c r="AF215" s="89"/>
      <c r="AG215" s="92"/>
      <c r="AH215" s="92"/>
      <c r="AI215" s="92"/>
    </row>
    <row r="216" spans="2:35" s="87" customFormat="1" x14ac:dyDescent="0.25">
      <c r="B216" s="88"/>
      <c r="C216" s="57"/>
      <c r="D216" s="57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90"/>
      <c r="X216" s="89"/>
      <c r="Y216" s="89"/>
      <c r="Z216" s="91"/>
      <c r="AA216" s="91"/>
      <c r="AB216" s="91"/>
      <c r="AC216" s="91"/>
      <c r="AD216" s="91"/>
      <c r="AE216" s="91"/>
      <c r="AF216" s="89"/>
      <c r="AG216" s="92"/>
    </row>
    <row r="217" spans="2:35" s="87" customFormat="1" x14ac:dyDescent="0.25">
      <c r="B217" s="88"/>
      <c r="C217" s="57"/>
      <c r="D217" s="57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90"/>
      <c r="X217" s="89"/>
      <c r="Y217" s="89"/>
      <c r="Z217" s="91"/>
      <c r="AA217" s="91"/>
      <c r="AB217" s="91"/>
      <c r="AC217" s="91"/>
      <c r="AD217" s="91"/>
      <c r="AE217" s="91"/>
      <c r="AF217" s="89"/>
      <c r="AG217" s="92"/>
      <c r="AH217" s="92"/>
      <c r="AI217" s="92"/>
    </row>
    <row r="218" spans="2:35" s="87" customFormat="1" x14ac:dyDescent="0.25">
      <c r="B218" s="88"/>
      <c r="C218" s="57"/>
      <c r="D218" s="57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90"/>
      <c r="X218" s="89"/>
      <c r="Y218" s="89"/>
      <c r="Z218" s="91"/>
      <c r="AA218" s="91"/>
      <c r="AB218" s="91"/>
      <c r="AC218" s="91"/>
      <c r="AD218" s="91"/>
      <c r="AE218" s="91"/>
      <c r="AF218" s="89"/>
      <c r="AG218" s="92"/>
    </row>
    <row r="219" spans="2:35" s="87" customFormat="1" x14ac:dyDescent="0.25">
      <c r="B219" s="88"/>
      <c r="C219" s="57"/>
      <c r="D219" s="57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90"/>
      <c r="X219" s="89"/>
      <c r="Y219" s="89"/>
      <c r="Z219" s="91"/>
      <c r="AA219" s="91"/>
      <c r="AB219" s="91"/>
      <c r="AC219" s="91"/>
      <c r="AD219" s="91"/>
      <c r="AE219" s="91"/>
      <c r="AF219" s="89"/>
      <c r="AG219" s="92"/>
      <c r="AH219" s="92"/>
      <c r="AI219" s="92"/>
    </row>
    <row r="220" spans="2:35" s="87" customFormat="1" x14ac:dyDescent="0.25">
      <c r="B220" s="88"/>
      <c r="C220" s="57"/>
      <c r="D220" s="57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90"/>
      <c r="X220" s="89"/>
      <c r="Y220" s="89"/>
      <c r="Z220" s="91"/>
      <c r="AA220" s="91"/>
      <c r="AB220" s="91"/>
      <c r="AC220" s="91"/>
      <c r="AD220" s="91"/>
      <c r="AE220" s="91"/>
      <c r="AF220" s="89"/>
      <c r="AG220" s="92"/>
      <c r="AH220" s="92"/>
    </row>
    <row r="221" spans="2:35" s="87" customFormat="1" x14ac:dyDescent="0.25">
      <c r="B221" s="88"/>
      <c r="C221" s="57"/>
      <c r="D221" s="57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90"/>
      <c r="X221" s="89"/>
      <c r="Y221" s="89"/>
      <c r="Z221" s="91"/>
      <c r="AA221" s="91"/>
      <c r="AB221" s="91"/>
      <c r="AC221" s="91"/>
      <c r="AD221" s="91"/>
      <c r="AE221" s="91"/>
      <c r="AF221" s="89"/>
      <c r="AG221" s="92"/>
      <c r="AH221" s="92"/>
      <c r="AI221" s="92"/>
    </row>
    <row r="222" spans="2:35" s="87" customFormat="1" x14ac:dyDescent="0.25">
      <c r="B222" s="88"/>
      <c r="C222" s="57"/>
      <c r="D222" s="57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90"/>
      <c r="X222" s="89"/>
      <c r="Y222" s="89"/>
      <c r="Z222" s="91"/>
      <c r="AA222" s="91"/>
      <c r="AB222" s="91"/>
      <c r="AC222" s="91"/>
      <c r="AD222" s="91"/>
      <c r="AE222" s="91"/>
      <c r="AF222" s="89"/>
      <c r="AG222" s="92"/>
    </row>
    <row r="223" spans="2:35" s="87" customFormat="1" x14ac:dyDescent="0.25">
      <c r="B223" s="88"/>
      <c r="C223" s="57"/>
      <c r="D223" s="57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90"/>
      <c r="X223" s="89"/>
      <c r="Y223" s="89"/>
      <c r="Z223" s="91"/>
      <c r="AA223" s="91"/>
      <c r="AB223" s="91"/>
      <c r="AC223" s="91"/>
      <c r="AD223" s="91"/>
      <c r="AE223" s="91"/>
      <c r="AF223" s="89"/>
      <c r="AG223" s="92"/>
      <c r="AH223" s="92"/>
      <c r="AI223" s="92"/>
    </row>
    <row r="224" spans="2:35" s="87" customFormat="1" x14ac:dyDescent="0.25">
      <c r="B224" s="88"/>
      <c r="C224" s="57"/>
      <c r="D224" s="57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90"/>
      <c r="X224" s="89"/>
      <c r="Y224" s="89"/>
      <c r="Z224" s="91"/>
      <c r="AA224" s="91"/>
      <c r="AB224" s="91"/>
      <c r="AC224" s="91"/>
      <c r="AD224" s="91"/>
      <c r="AE224" s="91"/>
      <c r="AF224" s="89"/>
      <c r="AG224" s="92"/>
    </row>
    <row r="225" spans="2:36" s="87" customFormat="1" x14ac:dyDescent="0.25">
      <c r="B225" s="88"/>
      <c r="C225" s="57"/>
      <c r="D225" s="57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90"/>
      <c r="X225" s="89"/>
      <c r="Y225" s="89"/>
      <c r="Z225" s="91"/>
      <c r="AA225" s="91"/>
      <c r="AB225" s="91"/>
      <c r="AC225" s="91"/>
      <c r="AD225" s="91"/>
      <c r="AE225" s="91"/>
      <c r="AF225" s="89"/>
      <c r="AG225" s="92"/>
      <c r="AH225" s="92"/>
      <c r="AI225" s="92"/>
    </row>
    <row r="226" spans="2:36" s="87" customFormat="1" x14ac:dyDescent="0.25">
      <c r="B226" s="88"/>
      <c r="C226" s="57"/>
      <c r="D226" s="57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90"/>
      <c r="X226" s="89"/>
      <c r="Y226" s="89"/>
      <c r="Z226" s="91"/>
      <c r="AA226" s="91"/>
      <c r="AB226" s="91"/>
      <c r="AC226" s="91"/>
      <c r="AD226" s="91"/>
      <c r="AE226" s="91"/>
      <c r="AF226" s="89"/>
      <c r="AG226" s="92"/>
    </row>
    <row r="227" spans="2:36" s="87" customFormat="1" x14ac:dyDescent="0.25">
      <c r="B227" s="88"/>
      <c r="C227" s="57"/>
      <c r="D227" s="57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90"/>
      <c r="X227" s="89"/>
      <c r="Y227" s="89"/>
      <c r="Z227" s="91"/>
      <c r="AA227" s="91"/>
      <c r="AB227" s="91"/>
      <c r="AC227" s="91"/>
      <c r="AD227" s="91"/>
      <c r="AE227" s="91"/>
      <c r="AF227" s="89"/>
      <c r="AG227" s="92"/>
      <c r="AH227" s="92"/>
      <c r="AI227" s="92"/>
      <c r="AJ227" s="83"/>
    </row>
    <row r="228" spans="2:36" s="87" customFormat="1" x14ac:dyDescent="0.25">
      <c r="B228" s="88"/>
      <c r="C228" s="57"/>
      <c r="D228" s="57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90"/>
      <c r="X228" s="89"/>
      <c r="Y228" s="89"/>
      <c r="Z228" s="91"/>
      <c r="AA228" s="91"/>
      <c r="AB228" s="91"/>
      <c r="AC228" s="91"/>
      <c r="AD228" s="91"/>
      <c r="AE228" s="91"/>
      <c r="AF228" s="89"/>
      <c r="AG228" s="92"/>
    </row>
    <row r="229" spans="2:36" s="87" customFormat="1" x14ac:dyDescent="0.25">
      <c r="B229" s="88"/>
      <c r="C229" s="57"/>
      <c r="D229" s="57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90"/>
      <c r="X229" s="89"/>
      <c r="Y229" s="89"/>
      <c r="Z229" s="91"/>
      <c r="AA229" s="91"/>
      <c r="AB229" s="91"/>
      <c r="AC229" s="91"/>
      <c r="AD229" s="91"/>
      <c r="AE229" s="91"/>
      <c r="AF229" s="89"/>
      <c r="AG229" s="92"/>
      <c r="AH229" s="92"/>
      <c r="AI229" s="92"/>
    </row>
    <row r="230" spans="2:36" s="87" customFormat="1" x14ac:dyDescent="0.25">
      <c r="B230" s="88"/>
      <c r="C230" s="57"/>
      <c r="D230" s="57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90"/>
      <c r="X230" s="89"/>
      <c r="Y230" s="89"/>
      <c r="Z230" s="91"/>
      <c r="AA230" s="91"/>
      <c r="AB230" s="91"/>
      <c r="AC230" s="91"/>
      <c r="AD230" s="91"/>
      <c r="AE230" s="91"/>
      <c r="AF230" s="89"/>
      <c r="AG230" s="92"/>
    </row>
    <row r="231" spans="2:36" s="87" customFormat="1" x14ac:dyDescent="0.25">
      <c r="B231" s="88"/>
      <c r="C231" s="57"/>
      <c r="D231" s="57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90"/>
      <c r="X231" s="89"/>
      <c r="Y231" s="89"/>
      <c r="Z231" s="91"/>
      <c r="AA231" s="91"/>
      <c r="AB231" s="91"/>
      <c r="AC231" s="91"/>
      <c r="AD231" s="91"/>
      <c r="AE231" s="91"/>
      <c r="AF231" s="89"/>
      <c r="AG231" s="92"/>
      <c r="AH231" s="92"/>
      <c r="AI231" s="92"/>
    </row>
    <row r="232" spans="2:36" s="87" customFormat="1" x14ac:dyDescent="0.25">
      <c r="B232" s="88"/>
      <c r="C232" s="57"/>
      <c r="D232" s="57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90"/>
      <c r="X232" s="89"/>
      <c r="Y232" s="89"/>
      <c r="Z232" s="91"/>
      <c r="AA232" s="91"/>
      <c r="AB232" s="91"/>
      <c r="AC232" s="91"/>
      <c r="AD232" s="91"/>
      <c r="AE232" s="91"/>
      <c r="AF232" s="89"/>
      <c r="AG232" s="92"/>
    </row>
    <row r="233" spans="2:36" s="87" customFormat="1" x14ac:dyDescent="0.25">
      <c r="B233" s="88"/>
      <c r="C233" s="57"/>
      <c r="D233" s="57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90"/>
      <c r="X233" s="89"/>
      <c r="Y233" s="89"/>
      <c r="Z233" s="91"/>
      <c r="AA233" s="91"/>
      <c r="AB233" s="91"/>
      <c r="AC233" s="91"/>
      <c r="AD233" s="91"/>
      <c r="AE233" s="91"/>
      <c r="AF233" s="89"/>
      <c r="AG233" s="92"/>
      <c r="AH233" s="92"/>
      <c r="AI233" s="92"/>
    </row>
    <row r="234" spans="2:36" s="87" customFormat="1" x14ac:dyDescent="0.25">
      <c r="B234" s="88"/>
      <c r="C234" s="57"/>
      <c r="D234" s="57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90"/>
      <c r="X234" s="89"/>
      <c r="Y234" s="89"/>
      <c r="Z234" s="91"/>
      <c r="AA234" s="91"/>
      <c r="AB234" s="91"/>
      <c r="AC234" s="91"/>
      <c r="AD234" s="91"/>
      <c r="AE234" s="91"/>
      <c r="AF234" s="89"/>
      <c r="AG234" s="92"/>
    </row>
    <row r="235" spans="2:36" s="87" customFormat="1" x14ac:dyDescent="0.25">
      <c r="B235" s="88"/>
      <c r="C235" s="57"/>
      <c r="D235" s="57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90"/>
      <c r="X235" s="89"/>
      <c r="Y235" s="89"/>
      <c r="Z235" s="91"/>
      <c r="AA235" s="91"/>
      <c r="AB235" s="91"/>
      <c r="AC235" s="91"/>
      <c r="AD235" s="91"/>
      <c r="AE235" s="91"/>
      <c r="AF235" s="89"/>
      <c r="AG235" s="92"/>
      <c r="AH235" s="117"/>
      <c r="AI235" s="117"/>
      <c r="AJ235" s="117"/>
    </row>
    <row r="236" spans="2:36" s="87" customFormat="1" x14ac:dyDescent="0.25">
      <c r="B236" s="88"/>
      <c r="C236" s="57"/>
      <c r="D236" s="57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90"/>
      <c r="X236" s="89"/>
      <c r="Y236" s="89"/>
      <c r="Z236" s="91"/>
      <c r="AA236" s="91"/>
      <c r="AB236" s="91"/>
      <c r="AC236" s="91"/>
      <c r="AD236" s="91"/>
      <c r="AE236" s="91"/>
      <c r="AF236" s="89"/>
      <c r="AG236" s="92"/>
      <c r="AH236" s="118"/>
      <c r="AI236" s="118"/>
      <c r="AJ236" s="117"/>
    </row>
    <row r="237" spans="2:36" s="87" customFormat="1" x14ac:dyDescent="0.25">
      <c r="B237" s="88"/>
      <c r="C237" s="57"/>
      <c r="D237" s="57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90"/>
      <c r="X237" s="89"/>
      <c r="Y237" s="89"/>
      <c r="Z237" s="91"/>
      <c r="AA237" s="91"/>
      <c r="AB237" s="91"/>
      <c r="AC237" s="91"/>
      <c r="AD237" s="91"/>
      <c r="AE237" s="91"/>
      <c r="AF237" s="89"/>
      <c r="AG237" s="92"/>
    </row>
    <row r="238" spans="2:36" s="87" customFormat="1" x14ac:dyDescent="0.25">
      <c r="B238" s="88"/>
      <c r="C238" s="57"/>
      <c r="D238" s="57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90"/>
      <c r="X238" s="89"/>
      <c r="Y238" s="89"/>
      <c r="Z238" s="91"/>
      <c r="AA238" s="91"/>
      <c r="AB238" s="91"/>
      <c r="AC238" s="91"/>
      <c r="AD238" s="91"/>
      <c r="AE238" s="91"/>
      <c r="AF238" s="89"/>
      <c r="AG238" s="92"/>
      <c r="AH238" s="92"/>
      <c r="AI238" s="92"/>
    </row>
    <row r="239" spans="2:36" s="87" customFormat="1" x14ac:dyDescent="0.25">
      <c r="B239" s="88"/>
      <c r="C239" s="57"/>
      <c r="D239" s="57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90"/>
      <c r="X239" s="89"/>
      <c r="Y239" s="89"/>
      <c r="Z239" s="91"/>
      <c r="AA239" s="91"/>
      <c r="AB239" s="91"/>
      <c r="AC239" s="91"/>
      <c r="AD239" s="91"/>
      <c r="AE239" s="91"/>
      <c r="AF239" s="89"/>
      <c r="AG239" s="92"/>
    </row>
    <row r="240" spans="2:36" s="87" customFormat="1" x14ac:dyDescent="0.25">
      <c r="B240" s="88"/>
      <c r="C240" s="57"/>
      <c r="D240" s="57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90"/>
      <c r="X240" s="89"/>
      <c r="Y240" s="89"/>
      <c r="Z240" s="91"/>
      <c r="AA240" s="91"/>
      <c r="AB240" s="91"/>
      <c r="AC240" s="91"/>
      <c r="AD240" s="91"/>
      <c r="AE240" s="91"/>
      <c r="AF240" s="89"/>
      <c r="AG240" s="92"/>
      <c r="AH240" s="92"/>
      <c r="AI240" s="92"/>
    </row>
    <row r="241" spans="2:36" s="87" customFormat="1" x14ac:dyDescent="0.25">
      <c r="B241" s="88"/>
      <c r="C241" s="57"/>
      <c r="D241" s="57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90"/>
      <c r="X241" s="89"/>
      <c r="Y241" s="89"/>
      <c r="Z241" s="91"/>
      <c r="AA241" s="91"/>
      <c r="AB241" s="91"/>
      <c r="AC241" s="91"/>
      <c r="AD241" s="91"/>
      <c r="AE241" s="91"/>
      <c r="AF241" s="89"/>
      <c r="AG241" s="92"/>
    </row>
    <row r="242" spans="2:36" s="87" customFormat="1" x14ac:dyDescent="0.25">
      <c r="B242" s="88"/>
      <c r="C242" s="57"/>
      <c r="D242" s="57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90"/>
      <c r="X242" s="89"/>
      <c r="Y242" s="89"/>
      <c r="Z242" s="91"/>
      <c r="AA242" s="91"/>
      <c r="AB242" s="91"/>
      <c r="AC242" s="91"/>
      <c r="AD242" s="91"/>
      <c r="AE242" s="91"/>
      <c r="AF242" s="89"/>
      <c r="AG242" s="92"/>
      <c r="AH242" s="92"/>
      <c r="AI242" s="92"/>
    </row>
    <row r="243" spans="2:36" s="87" customFormat="1" x14ac:dyDescent="0.25">
      <c r="B243" s="88"/>
      <c r="C243" s="57"/>
      <c r="D243" s="57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90"/>
      <c r="X243" s="89"/>
      <c r="Y243" s="89"/>
      <c r="Z243" s="91"/>
      <c r="AA243" s="91"/>
      <c r="AB243" s="91"/>
      <c r="AC243" s="91"/>
      <c r="AD243" s="91"/>
      <c r="AE243" s="91"/>
      <c r="AF243" s="89"/>
      <c r="AG243" s="92"/>
    </row>
    <row r="244" spans="2:36" s="87" customFormat="1" x14ac:dyDescent="0.25">
      <c r="B244" s="88"/>
      <c r="C244" s="57"/>
      <c r="D244" s="57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90"/>
      <c r="X244" s="89"/>
      <c r="Y244" s="89"/>
      <c r="Z244" s="91"/>
      <c r="AA244" s="91"/>
      <c r="AB244" s="91"/>
      <c r="AC244" s="91"/>
      <c r="AD244" s="91"/>
      <c r="AE244" s="91"/>
      <c r="AF244" s="89"/>
      <c r="AG244" s="92"/>
    </row>
    <row r="245" spans="2:36" s="87" customFormat="1" x14ac:dyDescent="0.25">
      <c r="B245" s="88"/>
      <c r="C245" s="57"/>
      <c r="D245" s="57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90"/>
      <c r="X245" s="89"/>
      <c r="Y245" s="89"/>
      <c r="Z245" s="91"/>
      <c r="AA245" s="91"/>
      <c r="AB245" s="91"/>
      <c r="AC245" s="91"/>
      <c r="AD245" s="91"/>
      <c r="AE245" s="91"/>
      <c r="AF245" s="89"/>
      <c r="AG245" s="92"/>
      <c r="AH245" s="92"/>
      <c r="AI245" s="92"/>
    </row>
    <row r="246" spans="2:36" s="87" customFormat="1" x14ac:dyDescent="0.25">
      <c r="B246" s="88"/>
      <c r="C246" s="57"/>
      <c r="D246" s="57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90"/>
      <c r="X246" s="89"/>
      <c r="Y246" s="89"/>
      <c r="Z246" s="91"/>
      <c r="AA246" s="91"/>
      <c r="AB246" s="91"/>
      <c r="AC246" s="91"/>
      <c r="AD246" s="91"/>
      <c r="AE246" s="91"/>
      <c r="AF246" s="89"/>
      <c r="AG246" s="92"/>
      <c r="AJ246" s="56"/>
    </row>
    <row r="247" spans="2:36" s="87" customFormat="1" x14ac:dyDescent="0.25">
      <c r="B247" s="88"/>
      <c r="C247" s="57"/>
      <c r="D247" s="57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90"/>
      <c r="X247" s="89"/>
      <c r="Y247" s="89"/>
      <c r="Z247" s="91"/>
      <c r="AA247" s="91"/>
      <c r="AB247" s="91"/>
      <c r="AC247" s="91"/>
      <c r="AD247" s="91"/>
      <c r="AE247" s="91"/>
      <c r="AF247" s="89"/>
      <c r="AG247" s="92"/>
      <c r="AH247" s="92"/>
      <c r="AI247" s="92"/>
    </row>
    <row r="248" spans="2:36" s="87" customFormat="1" x14ac:dyDescent="0.25">
      <c r="B248" s="88"/>
      <c r="C248" s="57"/>
      <c r="D248" s="57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90"/>
      <c r="X248" s="89"/>
      <c r="Y248" s="89"/>
      <c r="Z248" s="91"/>
      <c r="AA248" s="91"/>
      <c r="AB248" s="91"/>
      <c r="AC248" s="91"/>
      <c r="AD248" s="91"/>
      <c r="AE248" s="91"/>
      <c r="AF248" s="89"/>
      <c r="AG248" s="92"/>
    </row>
    <row r="249" spans="2:36" s="87" customFormat="1" x14ac:dyDescent="0.25">
      <c r="B249" s="88"/>
      <c r="C249" s="57"/>
      <c r="D249" s="57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90"/>
      <c r="X249" s="89"/>
      <c r="Y249" s="89"/>
      <c r="Z249" s="91"/>
      <c r="AA249" s="91"/>
      <c r="AB249" s="91"/>
      <c r="AC249" s="91"/>
      <c r="AD249" s="91"/>
      <c r="AE249" s="91"/>
      <c r="AF249" s="89"/>
      <c r="AG249" s="92"/>
      <c r="AH249" s="92"/>
      <c r="AI249" s="92"/>
      <c r="AJ249" s="91"/>
    </row>
    <row r="250" spans="2:36" s="87" customFormat="1" x14ac:dyDescent="0.25">
      <c r="B250" s="88"/>
      <c r="C250" s="57"/>
      <c r="D250" s="57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90"/>
      <c r="X250" s="89"/>
      <c r="Y250" s="89"/>
      <c r="Z250" s="91"/>
      <c r="AA250" s="91"/>
      <c r="AB250" s="91"/>
      <c r="AC250" s="91"/>
      <c r="AD250" s="91"/>
      <c r="AE250" s="91"/>
      <c r="AF250" s="89"/>
      <c r="AG250" s="92"/>
    </row>
    <row r="251" spans="2:36" s="87" customFormat="1" x14ac:dyDescent="0.25">
      <c r="B251" s="88"/>
      <c r="C251" s="57"/>
      <c r="D251" s="57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90"/>
      <c r="X251" s="89"/>
      <c r="Y251" s="89"/>
      <c r="Z251" s="91"/>
      <c r="AA251" s="91"/>
      <c r="AB251" s="91"/>
      <c r="AC251" s="91"/>
      <c r="AD251" s="91"/>
      <c r="AE251" s="91"/>
      <c r="AF251" s="89"/>
      <c r="AG251" s="92"/>
    </row>
    <row r="252" spans="2:36" s="87" customFormat="1" x14ac:dyDescent="0.25">
      <c r="B252" s="88"/>
      <c r="C252" s="57"/>
      <c r="D252" s="57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90"/>
      <c r="X252" s="89"/>
      <c r="Y252" s="89"/>
      <c r="Z252" s="91"/>
      <c r="AA252" s="91"/>
      <c r="AB252" s="91"/>
      <c r="AC252" s="91"/>
      <c r="AD252" s="91"/>
      <c r="AE252" s="91"/>
      <c r="AF252" s="89"/>
      <c r="AG252" s="92"/>
      <c r="AJ252" s="56"/>
    </row>
    <row r="253" spans="2:36" s="87" customFormat="1" x14ac:dyDescent="0.25">
      <c r="B253" s="88"/>
      <c r="C253" s="57"/>
      <c r="D253" s="57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90"/>
      <c r="X253" s="89"/>
      <c r="Y253" s="89"/>
      <c r="Z253" s="91"/>
      <c r="AA253" s="91"/>
      <c r="AB253" s="91"/>
      <c r="AC253" s="91"/>
      <c r="AD253" s="91"/>
      <c r="AE253" s="91"/>
      <c r="AF253" s="89"/>
      <c r="AG253" s="92"/>
      <c r="AH253" s="92"/>
      <c r="AI253" s="92"/>
    </row>
    <row r="254" spans="2:36" s="87" customFormat="1" x14ac:dyDescent="0.25">
      <c r="B254" s="88"/>
      <c r="C254" s="57"/>
      <c r="D254" s="57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90"/>
      <c r="X254" s="89"/>
      <c r="Y254" s="89"/>
      <c r="Z254" s="91"/>
      <c r="AA254" s="91"/>
      <c r="AB254" s="91"/>
      <c r="AC254" s="91"/>
      <c r="AD254" s="91"/>
      <c r="AE254" s="91"/>
      <c r="AF254" s="89"/>
      <c r="AG254" s="92"/>
      <c r="AH254" s="92"/>
      <c r="AI254" s="92"/>
    </row>
    <row r="255" spans="2:36" s="87" customFormat="1" x14ac:dyDescent="0.25">
      <c r="B255" s="88"/>
      <c r="C255" s="57"/>
      <c r="D255" s="57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90"/>
      <c r="X255" s="89"/>
      <c r="Y255" s="89"/>
      <c r="Z255" s="91"/>
      <c r="AA255" s="91"/>
      <c r="AB255" s="91"/>
      <c r="AC255" s="91"/>
      <c r="AD255" s="91"/>
      <c r="AE255" s="91"/>
      <c r="AF255" s="89"/>
      <c r="AG255" s="92"/>
      <c r="AJ255" s="56"/>
    </row>
    <row r="256" spans="2:36" s="87" customFormat="1" x14ac:dyDescent="0.25">
      <c r="B256" s="88"/>
      <c r="C256" s="57"/>
      <c r="D256" s="57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90"/>
      <c r="X256" s="89"/>
      <c r="Y256" s="89"/>
      <c r="Z256" s="91"/>
      <c r="AA256" s="91"/>
      <c r="AB256" s="91"/>
      <c r="AC256" s="91"/>
      <c r="AD256" s="91"/>
      <c r="AE256" s="91"/>
      <c r="AF256" s="89"/>
      <c r="AG256" s="92"/>
      <c r="AH256" s="92"/>
      <c r="AI256" s="92"/>
    </row>
    <row r="257" spans="1:36" s="87" customFormat="1" x14ac:dyDescent="0.25">
      <c r="B257" s="88"/>
      <c r="C257" s="57"/>
      <c r="D257" s="57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90"/>
      <c r="X257" s="89"/>
      <c r="Y257" s="89"/>
      <c r="Z257" s="91"/>
      <c r="AA257" s="91"/>
      <c r="AB257" s="91"/>
      <c r="AC257" s="91"/>
      <c r="AD257" s="91"/>
      <c r="AE257" s="91"/>
      <c r="AF257" s="89"/>
      <c r="AG257" s="92"/>
    </row>
    <row r="258" spans="1:36" s="87" customFormat="1" x14ac:dyDescent="0.25">
      <c r="B258" s="88"/>
      <c r="C258" s="57"/>
      <c r="D258" s="57"/>
      <c r="V258" s="90"/>
      <c r="Z258" s="91"/>
      <c r="AA258" s="91"/>
      <c r="AB258" s="91"/>
      <c r="AC258" s="91"/>
      <c r="AD258" s="91"/>
      <c r="AE258" s="91"/>
      <c r="AF258" s="89"/>
      <c r="AG258" s="92"/>
    </row>
    <row r="259" spans="1:36" s="78" customFormat="1" x14ac:dyDescent="0.25">
      <c r="A259" s="82"/>
      <c r="C259" s="57"/>
      <c r="D259" s="57"/>
      <c r="E259" s="73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80"/>
      <c r="W259" s="84"/>
      <c r="X259" s="75"/>
      <c r="Y259" s="75"/>
      <c r="Z259" s="74"/>
      <c r="AA259" s="74"/>
      <c r="AB259" s="74"/>
      <c r="AC259" s="74"/>
      <c r="AD259" s="74"/>
      <c r="AE259" s="74"/>
      <c r="AF259" s="75"/>
      <c r="AG259" s="76"/>
      <c r="AH259" s="82"/>
      <c r="AI259" s="82"/>
      <c r="AJ259" s="73"/>
    </row>
    <row r="260" spans="1:36" s="78" customFormat="1" x14ac:dyDescent="0.25">
      <c r="A260" s="82"/>
      <c r="C260" s="58"/>
      <c r="D260" s="58"/>
      <c r="E260" s="73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80"/>
      <c r="W260" s="84"/>
      <c r="X260" s="75"/>
      <c r="Y260" s="75"/>
      <c r="Z260" s="74"/>
      <c r="AA260" s="74"/>
      <c r="AB260" s="74"/>
      <c r="AC260" s="74"/>
      <c r="AD260" s="74"/>
      <c r="AE260" s="74"/>
      <c r="AF260" s="75"/>
      <c r="AG260" s="76"/>
      <c r="AH260" s="76"/>
      <c r="AI260" s="76"/>
      <c r="AJ260" s="73"/>
    </row>
    <row r="261" spans="1:36" s="78" customFormat="1" x14ac:dyDescent="0.25">
      <c r="A261" s="82"/>
      <c r="C261" s="58"/>
      <c r="D261" s="58"/>
      <c r="E261" s="73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80"/>
      <c r="W261" s="84"/>
      <c r="X261" s="75"/>
      <c r="Y261" s="75"/>
      <c r="Z261" s="74"/>
      <c r="AA261" s="74"/>
      <c r="AB261" s="74"/>
      <c r="AC261" s="74"/>
      <c r="AD261" s="74"/>
      <c r="AE261" s="74"/>
      <c r="AF261" s="75"/>
      <c r="AG261" s="76"/>
      <c r="AH261" s="82"/>
      <c r="AI261" s="82"/>
      <c r="AJ261" s="73"/>
    </row>
    <row r="262" spans="1:36" s="78" customFormat="1" x14ac:dyDescent="0.25">
      <c r="A262" s="82"/>
      <c r="C262" s="58"/>
      <c r="D262" s="58"/>
      <c r="E262" s="73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80"/>
      <c r="W262" s="84"/>
      <c r="X262" s="75"/>
      <c r="Y262" s="75"/>
      <c r="Z262" s="74"/>
      <c r="AA262" s="74"/>
      <c r="AB262" s="74"/>
      <c r="AC262" s="74"/>
      <c r="AD262" s="74"/>
      <c r="AE262" s="74"/>
      <c r="AF262" s="75"/>
      <c r="AG262" s="76"/>
      <c r="AH262" s="76"/>
      <c r="AI262" s="76"/>
      <c r="AJ262" s="73"/>
    </row>
    <row r="263" spans="1:36" s="78" customFormat="1" x14ac:dyDescent="0.25">
      <c r="A263" s="82"/>
      <c r="C263" s="58"/>
      <c r="D263" s="58"/>
      <c r="E263" s="73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80"/>
      <c r="W263" s="84"/>
      <c r="X263" s="75"/>
      <c r="Y263" s="75"/>
      <c r="Z263" s="74"/>
      <c r="AA263" s="74"/>
      <c r="AB263" s="74"/>
      <c r="AC263" s="74"/>
      <c r="AD263" s="74"/>
      <c r="AE263" s="74"/>
      <c r="AF263" s="75"/>
      <c r="AG263" s="76"/>
      <c r="AH263" s="75"/>
      <c r="AI263" s="76"/>
      <c r="AJ263" s="102"/>
    </row>
    <row r="264" spans="1:36" s="78" customFormat="1" x14ac:dyDescent="0.25">
      <c r="A264" s="82"/>
      <c r="C264" s="58"/>
      <c r="D264" s="58"/>
      <c r="E264" s="73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80"/>
      <c r="W264" s="84"/>
      <c r="X264" s="75"/>
      <c r="Y264" s="75"/>
      <c r="Z264" s="74"/>
      <c r="AA264" s="74"/>
      <c r="AB264" s="74"/>
      <c r="AC264" s="74"/>
      <c r="AD264" s="74"/>
      <c r="AE264" s="74"/>
      <c r="AF264" s="75"/>
      <c r="AG264" s="76"/>
      <c r="AH264" s="76"/>
      <c r="AI264" s="76"/>
      <c r="AJ264" s="73"/>
    </row>
    <row r="265" spans="1:36" s="78" customFormat="1" x14ac:dyDescent="0.25">
      <c r="A265" s="82"/>
      <c r="C265" s="58"/>
      <c r="D265" s="58"/>
      <c r="E265" s="73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80"/>
      <c r="W265" s="84"/>
      <c r="X265" s="75"/>
      <c r="Y265" s="75"/>
      <c r="Z265" s="74"/>
      <c r="AA265" s="74"/>
      <c r="AB265" s="74"/>
      <c r="AC265" s="74"/>
      <c r="AD265" s="74"/>
      <c r="AE265" s="74"/>
      <c r="AF265" s="75"/>
      <c r="AG265" s="76"/>
      <c r="AH265" s="75"/>
      <c r="AI265" s="76"/>
      <c r="AJ265" s="102"/>
    </row>
    <row r="266" spans="1:36" s="78" customFormat="1" x14ac:dyDescent="0.25">
      <c r="A266" s="82"/>
      <c r="C266" s="58"/>
      <c r="D266" s="58"/>
      <c r="E266" s="73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80"/>
      <c r="W266" s="84"/>
      <c r="X266" s="75"/>
      <c r="Y266" s="75"/>
      <c r="Z266" s="74"/>
      <c r="AA266" s="74"/>
      <c r="AB266" s="74"/>
      <c r="AC266" s="74"/>
      <c r="AD266" s="74"/>
      <c r="AE266" s="74"/>
      <c r="AF266" s="75"/>
      <c r="AG266" s="76"/>
      <c r="AH266" s="76"/>
      <c r="AI266" s="76"/>
      <c r="AJ266" s="73"/>
    </row>
    <row r="267" spans="1:36" s="78" customFormat="1" x14ac:dyDescent="0.25">
      <c r="A267" s="82"/>
      <c r="C267" s="58"/>
      <c r="D267" s="58"/>
      <c r="E267" s="73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80"/>
      <c r="W267" s="84"/>
      <c r="X267" s="75"/>
      <c r="Y267" s="75"/>
      <c r="Z267" s="74"/>
      <c r="AA267" s="74"/>
      <c r="AB267" s="74"/>
      <c r="AC267" s="74"/>
      <c r="AD267" s="74"/>
      <c r="AE267" s="74"/>
      <c r="AF267" s="75"/>
      <c r="AG267" s="76"/>
      <c r="AH267" s="82"/>
      <c r="AI267" s="82"/>
      <c r="AJ267" s="73"/>
    </row>
    <row r="268" spans="1:36" s="78" customFormat="1" x14ac:dyDescent="0.25">
      <c r="A268" s="82"/>
      <c r="C268" s="58"/>
      <c r="D268" s="58"/>
      <c r="E268" s="73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80"/>
      <c r="W268" s="84"/>
      <c r="X268" s="75"/>
      <c r="Y268" s="75"/>
      <c r="Z268" s="74"/>
      <c r="AA268" s="74"/>
      <c r="AB268" s="74"/>
      <c r="AC268" s="74"/>
      <c r="AD268" s="74"/>
      <c r="AE268" s="74"/>
      <c r="AF268" s="75"/>
      <c r="AG268" s="76"/>
      <c r="AH268" s="76"/>
      <c r="AI268" s="76"/>
      <c r="AJ268" s="73"/>
    </row>
    <row r="269" spans="1:36" s="78" customFormat="1" x14ac:dyDescent="0.25">
      <c r="A269" s="82"/>
      <c r="C269" s="58"/>
      <c r="D269" s="58"/>
      <c r="E269" s="73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80"/>
      <c r="W269" s="84"/>
      <c r="X269" s="75"/>
      <c r="Y269" s="75"/>
      <c r="Z269" s="74"/>
      <c r="AA269" s="74"/>
      <c r="AB269" s="74"/>
      <c r="AC269" s="74"/>
      <c r="AD269" s="74"/>
      <c r="AE269" s="74"/>
      <c r="AF269" s="75"/>
      <c r="AG269" s="76"/>
      <c r="AH269" s="82"/>
      <c r="AI269" s="82"/>
      <c r="AJ269" s="73"/>
    </row>
    <row r="270" spans="1:36" s="78" customFormat="1" x14ac:dyDescent="0.25">
      <c r="A270" s="82"/>
      <c r="C270" s="58"/>
      <c r="D270" s="58"/>
      <c r="E270" s="73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80"/>
      <c r="W270" s="84"/>
      <c r="X270" s="75"/>
      <c r="Y270" s="75"/>
      <c r="Z270" s="74"/>
      <c r="AA270" s="74"/>
      <c r="AB270" s="74"/>
      <c r="AC270" s="74"/>
      <c r="AD270" s="74"/>
      <c r="AE270" s="74"/>
      <c r="AF270" s="75"/>
      <c r="AG270" s="76"/>
      <c r="AH270" s="82"/>
      <c r="AI270" s="82"/>
      <c r="AJ270" s="73"/>
    </row>
    <row r="271" spans="1:36" s="78" customFormat="1" x14ac:dyDescent="0.25">
      <c r="A271" s="82"/>
      <c r="C271" s="58"/>
      <c r="D271" s="58"/>
      <c r="E271" s="73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80"/>
      <c r="W271" s="84"/>
      <c r="X271" s="75"/>
      <c r="Y271" s="75"/>
      <c r="Z271" s="74"/>
      <c r="AA271" s="74"/>
      <c r="AB271" s="74"/>
      <c r="AC271" s="74"/>
      <c r="AD271" s="74"/>
      <c r="AE271" s="74"/>
      <c r="AF271" s="75"/>
      <c r="AG271" s="76"/>
      <c r="AH271" s="75"/>
      <c r="AI271" s="76"/>
      <c r="AJ271" s="102"/>
    </row>
    <row r="272" spans="1:36" s="78" customFormat="1" x14ac:dyDescent="0.25">
      <c r="A272" s="82"/>
      <c r="C272" s="58"/>
      <c r="D272" s="58"/>
      <c r="E272" s="73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80"/>
      <c r="W272" s="84"/>
      <c r="X272" s="75"/>
      <c r="Y272" s="75"/>
      <c r="Z272" s="74"/>
      <c r="AA272" s="74"/>
      <c r="AB272" s="74"/>
      <c r="AC272" s="74"/>
      <c r="AD272" s="74"/>
      <c r="AE272" s="74"/>
      <c r="AF272" s="75"/>
      <c r="AG272" s="76"/>
      <c r="AH272" s="76"/>
      <c r="AI272" s="76"/>
      <c r="AJ272" s="73"/>
    </row>
    <row r="273" spans="1:36" s="78" customFormat="1" x14ac:dyDescent="0.25">
      <c r="A273" s="82"/>
      <c r="C273" s="58"/>
      <c r="D273" s="58"/>
      <c r="E273" s="73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80"/>
      <c r="W273" s="84"/>
      <c r="X273" s="75"/>
      <c r="Y273" s="75"/>
      <c r="Z273" s="74"/>
      <c r="AA273" s="74"/>
      <c r="AB273" s="74"/>
      <c r="AC273" s="74"/>
      <c r="AD273" s="74"/>
      <c r="AE273" s="74"/>
      <c r="AF273" s="75"/>
      <c r="AG273" s="76"/>
      <c r="AH273" s="75"/>
      <c r="AI273" s="76"/>
      <c r="AJ273" s="102"/>
    </row>
    <row r="274" spans="1:36" s="78" customFormat="1" x14ac:dyDescent="0.25">
      <c r="A274" s="82"/>
      <c r="C274" s="58"/>
      <c r="D274" s="58"/>
      <c r="E274" s="73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80"/>
      <c r="W274" s="84"/>
      <c r="X274" s="75"/>
      <c r="Y274" s="75"/>
      <c r="Z274" s="74"/>
      <c r="AA274" s="74"/>
      <c r="AB274" s="74"/>
      <c r="AC274" s="74"/>
      <c r="AD274" s="74"/>
      <c r="AE274" s="74"/>
      <c r="AF274" s="75"/>
      <c r="AG274" s="76"/>
      <c r="AH274" s="75"/>
      <c r="AI274" s="76"/>
      <c r="AJ274" s="73"/>
    </row>
    <row r="275" spans="1:36" s="78" customFormat="1" x14ac:dyDescent="0.25">
      <c r="A275" s="82"/>
      <c r="C275" s="58"/>
      <c r="D275" s="58"/>
      <c r="E275" s="73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80"/>
      <c r="W275" s="84"/>
      <c r="X275" s="75"/>
      <c r="Y275" s="75"/>
      <c r="Z275" s="74"/>
      <c r="AA275" s="74"/>
      <c r="AB275" s="74"/>
      <c r="AC275" s="74"/>
      <c r="AD275" s="74"/>
      <c r="AE275" s="74"/>
      <c r="AF275" s="75"/>
      <c r="AG275" s="76"/>
      <c r="AH275" s="82"/>
      <c r="AI275" s="82"/>
      <c r="AJ275" s="73"/>
    </row>
    <row r="276" spans="1:36" s="77" customFormat="1" x14ac:dyDescent="0.25">
      <c r="B276" s="78"/>
      <c r="C276" s="58"/>
      <c r="D276" s="58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80"/>
      <c r="W276" s="81"/>
      <c r="X276" s="75"/>
      <c r="Y276" s="79"/>
      <c r="Z276" s="74"/>
      <c r="AA276" s="74"/>
      <c r="AB276" s="74"/>
      <c r="AC276" s="74"/>
      <c r="AD276" s="74"/>
      <c r="AE276" s="74"/>
      <c r="AF276" s="75"/>
      <c r="AG276" s="76"/>
      <c r="AH276" s="76"/>
      <c r="AI276" s="76"/>
      <c r="AJ276" s="73"/>
    </row>
    <row r="277" spans="1:36" s="77" customFormat="1" x14ac:dyDescent="0.25">
      <c r="B277" s="78"/>
      <c r="C277" s="58"/>
      <c r="D277" s="58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80"/>
      <c r="W277" s="81"/>
      <c r="X277" s="75"/>
      <c r="Y277" s="79"/>
      <c r="Z277" s="74"/>
      <c r="AA277" s="74"/>
      <c r="AB277" s="74"/>
      <c r="AC277" s="74"/>
      <c r="AD277" s="74"/>
      <c r="AE277" s="74"/>
      <c r="AF277" s="75"/>
      <c r="AG277" s="76"/>
      <c r="AH277" s="82"/>
      <c r="AI277" s="82"/>
      <c r="AJ277" s="73"/>
    </row>
    <row r="278" spans="1:36" s="77" customFormat="1" x14ac:dyDescent="0.25">
      <c r="B278" s="78"/>
      <c r="C278" s="58"/>
      <c r="D278" s="58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80"/>
      <c r="W278" s="81"/>
      <c r="X278" s="75"/>
      <c r="Y278" s="79"/>
      <c r="Z278" s="74"/>
      <c r="AA278" s="74"/>
      <c r="AB278" s="74"/>
      <c r="AC278" s="74"/>
      <c r="AD278" s="74"/>
      <c r="AE278" s="74"/>
      <c r="AF278" s="75"/>
      <c r="AG278" s="76"/>
      <c r="AH278" s="76"/>
      <c r="AI278" s="76"/>
      <c r="AJ278" s="73"/>
    </row>
    <row r="279" spans="1:36" s="77" customFormat="1" x14ac:dyDescent="0.25">
      <c r="B279" s="78"/>
      <c r="C279" s="58"/>
      <c r="D279" s="58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80"/>
      <c r="W279" s="81"/>
      <c r="X279" s="75"/>
      <c r="Y279" s="79"/>
      <c r="Z279" s="74"/>
      <c r="AA279" s="74"/>
      <c r="AB279" s="74"/>
      <c r="AC279" s="74"/>
      <c r="AD279" s="74"/>
      <c r="AE279" s="74"/>
      <c r="AF279" s="75"/>
      <c r="AG279" s="76"/>
      <c r="AH279" s="82"/>
      <c r="AI279" s="82"/>
      <c r="AJ279" s="73"/>
    </row>
    <row r="280" spans="1:36" s="77" customFormat="1" x14ac:dyDescent="0.25">
      <c r="B280" s="78"/>
      <c r="C280" s="58"/>
      <c r="D280" s="58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80"/>
      <c r="W280" s="81"/>
      <c r="X280" s="75"/>
      <c r="Y280" s="79"/>
      <c r="Z280" s="74"/>
      <c r="AA280" s="74"/>
      <c r="AB280" s="74"/>
      <c r="AC280" s="74"/>
      <c r="AD280" s="74"/>
      <c r="AE280" s="74"/>
      <c r="AF280" s="75"/>
      <c r="AG280" s="76"/>
      <c r="AH280" s="76"/>
      <c r="AI280" s="76"/>
      <c r="AJ280" s="73"/>
    </row>
    <row r="281" spans="1:36" s="77" customFormat="1" x14ac:dyDescent="0.25">
      <c r="B281" s="78"/>
      <c r="C281" s="58"/>
      <c r="D281" s="58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80"/>
      <c r="W281" s="81"/>
      <c r="X281" s="75"/>
      <c r="Y281" s="79"/>
      <c r="Z281" s="74"/>
      <c r="AA281" s="74"/>
      <c r="AB281" s="74"/>
      <c r="AC281" s="74"/>
      <c r="AD281" s="74"/>
      <c r="AE281" s="74"/>
      <c r="AF281" s="75"/>
      <c r="AG281" s="76"/>
      <c r="AH281" s="75"/>
      <c r="AI281" s="76"/>
      <c r="AJ281" s="83"/>
    </row>
    <row r="282" spans="1:36" s="77" customFormat="1" x14ac:dyDescent="0.25">
      <c r="B282" s="78"/>
      <c r="C282" s="58"/>
      <c r="D282" s="58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80"/>
      <c r="W282" s="81"/>
      <c r="X282" s="75"/>
      <c r="Y282" s="79"/>
      <c r="Z282" s="74"/>
      <c r="AA282" s="74"/>
      <c r="AB282" s="74"/>
      <c r="AC282" s="74"/>
      <c r="AD282" s="74"/>
      <c r="AE282" s="74"/>
      <c r="AF282" s="75"/>
      <c r="AG282" s="76"/>
      <c r="AH282" s="76"/>
      <c r="AI282" s="76"/>
      <c r="AJ282" s="73"/>
    </row>
    <row r="283" spans="1:36" s="77" customFormat="1" x14ac:dyDescent="0.25">
      <c r="B283" s="78"/>
      <c r="C283" s="58"/>
      <c r="D283" s="58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80"/>
      <c r="W283" s="81"/>
      <c r="X283" s="75"/>
      <c r="Y283" s="79"/>
      <c r="Z283" s="74"/>
      <c r="AA283" s="74"/>
      <c r="AB283" s="74"/>
      <c r="AC283" s="74"/>
      <c r="AD283" s="74"/>
      <c r="AE283" s="74"/>
      <c r="AF283" s="75"/>
      <c r="AG283" s="76"/>
      <c r="AH283" s="75"/>
      <c r="AI283" s="76"/>
      <c r="AJ283" s="73"/>
    </row>
    <row r="284" spans="1:36" s="77" customFormat="1" x14ac:dyDescent="0.25">
      <c r="B284" s="78"/>
      <c r="C284" s="58"/>
      <c r="D284" s="58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80"/>
      <c r="W284" s="81"/>
      <c r="X284" s="75"/>
      <c r="Y284" s="79"/>
      <c r="Z284" s="74"/>
      <c r="AA284" s="74"/>
      <c r="AB284" s="74"/>
      <c r="AC284" s="74"/>
      <c r="AD284" s="74"/>
      <c r="AE284" s="74"/>
      <c r="AF284" s="75"/>
      <c r="AG284" s="76"/>
      <c r="AH284" s="76"/>
      <c r="AI284" s="76"/>
      <c r="AJ284" s="73"/>
    </row>
    <row r="285" spans="1:36" s="77" customFormat="1" x14ac:dyDescent="0.25">
      <c r="B285" s="78"/>
      <c r="C285" s="58"/>
      <c r="D285" s="58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80"/>
      <c r="W285" s="81"/>
      <c r="X285" s="75"/>
      <c r="Y285" s="79"/>
      <c r="Z285" s="74"/>
      <c r="AA285" s="74"/>
      <c r="AB285" s="74"/>
      <c r="AC285" s="74"/>
      <c r="AD285" s="74"/>
      <c r="AE285" s="74"/>
      <c r="AF285" s="75"/>
      <c r="AG285" s="76"/>
      <c r="AH285" s="82"/>
      <c r="AI285" s="82"/>
      <c r="AJ285" s="73"/>
    </row>
    <row r="286" spans="1:36" s="77" customFormat="1" x14ac:dyDescent="0.25">
      <c r="B286" s="78"/>
      <c r="C286" s="58"/>
      <c r="D286" s="58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80"/>
      <c r="W286" s="81"/>
      <c r="X286" s="75"/>
      <c r="Y286" s="79"/>
      <c r="Z286" s="74"/>
      <c r="AA286" s="74"/>
      <c r="AB286" s="74"/>
      <c r="AC286" s="74"/>
      <c r="AD286" s="74"/>
      <c r="AE286" s="74"/>
      <c r="AF286" s="75"/>
      <c r="AG286" s="76"/>
      <c r="AH286" s="76"/>
      <c r="AI286" s="76"/>
      <c r="AJ286" s="73"/>
    </row>
    <row r="287" spans="1:36" s="77" customFormat="1" x14ac:dyDescent="0.25">
      <c r="B287" s="78"/>
      <c r="C287" s="58"/>
      <c r="D287" s="58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80"/>
      <c r="W287" s="81"/>
      <c r="X287" s="75"/>
      <c r="Y287" s="79"/>
      <c r="Z287" s="74"/>
      <c r="AA287" s="74"/>
      <c r="AB287" s="74"/>
      <c r="AC287" s="74"/>
      <c r="AD287" s="74"/>
      <c r="AE287" s="74"/>
      <c r="AF287" s="75"/>
      <c r="AG287" s="76"/>
      <c r="AH287" s="82"/>
      <c r="AI287" s="82"/>
      <c r="AJ287" s="73"/>
    </row>
    <row r="288" spans="1:36" s="77" customFormat="1" x14ac:dyDescent="0.25">
      <c r="B288" s="78"/>
      <c r="C288" s="58"/>
      <c r="D288" s="58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80"/>
      <c r="W288" s="81"/>
      <c r="X288" s="75"/>
      <c r="Y288" s="79"/>
      <c r="Z288" s="74"/>
      <c r="AA288" s="74"/>
      <c r="AB288" s="74"/>
      <c r="AC288" s="74"/>
      <c r="AD288" s="74"/>
      <c r="AE288" s="74"/>
      <c r="AF288" s="75"/>
      <c r="AG288" s="76"/>
      <c r="AH288" s="76"/>
      <c r="AI288" s="76"/>
      <c r="AJ288" s="73"/>
    </row>
    <row r="289" spans="2:36" s="77" customFormat="1" x14ac:dyDescent="0.25">
      <c r="B289" s="78"/>
      <c r="C289" s="58"/>
      <c r="D289" s="58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80"/>
      <c r="W289" s="81"/>
      <c r="X289" s="75"/>
      <c r="Y289" s="79"/>
      <c r="Z289" s="74"/>
      <c r="AA289" s="74"/>
      <c r="AB289" s="74"/>
      <c r="AC289" s="74"/>
      <c r="AD289" s="74"/>
      <c r="AE289" s="74"/>
      <c r="AF289" s="75"/>
      <c r="AG289" s="76"/>
      <c r="AH289" s="82"/>
      <c r="AI289" s="82"/>
      <c r="AJ289" s="73"/>
    </row>
    <row r="290" spans="2:36" s="77" customFormat="1" x14ac:dyDescent="0.25">
      <c r="B290" s="78"/>
      <c r="C290" s="58"/>
      <c r="D290" s="58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80"/>
      <c r="W290" s="81"/>
      <c r="X290" s="79"/>
      <c r="Y290" s="79"/>
      <c r="Z290" s="74"/>
      <c r="AA290" s="74"/>
      <c r="AB290" s="74"/>
      <c r="AC290" s="74"/>
      <c r="AD290" s="74"/>
      <c r="AE290" s="74"/>
      <c r="AF290" s="75"/>
      <c r="AG290" s="76"/>
      <c r="AH290" s="76"/>
      <c r="AI290" s="76"/>
      <c r="AJ290" s="73"/>
    </row>
    <row r="291" spans="2:36" s="77" customFormat="1" x14ac:dyDescent="0.25">
      <c r="B291" s="78"/>
      <c r="C291" s="58"/>
      <c r="D291" s="58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80"/>
      <c r="W291" s="81"/>
      <c r="X291" s="79"/>
      <c r="Y291" s="79"/>
      <c r="Z291" s="74"/>
      <c r="AA291" s="74"/>
      <c r="AB291" s="74"/>
      <c r="AC291" s="74"/>
      <c r="AD291" s="74"/>
      <c r="AE291" s="74"/>
      <c r="AF291" s="75"/>
      <c r="AG291" s="76"/>
      <c r="AH291" s="82"/>
      <c r="AI291" s="82"/>
      <c r="AJ291" s="73"/>
    </row>
    <row r="292" spans="2:36" s="77" customFormat="1" x14ac:dyDescent="0.25">
      <c r="B292" s="78"/>
      <c r="C292" s="58"/>
      <c r="D292" s="58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80"/>
      <c r="W292" s="81"/>
      <c r="X292" s="79"/>
      <c r="Y292" s="79"/>
      <c r="Z292" s="74"/>
      <c r="AA292" s="74"/>
      <c r="AB292" s="74"/>
      <c r="AC292" s="74"/>
      <c r="AD292" s="74"/>
      <c r="AE292" s="74"/>
      <c r="AF292" s="75"/>
      <c r="AG292" s="76"/>
      <c r="AH292" s="76"/>
      <c r="AI292" s="76"/>
      <c r="AJ292" s="73"/>
    </row>
    <row r="293" spans="2:36" s="77" customFormat="1" x14ac:dyDescent="0.25">
      <c r="B293" s="78"/>
      <c r="C293" s="58"/>
      <c r="D293" s="58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80"/>
      <c r="W293" s="81"/>
      <c r="X293" s="79"/>
      <c r="Y293" s="79"/>
      <c r="Z293" s="74"/>
      <c r="AA293" s="74"/>
      <c r="AB293" s="74"/>
      <c r="AC293" s="74"/>
      <c r="AD293" s="74"/>
      <c r="AE293" s="74"/>
      <c r="AF293" s="75"/>
      <c r="AG293" s="76"/>
      <c r="AH293" s="75"/>
      <c r="AI293" s="76"/>
      <c r="AJ293" s="102"/>
    </row>
    <row r="294" spans="2:36" s="77" customFormat="1" x14ac:dyDescent="0.25">
      <c r="B294" s="78"/>
      <c r="C294" s="58"/>
      <c r="D294" s="58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80"/>
      <c r="W294" s="81"/>
      <c r="X294" s="79"/>
      <c r="Y294" s="79"/>
      <c r="Z294" s="74"/>
      <c r="AA294" s="74"/>
      <c r="AB294" s="74"/>
      <c r="AC294" s="74"/>
      <c r="AD294" s="74"/>
      <c r="AE294" s="74"/>
      <c r="AF294" s="75"/>
      <c r="AG294" s="76"/>
      <c r="AH294" s="75"/>
      <c r="AI294" s="76"/>
      <c r="AJ294" s="102"/>
    </row>
    <row r="295" spans="2:36" s="77" customFormat="1" x14ac:dyDescent="0.25">
      <c r="B295" s="78"/>
      <c r="C295" s="58"/>
      <c r="D295" s="58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80"/>
      <c r="W295" s="81"/>
      <c r="X295" s="79"/>
      <c r="Y295" s="79"/>
      <c r="Z295" s="74"/>
      <c r="AA295" s="74"/>
      <c r="AB295" s="74"/>
      <c r="AC295" s="74"/>
      <c r="AD295" s="74"/>
      <c r="AE295" s="74"/>
      <c r="AF295" s="75"/>
      <c r="AG295" s="76"/>
      <c r="AH295" s="76"/>
      <c r="AI295" s="76"/>
      <c r="AJ295" s="73"/>
    </row>
    <row r="296" spans="2:36" s="77" customFormat="1" x14ac:dyDescent="0.25">
      <c r="B296" s="78"/>
      <c r="C296" s="58"/>
      <c r="D296" s="58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80"/>
      <c r="W296" s="81"/>
      <c r="X296" s="79"/>
      <c r="Y296" s="79"/>
      <c r="Z296" s="74"/>
      <c r="AA296" s="74"/>
      <c r="AB296" s="74"/>
      <c r="AC296" s="74"/>
      <c r="AD296" s="74"/>
      <c r="AE296" s="74"/>
      <c r="AF296" s="75"/>
      <c r="AG296" s="76"/>
      <c r="AH296" s="76"/>
      <c r="AI296" s="82"/>
      <c r="AJ296" s="73"/>
    </row>
    <row r="297" spans="2:36" s="77" customFormat="1" x14ac:dyDescent="0.25">
      <c r="B297" s="78"/>
      <c r="C297" s="58"/>
      <c r="D297" s="58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80"/>
      <c r="W297" s="81"/>
      <c r="X297" s="79"/>
      <c r="Y297" s="79"/>
      <c r="Z297" s="74"/>
      <c r="AA297" s="74"/>
      <c r="AB297" s="74"/>
      <c r="AC297" s="74"/>
      <c r="AD297" s="74"/>
      <c r="AE297" s="74"/>
      <c r="AF297" s="75"/>
      <c r="AG297" s="76"/>
      <c r="AH297" s="76"/>
      <c r="AI297" s="76"/>
      <c r="AJ297" s="73"/>
    </row>
    <row r="298" spans="2:36" s="77" customFormat="1" x14ac:dyDescent="0.25">
      <c r="B298" s="78"/>
      <c r="C298" s="58"/>
      <c r="D298" s="58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80"/>
      <c r="W298" s="81"/>
      <c r="X298" s="79"/>
      <c r="Y298" s="79"/>
      <c r="Z298" s="74"/>
      <c r="AA298" s="74"/>
      <c r="AB298" s="74"/>
      <c r="AC298" s="74"/>
      <c r="AD298" s="74"/>
      <c r="AE298" s="74"/>
      <c r="AF298" s="75"/>
      <c r="AG298" s="76"/>
      <c r="AH298" s="82"/>
      <c r="AI298" s="82"/>
      <c r="AJ298" s="73"/>
    </row>
    <row r="299" spans="2:36" s="77" customFormat="1" x14ac:dyDescent="0.25">
      <c r="B299" s="78"/>
      <c r="C299" s="58"/>
      <c r="D299" s="58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80"/>
      <c r="W299" s="81"/>
      <c r="X299" s="79"/>
      <c r="Y299" s="79"/>
      <c r="Z299" s="74"/>
      <c r="AA299" s="74"/>
      <c r="AB299" s="74"/>
      <c r="AC299" s="74"/>
      <c r="AD299" s="74"/>
      <c r="AE299" s="74"/>
      <c r="AF299" s="75"/>
      <c r="AG299" s="76"/>
      <c r="AH299" s="76"/>
      <c r="AI299" s="76"/>
      <c r="AJ299" s="73"/>
    </row>
    <row r="300" spans="2:36" s="77" customFormat="1" x14ac:dyDescent="0.25">
      <c r="B300" s="78"/>
      <c r="C300" s="58"/>
      <c r="D300" s="58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80"/>
      <c r="W300" s="81"/>
      <c r="X300" s="79"/>
      <c r="Y300" s="79"/>
      <c r="Z300" s="74"/>
      <c r="AA300" s="74"/>
      <c r="AB300" s="74"/>
      <c r="AC300" s="74"/>
      <c r="AD300" s="74"/>
      <c r="AE300" s="74"/>
      <c r="AF300" s="75"/>
      <c r="AG300" s="76"/>
      <c r="AH300" s="75"/>
      <c r="AI300" s="76"/>
      <c r="AJ300" s="73"/>
    </row>
    <row r="301" spans="2:36" s="77" customFormat="1" x14ac:dyDescent="0.25">
      <c r="B301" s="78"/>
      <c r="C301" s="58"/>
      <c r="D301" s="58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80"/>
      <c r="W301" s="81"/>
      <c r="X301" s="79"/>
      <c r="Y301" s="79"/>
      <c r="Z301" s="74"/>
      <c r="AA301" s="74"/>
      <c r="AB301" s="74"/>
      <c r="AC301" s="74"/>
      <c r="AD301" s="74"/>
      <c r="AE301" s="74"/>
      <c r="AF301" s="75"/>
      <c r="AG301" s="76"/>
      <c r="AH301" s="75"/>
      <c r="AI301" s="76"/>
      <c r="AJ301" s="73"/>
    </row>
    <row r="302" spans="2:36" s="77" customFormat="1" x14ac:dyDescent="0.25">
      <c r="B302" s="78"/>
      <c r="C302" s="58"/>
      <c r="D302" s="58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80"/>
      <c r="W302" s="81"/>
      <c r="X302" s="79"/>
      <c r="Y302" s="79"/>
      <c r="Z302" s="74"/>
      <c r="AA302" s="74"/>
      <c r="AB302" s="74"/>
      <c r="AC302" s="74"/>
      <c r="AD302" s="74"/>
      <c r="AE302" s="74"/>
      <c r="AF302" s="75"/>
      <c r="AG302" s="76"/>
      <c r="AH302" s="75"/>
      <c r="AI302" s="76"/>
      <c r="AJ302" s="102"/>
    </row>
    <row r="303" spans="2:36" s="77" customFormat="1" x14ac:dyDescent="0.25">
      <c r="B303" s="78"/>
      <c r="C303" s="58"/>
      <c r="D303" s="58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80"/>
      <c r="W303" s="81"/>
      <c r="X303" s="79"/>
      <c r="Y303" s="79"/>
      <c r="Z303" s="74"/>
      <c r="AA303" s="74"/>
      <c r="AB303" s="74"/>
      <c r="AC303" s="74"/>
      <c r="AD303" s="74"/>
      <c r="AE303" s="74"/>
      <c r="AF303" s="75"/>
      <c r="AG303" s="76"/>
      <c r="AH303" s="76"/>
      <c r="AI303" s="76"/>
      <c r="AJ303" s="73"/>
    </row>
    <row r="304" spans="2:36" s="77" customFormat="1" x14ac:dyDescent="0.25">
      <c r="B304" s="78"/>
      <c r="C304" s="58"/>
      <c r="D304" s="58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80"/>
      <c r="W304" s="81"/>
      <c r="X304" s="79"/>
      <c r="Y304" s="79"/>
      <c r="Z304" s="74"/>
      <c r="AA304" s="74"/>
      <c r="AB304" s="74"/>
      <c r="AC304" s="74"/>
      <c r="AD304" s="74"/>
      <c r="AE304" s="74"/>
      <c r="AF304" s="75"/>
      <c r="AG304" s="76"/>
      <c r="AH304" s="75"/>
      <c r="AI304" s="76"/>
      <c r="AJ304" s="102"/>
    </row>
    <row r="305" spans="2:36" s="77" customFormat="1" x14ac:dyDescent="0.25">
      <c r="B305" s="78"/>
      <c r="C305" s="58"/>
      <c r="D305" s="58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80"/>
      <c r="W305" s="81"/>
      <c r="X305" s="79"/>
      <c r="Y305" s="79"/>
      <c r="Z305" s="74"/>
      <c r="AA305" s="74"/>
      <c r="AB305" s="74"/>
      <c r="AC305" s="74"/>
      <c r="AD305" s="74"/>
      <c r="AE305" s="74"/>
      <c r="AF305" s="75"/>
      <c r="AG305" s="76"/>
      <c r="AH305" s="76"/>
      <c r="AI305" s="76"/>
      <c r="AJ305" s="73"/>
    </row>
    <row r="306" spans="2:36" s="77" customFormat="1" x14ac:dyDescent="0.25">
      <c r="B306" s="78"/>
      <c r="C306" s="58"/>
      <c r="D306" s="58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80"/>
      <c r="W306" s="81"/>
      <c r="X306" s="79"/>
      <c r="Y306" s="79"/>
      <c r="Z306" s="74"/>
      <c r="AA306" s="74"/>
      <c r="AB306" s="74"/>
      <c r="AC306" s="74"/>
      <c r="AD306" s="74"/>
      <c r="AE306" s="74"/>
      <c r="AF306" s="75"/>
      <c r="AG306" s="76"/>
      <c r="AH306" s="82"/>
      <c r="AI306" s="82"/>
      <c r="AJ306" s="73"/>
    </row>
    <row r="307" spans="2:36" s="77" customFormat="1" x14ac:dyDescent="0.25">
      <c r="B307" s="78"/>
      <c r="C307" s="58"/>
      <c r="D307" s="58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80"/>
      <c r="W307" s="81"/>
      <c r="X307" s="79"/>
      <c r="Y307" s="79"/>
      <c r="Z307" s="74"/>
      <c r="AA307" s="74"/>
      <c r="AB307" s="74"/>
      <c r="AC307" s="74"/>
      <c r="AD307" s="74"/>
      <c r="AE307" s="74"/>
      <c r="AF307" s="75"/>
      <c r="AG307" s="76"/>
      <c r="AH307" s="76"/>
      <c r="AI307" s="76"/>
      <c r="AJ307" s="73"/>
    </row>
    <row r="308" spans="2:36" s="77" customFormat="1" x14ac:dyDescent="0.25">
      <c r="B308" s="78"/>
      <c r="C308" s="58"/>
      <c r="D308" s="58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80"/>
      <c r="W308" s="81"/>
      <c r="X308" s="79"/>
      <c r="Y308" s="79"/>
      <c r="Z308" s="74"/>
      <c r="AA308" s="74"/>
      <c r="AB308" s="74"/>
      <c r="AC308" s="74"/>
      <c r="AD308" s="74"/>
      <c r="AE308" s="74"/>
      <c r="AF308" s="75"/>
      <c r="AG308" s="76"/>
      <c r="AH308" s="82"/>
      <c r="AI308" s="82"/>
      <c r="AJ308" s="73"/>
    </row>
    <row r="309" spans="2:36" s="77" customFormat="1" x14ac:dyDescent="0.25">
      <c r="B309" s="78"/>
      <c r="C309" s="58"/>
      <c r="D309" s="58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80"/>
      <c r="W309" s="81"/>
      <c r="X309" s="79"/>
      <c r="Y309" s="79"/>
      <c r="Z309" s="74"/>
      <c r="AA309" s="74"/>
      <c r="AB309" s="74"/>
      <c r="AC309" s="74"/>
      <c r="AD309" s="74"/>
      <c r="AE309" s="74"/>
      <c r="AF309" s="75"/>
      <c r="AG309" s="76"/>
      <c r="AH309" s="76"/>
      <c r="AI309" s="76"/>
      <c r="AJ309" s="73"/>
    </row>
    <row r="310" spans="2:36" s="77" customFormat="1" x14ac:dyDescent="0.25">
      <c r="B310" s="78"/>
      <c r="C310" s="58"/>
      <c r="D310" s="58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80"/>
      <c r="W310" s="81"/>
      <c r="X310" s="79"/>
      <c r="Y310" s="79"/>
      <c r="Z310" s="74"/>
      <c r="AA310" s="74"/>
      <c r="AB310" s="74"/>
      <c r="AC310" s="74"/>
      <c r="AD310" s="74"/>
      <c r="AE310" s="74"/>
      <c r="AF310" s="75"/>
      <c r="AG310" s="76"/>
      <c r="AH310" s="82"/>
      <c r="AI310" s="82"/>
      <c r="AJ310" s="73"/>
    </row>
    <row r="311" spans="2:36" s="77" customFormat="1" x14ac:dyDescent="0.25">
      <c r="B311" s="78"/>
      <c r="C311" s="58"/>
      <c r="D311" s="58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80"/>
      <c r="X311" s="79"/>
      <c r="Y311" s="79"/>
      <c r="Z311" s="74"/>
      <c r="AA311" s="74"/>
      <c r="AB311" s="74"/>
      <c r="AC311" s="74"/>
      <c r="AD311" s="74"/>
      <c r="AE311" s="74"/>
      <c r="AF311" s="75"/>
      <c r="AG311" s="76"/>
      <c r="AH311" s="76"/>
      <c r="AI311" s="76"/>
      <c r="AJ311" s="73"/>
    </row>
    <row r="312" spans="2:36" s="77" customFormat="1" x14ac:dyDescent="0.25">
      <c r="B312" s="78"/>
      <c r="C312" s="58"/>
      <c r="D312" s="58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80"/>
      <c r="X312" s="79"/>
      <c r="Y312" s="79"/>
      <c r="Z312" s="74"/>
      <c r="AA312" s="74"/>
      <c r="AB312" s="74"/>
      <c r="AC312" s="74"/>
      <c r="AD312" s="74"/>
      <c r="AE312" s="74"/>
      <c r="AF312" s="75"/>
      <c r="AG312" s="76"/>
      <c r="AJ312" s="73"/>
    </row>
    <row r="313" spans="2:36" s="77" customFormat="1" x14ac:dyDescent="0.25">
      <c r="B313" s="78"/>
      <c r="C313" s="58"/>
      <c r="D313" s="58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80"/>
      <c r="X313" s="79"/>
      <c r="Y313" s="79"/>
      <c r="Z313" s="74"/>
      <c r="AA313" s="74"/>
      <c r="AB313" s="74"/>
      <c r="AC313" s="74"/>
      <c r="AD313" s="74"/>
      <c r="AE313" s="74"/>
      <c r="AF313" s="75"/>
      <c r="AG313" s="76"/>
      <c r="AH313" s="76"/>
      <c r="AI313" s="76"/>
      <c r="AJ313" s="73"/>
    </row>
    <row r="314" spans="2:36" s="77" customFormat="1" x14ac:dyDescent="0.25">
      <c r="B314" s="78"/>
      <c r="C314" s="58"/>
      <c r="D314" s="58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80"/>
      <c r="X314" s="79"/>
      <c r="Y314" s="79"/>
      <c r="Z314" s="74"/>
      <c r="AA314" s="74"/>
      <c r="AB314" s="74"/>
      <c r="AC314" s="74"/>
      <c r="AD314" s="74"/>
      <c r="AE314" s="74"/>
      <c r="AF314" s="75"/>
      <c r="AG314" s="76"/>
      <c r="AJ314" s="73"/>
    </row>
    <row r="315" spans="2:36" s="77" customFormat="1" x14ac:dyDescent="0.25">
      <c r="B315" s="78"/>
      <c r="C315" s="58"/>
      <c r="D315" s="58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80"/>
      <c r="X315" s="79"/>
      <c r="Y315" s="79"/>
      <c r="Z315" s="74"/>
      <c r="AA315" s="74"/>
      <c r="AB315" s="74"/>
      <c r="AC315" s="74"/>
      <c r="AD315" s="74"/>
      <c r="AE315" s="74"/>
      <c r="AF315" s="75"/>
      <c r="AG315" s="76"/>
      <c r="AJ315" s="73"/>
    </row>
    <row r="316" spans="2:36" s="77" customFormat="1" x14ac:dyDescent="0.25">
      <c r="B316" s="78"/>
      <c r="C316" s="58"/>
      <c r="D316" s="58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80"/>
      <c r="X316" s="79"/>
      <c r="Y316" s="79"/>
      <c r="Z316" s="74"/>
      <c r="AA316" s="74"/>
      <c r="AB316" s="74"/>
      <c r="AC316" s="74"/>
      <c r="AD316" s="74"/>
      <c r="AE316" s="74"/>
      <c r="AF316" s="75"/>
      <c r="AG316" s="76"/>
      <c r="AH316" s="76"/>
      <c r="AI316" s="76"/>
      <c r="AJ316" s="73"/>
    </row>
    <row r="317" spans="2:36" s="77" customFormat="1" x14ac:dyDescent="0.25">
      <c r="B317" s="78"/>
      <c r="C317" s="58"/>
      <c r="D317" s="58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80"/>
      <c r="X317" s="79"/>
      <c r="Y317" s="79"/>
      <c r="Z317" s="74"/>
      <c r="AA317" s="74"/>
      <c r="AB317" s="74"/>
      <c r="AC317" s="74"/>
      <c r="AD317" s="74"/>
      <c r="AE317" s="74"/>
      <c r="AF317" s="75"/>
      <c r="AG317" s="76"/>
      <c r="AJ317" s="73"/>
    </row>
    <row r="318" spans="2:36" s="77" customFormat="1" x14ac:dyDescent="0.25">
      <c r="B318" s="78"/>
      <c r="C318" s="58"/>
      <c r="D318" s="58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80"/>
      <c r="X318" s="79"/>
      <c r="Y318" s="79"/>
      <c r="Z318" s="74"/>
      <c r="AA318" s="74"/>
      <c r="AB318" s="74"/>
      <c r="AC318" s="74"/>
      <c r="AD318" s="74"/>
      <c r="AE318" s="74"/>
      <c r="AF318" s="75"/>
      <c r="AG318" s="76"/>
      <c r="AH318" s="76"/>
      <c r="AI318" s="76"/>
      <c r="AJ318" s="73"/>
    </row>
    <row r="319" spans="2:36" s="77" customFormat="1" x14ac:dyDescent="0.25">
      <c r="B319" s="78"/>
      <c r="C319" s="58"/>
      <c r="D319" s="58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80"/>
      <c r="X319" s="79"/>
      <c r="Y319" s="79"/>
      <c r="Z319" s="74"/>
      <c r="AA319" s="74"/>
      <c r="AB319" s="74"/>
      <c r="AC319" s="74"/>
      <c r="AD319" s="74"/>
      <c r="AE319" s="74"/>
      <c r="AF319" s="75"/>
      <c r="AG319" s="76"/>
      <c r="AJ319" s="73"/>
    </row>
    <row r="320" spans="2:36" s="77" customFormat="1" x14ac:dyDescent="0.25">
      <c r="B320" s="78"/>
      <c r="C320" s="58"/>
      <c r="D320" s="58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80"/>
      <c r="X320" s="79"/>
      <c r="Y320" s="79"/>
      <c r="Z320" s="74"/>
      <c r="AA320" s="74"/>
      <c r="AB320" s="74"/>
      <c r="AC320" s="74"/>
      <c r="AD320" s="74"/>
      <c r="AE320" s="74"/>
      <c r="AF320" s="75"/>
      <c r="AG320" s="76"/>
      <c r="AH320" s="76"/>
      <c r="AI320" s="76"/>
      <c r="AJ320" s="73"/>
    </row>
    <row r="321" spans="2:36" s="77" customFormat="1" x14ac:dyDescent="0.25">
      <c r="B321" s="78"/>
      <c r="C321" s="58"/>
      <c r="D321" s="58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80"/>
      <c r="X321" s="79"/>
      <c r="Y321" s="79"/>
      <c r="Z321" s="74"/>
      <c r="AA321" s="74"/>
      <c r="AB321" s="74"/>
      <c r="AC321" s="74"/>
      <c r="AD321" s="74"/>
      <c r="AE321" s="74"/>
      <c r="AF321" s="75"/>
      <c r="AG321" s="76"/>
      <c r="AJ321" s="73"/>
    </row>
    <row r="322" spans="2:36" s="77" customFormat="1" x14ac:dyDescent="0.25">
      <c r="B322" s="78"/>
      <c r="C322" s="58"/>
      <c r="D322" s="58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80"/>
      <c r="X322" s="79"/>
      <c r="Y322" s="79"/>
      <c r="Z322" s="74"/>
      <c r="AA322" s="74"/>
      <c r="AB322" s="74"/>
      <c r="AC322" s="74"/>
      <c r="AD322" s="74"/>
      <c r="AE322" s="74"/>
      <c r="AF322" s="75"/>
      <c r="AG322" s="76"/>
      <c r="AH322" s="76"/>
      <c r="AI322" s="76"/>
      <c r="AJ322" s="73"/>
    </row>
    <row r="323" spans="2:36" s="77" customFormat="1" x14ac:dyDescent="0.25">
      <c r="B323" s="78"/>
      <c r="C323" s="58"/>
      <c r="D323" s="58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80"/>
      <c r="X323" s="79"/>
      <c r="Y323" s="79"/>
      <c r="Z323" s="74"/>
      <c r="AA323" s="74"/>
      <c r="AB323" s="74"/>
      <c r="AC323" s="74"/>
      <c r="AD323" s="74"/>
      <c r="AE323" s="74"/>
      <c r="AF323" s="75"/>
      <c r="AG323" s="76"/>
      <c r="AJ323" s="73"/>
    </row>
    <row r="324" spans="2:36" s="77" customFormat="1" x14ac:dyDescent="0.25">
      <c r="B324" s="78"/>
      <c r="C324" s="58"/>
      <c r="D324" s="58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80"/>
      <c r="X324" s="79"/>
      <c r="Y324" s="79"/>
      <c r="Z324" s="74"/>
      <c r="AA324" s="74"/>
      <c r="AB324" s="74"/>
      <c r="AC324" s="74"/>
      <c r="AD324" s="74"/>
      <c r="AE324" s="74"/>
      <c r="AF324" s="75"/>
      <c r="AG324" s="76"/>
      <c r="AJ324" s="73"/>
    </row>
    <row r="325" spans="2:36" s="77" customFormat="1" x14ac:dyDescent="0.25">
      <c r="B325" s="78"/>
      <c r="C325" s="58"/>
      <c r="D325" s="58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80"/>
      <c r="X325" s="79"/>
      <c r="Y325" s="79"/>
      <c r="Z325" s="74"/>
      <c r="AA325" s="74"/>
      <c r="AB325" s="74"/>
      <c r="AC325" s="74"/>
      <c r="AD325" s="74"/>
      <c r="AE325" s="74"/>
      <c r="AF325" s="75"/>
      <c r="AG325" s="76"/>
      <c r="AH325" s="76"/>
      <c r="AI325" s="76"/>
      <c r="AJ325" s="73"/>
    </row>
    <row r="326" spans="2:36" s="77" customFormat="1" x14ac:dyDescent="0.25">
      <c r="B326" s="78"/>
      <c r="C326" s="58"/>
      <c r="D326" s="58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80"/>
      <c r="X326" s="79"/>
      <c r="Y326" s="79"/>
      <c r="Z326" s="74"/>
      <c r="AA326" s="74"/>
      <c r="AB326" s="74"/>
      <c r="AC326" s="74"/>
      <c r="AD326" s="74"/>
      <c r="AE326" s="74"/>
      <c r="AF326" s="75"/>
      <c r="AG326" s="76"/>
      <c r="AJ326" s="73"/>
    </row>
    <row r="327" spans="2:36" s="77" customFormat="1" x14ac:dyDescent="0.25">
      <c r="B327" s="78"/>
      <c r="C327" s="58"/>
      <c r="D327" s="58"/>
      <c r="E327" s="85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81"/>
      <c r="X327" s="75"/>
      <c r="Y327" s="79"/>
      <c r="AH327" s="82"/>
      <c r="AI327" s="86"/>
      <c r="AJ327" s="73"/>
    </row>
    <row r="328" spans="2:36" s="77" customFormat="1" x14ac:dyDescent="0.25">
      <c r="B328" s="78"/>
      <c r="C328" s="73"/>
      <c r="D328" s="73"/>
      <c r="E328" s="85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81"/>
      <c r="X328" s="75"/>
      <c r="Y328" s="79"/>
      <c r="AH328" s="82"/>
      <c r="AI328" s="86"/>
      <c r="AJ328" s="73"/>
    </row>
    <row r="329" spans="2:36" s="77" customFormat="1" x14ac:dyDescent="0.25">
      <c r="B329" s="78"/>
      <c r="C329" s="73"/>
      <c r="D329" s="73"/>
      <c r="E329" s="85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81"/>
      <c r="X329" s="75"/>
      <c r="Y329" s="79"/>
      <c r="AH329" s="82"/>
      <c r="AI329" s="86"/>
      <c r="AJ329" s="73"/>
    </row>
    <row r="330" spans="2:36" s="77" customFormat="1" x14ac:dyDescent="0.25">
      <c r="B330" s="78"/>
      <c r="C330" s="73"/>
      <c r="D330" s="73"/>
      <c r="E330" s="85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81"/>
      <c r="X330" s="75"/>
      <c r="Y330" s="79"/>
      <c r="AH330" s="82"/>
      <c r="AI330" s="86"/>
      <c r="AJ330" s="73"/>
    </row>
    <row r="331" spans="2:36" s="77" customFormat="1" x14ac:dyDescent="0.25">
      <c r="B331" s="78"/>
      <c r="C331" s="73"/>
      <c r="D331" s="73"/>
      <c r="E331" s="85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81"/>
      <c r="X331" s="75"/>
      <c r="Y331" s="79"/>
      <c r="AH331" s="82"/>
      <c r="AI331" s="86"/>
      <c r="AJ331" s="73"/>
    </row>
    <row r="332" spans="2:36" x14ac:dyDescent="0.25">
      <c r="C332" s="73"/>
      <c r="D332" s="73"/>
    </row>
  </sheetData>
  <dataValidations count="4">
    <dataValidation type="list" allowBlank="1" showInputMessage="1" showErrorMessage="1" sqref="L139 H99 J128 F276 F281 F323 F5:F13 H20 H126 J174 H173:H174 F172:F174 F179 H188 F187:F188 J193 H192:H193 F191:F193 F204:F206 F214:F216 F223 H227:H229 F226:F230 F247:F249 F3 H8 F17:F18 H18 F40:F42 F47:F48 F52:F53 H53 F58 F61 J67:J69 H70:H71 L70:L71 P73 N72 L73 J72 H73 F72:F73 J74 H79 F78:F79 F83 J82 L83 F85:F86 H86 N90:N91 P92:P95 F92:F93 H94:H95 N96:N97 N99 L97:L98 H101:H103 F105 N105 L100:L104 L106:L108 N109:N110 R112 P111 H112 F111:F112 P119 L113:L116 N117:N118 J120 H119:H120 R120 P122 N121 F122 N123 P124 N125 P126 P130 N127:N129 F132 P132 N131 N133:N135 F137 F146:F147 H147 F154 N155:N156 J153 L154 F163 D1:D169 D633:D1048576">
      <formula1>INDIRECT(C1)</formula1>
    </dataValidation>
    <dataValidation errorStyle="warning" allowBlank="1" showInputMessage="1" sqref="O157 Q139 O138 Q137 O136 O148 O140:O145 S147 Q146 O150:O151 M153 O154 Q155:Q156"/>
    <dataValidation type="textLength" allowBlank="1" showInputMessage="1" showErrorMessage="1" sqref="O105 M101:M104 M106:M108">
      <formula1>1</formula1>
      <formula2>45</formula2>
    </dataValidation>
    <dataValidation type="custom" allowBlank="1" showInputMessage="1" showErrorMessage="1" sqref="M116 Q122 O121 S120 Q119 O117:O118">
      <formula1>#REF!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'Data sorting'!K101</xm:f>
          </x14:formula1>
          <xm:sqref>M114:M115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"/>
  <sheetViews>
    <sheetView topLeftCell="P1" zoomScaleNormal="100" workbookViewId="0">
      <selection activeCell="AH26" sqref="AH26"/>
    </sheetView>
  </sheetViews>
  <sheetFormatPr defaultRowHeight="15" x14ac:dyDescent="0.25"/>
  <cols>
    <col min="1" max="1" width="10.5703125" bestFit="1" customWidth="1"/>
    <col min="5" max="5" width="40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5703125" customWidth="1"/>
    <col min="20" max="20" width="10.5703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24" t="s">
        <v>25</v>
      </c>
      <c r="AA1" s="124"/>
      <c r="AB1" s="125" t="s">
        <v>26</v>
      </c>
      <c r="AC1" s="125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82</v>
      </c>
      <c r="AK3" s="19"/>
      <c r="AL3" s="8" t="s">
        <v>22</v>
      </c>
      <c r="AM3" s="10">
        <f>$Z$35</f>
        <v>3.7007434154171883E-14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AVERAGE(N17:N30)</f>
        <v>-10.474808195580749</v>
      </c>
      <c r="AA4" s="6">
        <f>AVERAGE(P17:P30)</f>
        <v>-20.360733280169292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SLAP!Z24</f>
        <v>-28.092665155523132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1.0571673721265809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AA35</f>
        <v>-2.7755575615628914E-14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SLAP!AA24</f>
        <v>-52.554746878750407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1.0560416193811122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5">
      <c r="A15" s="50" t="s">
        <v>87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5">
      <c r="A16" s="46" t="s">
        <v>99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38" s="107" customFormat="1" x14ac:dyDescent="0.25">
      <c r="A17" s="107">
        <v>1764</v>
      </c>
      <c r="B17" s="96" t="s">
        <v>80</v>
      </c>
      <c r="C17" s="48" t="s">
        <v>62</v>
      </c>
      <c r="D17" s="48" t="s">
        <v>22</v>
      </c>
      <c r="E17" s="107" t="s">
        <v>116</v>
      </c>
      <c r="F17" s="16">
        <v>-0.185120539144465</v>
      </c>
      <c r="G17" s="16">
        <v>-0.18513808781375901</v>
      </c>
      <c r="H17" s="16">
        <v>4.5942643010241403E-3</v>
      </c>
      <c r="I17" s="16">
        <v>-0.30219273722152901</v>
      </c>
      <c r="J17" s="16">
        <v>-0.30223933345693899</v>
      </c>
      <c r="K17" s="16">
        <v>6.8917332512359701E-3</v>
      </c>
      <c r="L17" s="16">
        <v>-2.5555719748495302E-2</v>
      </c>
      <c r="M17" s="16">
        <v>4.6440312429713096E-3</v>
      </c>
      <c r="N17" s="16">
        <v>-10.3782248234628</v>
      </c>
      <c r="O17" s="16">
        <v>4.5474258151277898E-3</v>
      </c>
      <c r="P17" s="16">
        <v>-20.192289265139198</v>
      </c>
      <c r="Q17" s="16">
        <v>6.7546145753559104E-3</v>
      </c>
      <c r="R17" s="16">
        <v>-30.112698730341702</v>
      </c>
      <c r="S17" s="16">
        <v>0.15010051141098199</v>
      </c>
      <c r="T17" s="16">
        <v>821.80501001092102</v>
      </c>
      <c r="U17" s="16">
        <v>0.427837073250181</v>
      </c>
      <c r="V17" s="108">
        <v>43745.36209490741</v>
      </c>
      <c r="W17" s="107">
        <v>2.2999999999999998</v>
      </c>
      <c r="X17" s="16">
        <v>9.7230170355617596E-2</v>
      </c>
      <c r="Y17" s="16">
        <v>9.7065429267766498E-2</v>
      </c>
      <c r="Z17" s="17">
        <f>((((N17/1000)+1)/((SMOW!$Z$4/1000)+1))-1)*1000</f>
        <v>9.7605773878184365E-2</v>
      </c>
      <c r="AA17" s="17">
        <f>((((P17/1000)+1)/((SMOW!$AA$4/1000)+1))-1)*1000</f>
        <v>0.17194494009431516</v>
      </c>
      <c r="AB17" s="17">
        <f>Z17*SMOW!$AN$6</f>
        <v>0.10318563947518143</v>
      </c>
      <c r="AC17" s="17">
        <f>AA17*SMOW!$AN$12</f>
        <v>0.18158101298158891</v>
      </c>
      <c r="AD17" s="17">
        <f t="shared" ref="AD17:AE21" si="0">LN((AB17/1000)+1)*1000</f>
        <v>0.10318031620317969</v>
      </c>
      <c r="AE17" s="17">
        <f t="shared" si="0"/>
        <v>0.1815645291447576</v>
      </c>
      <c r="AF17" s="16">
        <f>(AD17-SMOW!AN$14*AE17)</f>
        <v>7.3142448147476696E-3</v>
      </c>
      <c r="AG17" s="2">
        <f>AF17*1000</f>
        <v>7.3142448147476697</v>
      </c>
      <c r="AH17" s="2">
        <f>AVERAGE(AG17:AG20)</f>
        <v>5.7237851095987509</v>
      </c>
      <c r="AI17" s="2">
        <f>STDEV(AG17:AG20)</f>
        <v>4.7600648821718572</v>
      </c>
    </row>
    <row r="18" spans="1:38" s="107" customFormat="1" x14ac:dyDescent="0.25">
      <c r="A18" s="107">
        <v>1765</v>
      </c>
      <c r="B18" s="96" t="s">
        <v>80</v>
      </c>
      <c r="C18" s="48" t="s">
        <v>62</v>
      </c>
      <c r="D18" s="48" t="s">
        <v>22</v>
      </c>
      <c r="E18" s="107" t="s">
        <v>117</v>
      </c>
      <c r="F18" s="16">
        <v>-0.24272218309865901</v>
      </c>
      <c r="G18" s="16">
        <v>-0.24275231952012799</v>
      </c>
      <c r="H18" s="16">
        <v>6.12050565151037E-3</v>
      </c>
      <c r="I18" s="16">
        <v>-0.39656741488323199</v>
      </c>
      <c r="J18" s="16">
        <v>-0.39664654615547901</v>
      </c>
      <c r="K18" s="16">
        <v>5.1493714654350202E-3</v>
      </c>
      <c r="L18" s="16">
        <v>-2.9023524634815299E-2</v>
      </c>
      <c r="M18" s="16">
        <v>6.0128062993745303E-3</v>
      </c>
      <c r="N18" s="16">
        <v>-10.435210677735199</v>
      </c>
      <c r="O18" s="16">
        <v>5.89659758050018E-3</v>
      </c>
      <c r="P18" s="16">
        <v>-20.284786253928502</v>
      </c>
      <c r="Q18" s="16">
        <v>5.04691900954148E-3</v>
      </c>
      <c r="R18" s="16">
        <v>-30.455330085126199</v>
      </c>
      <c r="S18" s="16">
        <v>0.146650201310628</v>
      </c>
      <c r="T18" s="16">
        <v>612.75274950823996</v>
      </c>
      <c r="U18" s="16">
        <v>0.160218163531193</v>
      </c>
      <c r="V18" s="108">
        <v>43745.439976851849</v>
      </c>
      <c r="W18" s="107">
        <v>2.2999999999999998</v>
      </c>
      <c r="X18" s="16">
        <v>4.3002664058546303E-2</v>
      </c>
      <c r="Y18" s="16">
        <v>0.108898835555103</v>
      </c>
      <c r="Z18" s="17">
        <f>((((N18/1000)+1)/((SMOW!$Z$4/1000)+1))-1)*1000</f>
        <v>4.0016684945021197E-2</v>
      </c>
      <c r="AA18" s="17">
        <f>((((P18/1000)+1)/((SMOW!$AA$4/1000)+1))-1)*1000</f>
        <v>7.752550231576727E-2</v>
      </c>
      <c r="AB18" s="17">
        <f>Z18*SMOW!$AN$6</f>
        <v>4.230433366454537E-2</v>
      </c>
      <c r="AC18" s="17">
        <f>AA18*SMOW!$AN$12</f>
        <v>8.1870157008877037E-2</v>
      </c>
      <c r="AD18" s="17">
        <f t="shared" si="0"/>
        <v>4.2303438861501508E-2</v>
      </c>
      <c r="AE18" s="17">
        <f t="shared" si="0"/>
        <v>8.1866805830491871E-2</v>
      </c>
      <c r="AF18" s="16">
        <f>(AD18-SMOW!AN$14*AE18)</f>
        <v>-9.2223461699820347E-4</v>
      </c>
      <c r="AG18" s="2">
        <f>AF18*1000</f>
        <v>-0.92223461699820342</v>
      </c>
    </row>
    <row r="19" spans="1:38" s="107" customFormat="1" x14ac:dyDescent="0.25">
      <c r="A19" s="107">
        <v>1766</v>
      </c>
      <c r="B19" s="96" t="s">
        <v>119</v>
      </c>
      <c r="C19" s="48" t="s">
        <v>62</v>
      </c>
      <c r="D19" s="48" t="s">
        <v>22</v>
      </c>
      <c r="E19" s="107" t="s">
        <v>118</v>
      </c>
      <c r="F19" s="16">
        <v>-0.13438384908355</v>
      </c>
      <c r="G19" s="16">
        <v>-0.13439327522937899</v>
      </c>
      <c r="H19" s="16">
        <v>4.5048380213939896E-3</v>
      </c>
      <c r="I19" s="16">
        <v>-0.21138305429722101</v>
      </c>
      <c r="J19" s="16">
        <v>-0.211405439663407</v>
      </c>
      <c r="K19" s="16">
        <v>1.4465188480959699E-3</v>
      </c>
      <c r="L19" s="16">
        <v>-2.2771203087100001E-2</v>
      </c>
      <c r="M19" s="16">
        <v>4.5127909636826702E-3</v>
      </c>
      <c r="N19" s="16">
        <v>-10.3280053935302</v>
      </c>
      <c r="O19" s="16">
        <v>4.4589112356666297E-3</v>
      </c>
      <c r="P19" s="16">
        <v>-20.1032863415635</v>
      </c>
      <c r="Q19" s="16">
        <v>1.41773875144217E-3</v>
      </c>
      <c r="R19" s="16">
        <v>-30.7248756640011</v>
      </c>
      <c r="S19" s="16">
        <v>0.13483998931027</v>
      </c>
      <c r="T19" s="16">
        <v>718.11243004437904</v>
      </c>
      <c r="U19" s="16">
        <v>0.14069829509571199</v>
      </c>
      <c r="V19" s="108">
        <v>43745.531412037039</v>
      </c>
      <c r="W19" s="107">
        <v>2.2999999999999998</v>
      </c>
      <c r="X19" s="16">
        <v>2.4297508937854399E-4</v>
      </c>
      <c r="Y19" s="16">
        <v>2.1020367279108898E-6</v>
      </c>
      <c r="Z19" s="17">
        <f>((((N19/1000)+1)/((SMOW!$Z$4/1000)+1))-1)*1000</f>
        <v>0.14835681119240718</v>
      </c>
      <c r="AA19" s="17">
        <f>((((P19/1000)+1)/((SMOW!$AA$4/1000)+1))-1)*1000</f>
        <v>0.26279769232573358</v>
      </c>
      <c r="AB19" s="17">
        <f>Z19*SMOW!$AN$6</f>
        <v>0.15683798022535642</v>
      </c>
      <c r="AC19" s="17">
        <f>AA19*SMOW!$AN$12</f>
        <v>0.27752530057328695</v>
      </c>
      <c r="AD19" s="17">
        <f t="shared" si="0"/>
        <v>0.15682568243505809</v>
      </c>
      <c r="AE19" s="17">
        <f t="shared" si="0"/>
        <v>0.27748679755065941</v>
      </c>
      <c r="AF19" s="16">
        <f>(AD19-SMOW!AN$14*AE19)</f>
        <v>1.0312653328309912E-2</v>
      </c>
      <c r="AG19" s="2">
        <f>AF19*1000</f>
        <v>10.312653328309912</v>
      </c>
    </row>
    <row r="20" spans="1:38" s="87" customFormat="1" x14ac:dyDescent="0.25">
      <c r="A20" s="107">
        <v>1767</v>
      </c>
      <c r="B20" s="96" t="s">
        <v>119</v>
      </c>
      <c r="C20" s="48" t="s">
        <v>62</v>
      </c>
      <c r="D20" s="48" t="s">
        <v>22</v>
      </c>
      <c r="E20" s="107" t="s">
        <v>120</v>
      </c>
      <c r="F20" s="16">
        <v>-6.9006391620597393E-2</v>
      </c>
      <c r="G20" s="16">
        <v>-6.9009165403366504E-2</v>
      </c>
      <c r="H20" s="16">
        <v>4.5461207168740296E-3</v>
      </c>
      <c r="I20" s="16">
        <v>-8.0042671928572201E-2</v>
      </c>
      <c r="J20" s="16">
        <v>-8.0045934913559394E-2</v>
      </c>
      <c r="K20" s="16">
        <v>1.7679969930007001E-3</v>
      </c>
      <c r="L20" s="16">
        <v>-2.6744911769007101E-2</v>
      </c>
      <c r="M20" s="16">
        <v>4.6937176607101203E-3</v>
      </c>
      <c r="N20" s="16">
        <v>-10.263294458696</v>
      </c>
      <c r="O20" s="16">
        <v>4.4997730544139502E-3</v>
      </c>
      <c r="P20" s="16">
        <v>-19.974559121756901</v>
      </c>
      <c r="Q20" s="16">
        <v>1.7328207321386201E-3</v>
      </c>
      <c r="R20" s="16">
        <v>-30.496175077780801</v>
      </c>
      <c r="S20" s="16">
        <v>0.12472136192576901</v>
      </c>
      <c r="T20" s="16">
        <v>567.661011863216</v>
      </c>
      <c r="U20" s="16">
        <v>8.7537697862420605E-2</v>
      </c>
      <c r="V20" s="108">
        <v>43745.610069444447</v>
      </c>
      <c r="W20" s="107">
        <v>2.2999999999999998</v>
      </c>
      <c r="X20" s="16">
        <v>9.2259037644208994E-2</v>
      </c>
      <c r="Y20" s="16">
        <v>0.23381250126634801</v>
      </c>
      <c r="Z20" s="17">
        <f>((((N20/1000)+1)/((SMOW!$Z$4/1000)+1))-1)*1000</f>
        <v>0.21375275600510335</v>
      </c>
      <c r="AA20" s="17">
        <f>((((P20/1000)+1)/((SMOW!$AA$4/1000)+1))-1)*1000</f>
        <v>0.39420036694259863</v>
      </c>
      <c r="AB20" s="17">
        <f>Z20*SMOW!$AN$6</f>
        <v>0.22597243935072933</v>
      </c>
      <c r="AC20" s="17">
        <f>AA20*SMOW!$AN$12</f>
        <v>0.41629199386669052</v>
      </c>
      <c r="AD20" s="17">
        <f t="shared" si="0"/>
        <v>0.22594691142473419</v>
      </c>
      <c r="AE20" s="17">
        <f t="shared" si="0"/>
        <v>0.41620536839469424</v>
      </c>
      <c r="AF20" s="16">
        <f>(AD20-SMOW!AN$14*AE20)</f>
        <v>6.190476912335624E-3</v>
      </c>
      <c r="AG20" s="2">
        <f>AF20*1000</f>
        <v>6.1904769123356242</v>
      </c>
      <c r="AH20" s="89"/>
      <c r="AI20" s="92"/>
      <c r="AL20" s="56"/>
    </row>
    <row r="21" spans="1:38" s="107" customFormat="1" x14ac:dyDescent="0.25">
      <c r="A21" s="107">
        <v>1853</v>
      </c>
      <c r="B21" s="96" t="s">
        <v>80</v>
      </c>
      <c r="C21" s="48" t="s">
        <v>62</v>
      </c>
      <c r="D21" s="48" t="s">
        <v>22</v>
      </c>
      <c r="E21" s="107" t="s">
        <v>209</v>
      </c>
      <c r="F21" s="16">
        <v>-0.23430824708706</v>
      </c>
      <c r="G21" s="16">
        <v>-0.23433602338374501</v>
      </c>
      <c r="H21" s="16">
        <v>4.1146701629601401E-3</v>
      </c>
      <c r="I21" s="16">
        <v>-0.37951420504984301</v>
      </c>
      <c r="J21" s="16">
        <v>-0.37958629514338399</v>
      </c>
      <c r="K21" s="16">
        <v>1.72151564802468E-3</v>
      </c>
      <c r="L21" s="16">
        <v>-3.3914459548038699E-2</v>
      </c>
      <c r="M21" s="16">
        <v>4.1726566438591598E-3</v>
      </c>
      <c r="N21" s="16">
        <v>-10.426208451698299</v>
      </c>
      <c r="O21" s="16">
        <v>4.0312984765110702E-3</v>
      </c>
      <c r="P21" s="16">
        <v>-20.268072336616498</v>
      </c>
      <c r="Q21" s="16">
        <v>1.68726418506745E-3</v>
      </c>
      <c r="R21" s="16">
        <v>-31.388656184097599</v>
      </c>
      <c r="S21" s="16">
        <v>0.14136535302720701</v>
      </c>
      <c r="T21" s="16">
        <v>906.00988619632597</v>
      </c>
      <c r="U21" s="16">
        <v>0.18373172699743001</v>
      </c>
      <c r="V21" s="108">
        <v>43766.518287037034</v>
      </c>
      <c r="W21" s="107">
        <v>2.2999999999999998</v>
      </c>
      <c r="X21" s="16">
        <v>1.33940583715888E-2</v>
      </c>
      <c r="Y21" s="16">
        <v>1.32453609590669E-2</v>
      </c>
      <c r="Z21" s="17">
        <f>((((N21/1000)+1)/((SMOW!$Z$4/1000)+1))-1)*1000</f>
        <v>4.9114205767697428E-2</v>
      </c>
      <c r="AA21" s="17">
        <f>((((P21/1000)+1)/((SMOW!$AA$4/1000)+1))-1)*1000</f>
        <v>9.4586800162721474E-2</v>
      </c>
      <c r="AB21" s="17">
        <f>Z21*SMOW!$AN$6</f>
        <v>5.192193584552085E-2</v>
      </c>
      <c r="AC21" s="17">
        <f>AA21*SMOW!$AN$12</f>
        <v>9.9887597615918033E-2</v>
      </c>
      <c r="AD21" s="17">
        <f t="shared" si="0"/>
        <v>5.1920587948412776E-2</v>
      </c>
      <c r="AE21" s="17">
        <f t="shared" si="0"/>
        <v>9.9882609182028861E-2</v>
      </c>
      <c r="AF21" s="16">
        <f>(AD21-SMOW!AN$14*AE21)</f>
        <v>-8.1742969969846729E-4</v>
      </c>
      <c r="AG21" s="2">
        <f>AF21*1000</f>
        <v>-0.81742969969846735</v>
      </c>
      <c r="AH21" s="2">
        <f>AVERAGE(AG21:AG24)</f>
        <v>-1.0155184432644617</v>
      </c>
      <c r="AI21" s="2">
        <f>STDEV(AG21:AG24)</f>
        <v>3.8326538209316237</v>
      </c>
    </row>
    <row r="22" spans="1:38" s="87" customFormat="1" x14ac:dyDescent="0.25">
      <c r="A22" s="107">
        <v>1854</v>
      </c>
      <c r="B22" s="96" t="s">
        <v>80</v>
      </c>
      <c r="C22" s="122" t="s">
        <v>62</v>
      </c>
      <c r="D22" s="122" t="s">
        <v>22</v>
      </c>
      <c r="E22" s="107" t="s">
        <v>210</v>
      </c>
      <c r="F22" s="16">
        <v>-0.27253956860207301</v>
      </c>
      <c r="G22" s="16">
        <v>-0.272577085365177</v>
      </c>
      <c r="H22" s="16">
        <v>4.3612696470722804E-3</v>
      </c>
      <c r="I22" s="16">
        <v>-0.45858117171539398</v>
      </c>
      <c r="J22" s="16">
        <v>-0.45868640633209601</v>
      </c>
      <c r="K22" s="16">
        <v>1.66509025178939E-3</v>
      </c>
      <c r="L22" s="16">
        <v>-3.03906628218307E-2</v>
      </c>
      <c r="M22" s="16">
        <v>4.4898968740781503E-3</v>
      </c>
      <c r="N22" s="16">
        <v>-10.4647526166505</v>
      </c>
      <c r="O22" s="16">
        <v>4.3168065397123602E-3</v>
      </c>
      <c r="P22" s="16">
        <v>-20.345566178296</v>
      </c>
      <c r="Q22" s="16">
        <v>1.63196143466547E-3</v>
      </c>
      <c r="R22" s="16">
        <v>-32.0268142351268</v>
      </c>
      <c r="S22" s="16">
        <v>0.157967283687523</v>
      </c>
      <c r="T22" s="16">
        <v>1027.84151900246</v>
      </c>
      <c r="U22" s="16">
        <v>0.14032832212659599</v>
      </c>
      <c r="V22" s="108">
        <v>43766.603495370371</v>
      </c>
      <c r="W22" s="107">
        <v>2.2999999999999998</v>
      </c>
      <c r="X22" s="16">
        <v>5.2888971986247799E-2</v>
      </c>
      <c r="Y22" s="16">
        <v>4.7002116899822602E-2</v>
      </c>
      <c r="Z22" s="17">
        <f>((((N22/1000)+1)/((SMOW!$Z$4/1000)+1))-1)*1000</f>
        <v>1.016202418457901E-2</v>
      </c>
      <c r="AA22" s="17">
        <f>((((P22/1000)+1)/((SMOW!$AA$4/1000)+1))-1)*1000</f>
        <v>1.5482333536986914E-2</v>
      </c>
      <c r="AB22" s="17">
        <f>Z22*SMOW!$AN$6</f>
        <v>1.0742960402698154E-2</v>
      </c>
      <c r="AC22" s="17">
        <f>AA22*SMOW!$AN$12</f>
        <v>1.6349988580198163E-2</v>
      </c>
      <c r="AD22" s="17">
        <f t="shared" ref="AD22:AE28" si="1">LN((AB22/1000)+1)*1000</f>
        <v>1.0742902697412989E-2</v>
      </c>
      <c r="AE22" s="17">
        <f t="shared" si="1"/>
        <v>1.6349854920526857E-2</v>
      </c>
      <c r="AF22" s="16">
        <f>(AD22-SMOW!AN$14*AE22)</f>
        <v>2.1101792993748082E-3</v>
      </c>
      <c r="AG22" s="2">
        <f t="shared" ref="AG22:AG28" si="2">AF22*1000</f>
        <v>2.1101792993748081</v>
      </c>
      <c r="AH22" s="89"/>
      <c r="AI22" s="92"/>
      <c r="AJ22" s="112"/>
      <c r="AK22" s="112"/>
      <c r="AL22" s="56"/>
    </row>
    <row r="23" spans="1:38" s="87" customFormat="1" x14ac:dyDescent="0.25">
      <c r="A23" s="107">
        <v>1855</v>
      </c>
      <c r="B23" s="96" t="s">
        <v>101</v>
      </c>
      <c r="C23" s="122" t="s">
        <v>62</v>
      </c>
      <c r="D23" s="122" t="s">
        <v>22</v>
      </c>
      <c r="E23" s="107" t="s">
        <v>211</v>
      </c>
      <c r="F23" s="16">
        <v>-0.28873831659667298</v>
      </c>
      <c r="G23" s="16">
        <v>-0.288780341257446</v>
      </c>
      <c r="H23" s="16">
        <v>4.1233245872185301E-3</v>
      </c>
      <c r="I23" s="16">
        <v>-0.47391069733980501</v>
      </c>
      <c r="J23" s="16">
        <v>-0.474023063291511</v>
      </c>
      <c r="K23" s="16">
        <v>1.3349909317048601E-3</v>
      </c>
      <c r="L23" s="16">
        <v>-3.8496163839528502E-2</v>
      </c>
      <c r="M23" s="16">
        <v>4.0643745412527899E-3</v>
      </c>
      <c r="N23" s="16">
        <v>-10.4807862185456</v>
      </c>
      <c r="O23" s="16">
        <v>4.0812873277413196E-3</v>
      </c>
      <c r="P23" s="16">
        <v>-20.360590706007802</v>
      </c>
      <c r="Q23" s="16">
        <v>1.3084298066293599E-3</v>
      </c>
      <c r="R23" s="16">
        <v>-31.641548296270798</v>
      </c>
      <c r="S23" s="16">
        <v>0.10945036683274501</v>
      </c>
      <c r="T23" s="16">
        <v>955.36117752787902</v>
      </c>
      <c r="U23" s="16">
        <v>0.10929249742713799</v>
      </c>
      <c r="V23" s="108">
        <v>43766.683368055557</v>
      </c>
      <c r="W23" s="107">
        <v>2.2999999999999998</v>
      </c>
      <c r="X23" s="16">
        <v>2.78497094919864E-2</v>
      </c>
      <c r="Y23" s="16">
        <v>2.4385190244521699E-2</v>
      </c>
      <c r="Z23" s="17">
        <f>((((N23/1000)+1)/((SMOW!$Z$4/1000)+1))-1)*1000</f>
        <v>-6.0413044704610286E-3</v>
      </c>
      <c r="AA23" s="17">
        <f>((((P23/1000)+1)/((SMOW!$AA$4/1000)+1))-1)*1000</f>
        <v>1.4553740990130848E-4</v>
      </c>
      <c r="AB23" s="17">
        <f>Z23*SMOW!$AN$6</f>
        <v>-6.386669971253851E-3</v>
      </c>
      <c r="AC23" s="17">
        <f>AA23*SMOW!$AN$12</f>
        <v>1.5369356203271051E-4</v>
      </c>
      <c r="AD23" s="17">
        <f t="shared" si="1"/>
        <v>-6.3866903660780069E-3</v>
      </c>
      <c r="AE23" s="17">
        <f t="shared" si="1"/>
        <v>1.5369355028852305E-4</v>
      </c>
      <c r="AF23" s="16">
        <f>(AD23-SMOW!AN$14*AE23)</f>
        <v>-6.4678405606303467E-3</v>
      </c>
      <c r="AG23" s="2">
        <f t="shared" si="2"/>
        <v>-6.4678405606303464</v>
      </c>
      <c r="AH23" s="89"/>
      <c r="AI23" s="92"/>
      <c r="AJ23" s="92"/>
      <c r="AK23" s="92"/>
      <c r="AL23" s="56"/>
    </row>
    <row r="24" spans="1:38" s="107" customFormat="1" x14ac:dyDescent="0.25">
      <c r="A24" s="107">
        <v>1856</v>
      </c>
      <c r="B24" s="96" t="s">
        <v>101</v>
      </c>
      <c r="C24" s="122" t="s">
        <v>62</v>
      </c>
      <c r="D24" s="122" t="s">
        <v>22</v>
      </c>
      <c r="E24" s="107" t="s">
        <v>212</v>
      </c>
      <c r="F24" s="16">
        <v>-0.25913062104657397</v>
      </c>
      <c r="G24" s="16">
        <v>-0.25916445738833299</v>
      </c>
      <c r="H24" s="16">
        <v>3.6237758547278801E-3</v>
      </c>
      <c r="I24" s="16">
        <v>-0.43137535405576299</v>
      </c>
      <c r="J24" s="16">
        <v>-0.43146846275801298</v>
      </c>
      <c r="K24" s="16">
        <v>1.42422201387418E-3</v>
      </c>
      <c r="L24" s="16">
        <v>-3.1349109052102503E-2</v>
      </c>
      <c r="M24" s="16">
        <v>3.8005601508699399E-3</v>
      </c>
      <c r="N24" s="16">
        <v>-10.4514803732026</v>
      </c>
      <c r="O24" s="16">
        <v>3.5868314903768198E-3</v>
      </c>
      <c r="P24" s="16">
        <v>-20.318901650549599</v>
      </c>
      <c r="Q24" s="16">
        <v>1.3958855374642601E-3</v>
      </c>
      <c r="R24" s="16">
        <v>-31.6996165863148</v>
      </c>
      <c r="S24" s="16">
        <v>0.148396825769569</v>
      </c>
      <c r="T24" s="16">
        <v>1182.9413713578499</v>
      </c>
      <c r="U24" s="16">
        <v>0.15549049877405699</v>
      </c>
      <c r="V24" s="108">
        <v>43766.763020833336</v>
      </c>
      <c r="W24" s="107">
        <v>2.2999999999999998</v>
      </c>
      <c r="X24" s="16">
        <v>3.01280920446294E-3</v>
      </c>
      <c r="Y24" s="16">
        <v>4.44134275986173E-3</v>
      </c>
      <c r="Z24" s="17">
        <f>((((N24/1000)+1)/((SMOW!$Z$4/1000)+1))-1)*1000</f>
        <v>2.3574763504008445E-2</v>
      </c>
      <c r="AA24" s="17">
        <f>((((P24/1000)+1)/((SMOW!$AA$4/1000)+1))-1)*1000</f>
        <v>4.2701054399074678E-2</v>
      </c>
      <c r="AB24" s="17">
        <f>Z24*SMOW!$AN$6</f>
        <v>2.4922470782038231E-2</v>
      </c>
      <c r="AC24" s="17">
        <f>AA24*SMOW!$AN$12</f>
        <v>4.5094090636879788E-2</v>
      </c>
      <c r="AD24" s="17">
        <f t="shared" si="1"/>
        <v>2.492216022239226E-2</v>
      </c>
      <c r="AE24" s="17">
        <f t="shared" si="1"/>
        <v>4.5093073928969885E-2</v>
      </c>
      <c r="AF24" s="16">
        <f>(AD24-SMOW!AN$14*AE24)</f>
        <v>1.1130171878961578E-3</v>
      </c>
      <c r="AG24" s="2">
        <f t="shared" si="2"/>
        <v>1.1130171878961579</v>
      </c>
    </row>
    <row r="25" spans="1:38" s="107" customFormat="1" x14ac:dyDescent="0.25">
      <c r="A25" s="107">
        <v>1906</v>
      </c>
      <c r="B25" s="96" t="s">
        <v>80</v>
      </c>
      <c r="C25" s="48" t="s">
        <v>62</v>
      </c>
      <c r="D25" s="48" t="s">
        <v>22</v>
      </c>
      <c r="E25" s="107" t="s">
        <v>264</v>
      </c>
      <c r="F25" s="16">
        <v>-0.31149478540494902</v>
      </c>
      <c r="G25" s="16">
        <v>-0.31154402666226899</v>
      </c>
      <c r="H25" s="16">
        <v>6.2221706024474296E-3</v>
      </c>
      <c r="I25" s="16">
        <v>-0.51595390863116897</v>
      </c>
      <c r="J25" s="16">
        <v>-0.51608713935420802</v>
      </c>
      <c r="K25" s="16">
        <v>2.0875438330250598E-3</v>
      </c>
      <c r="L25" s="16">
        <v>-3.9050017083247297E-2</v>
      </c>
      <c r="M25" s="16">
        <v>6.2554842943605901E-3</v>
      </c>
      <c r="N25" s="16">
        <v>-10.5033106853459</v>
      </c>
      <c r="O25" s="16">
        <v>6.1587356255042398E-3</v>
      </c>
      <c r="P25" s="16">
        <v>-20.401797420985201</v>
      </c>
      <c r="Q25" s="16">
        <v>2.0460098334071299E-3</v>
      </c>
      <c r="R25" s="16">
        <v>-27.066058527606899</v>
      </c>
      <c r="S25" s="16">
        <v>0.14886481407218499</v>
      </c>
      <c r="T25" s="16">
        <v>829.65244165465901</v>
      </c>
      <c r="U25" s="16">
        <v>0.67782462717093706</v>
      </c>
      <c r="V25" s="108">
        <v>43781.355069444442</v>
      </c>
      <c r="W25" s="107">
        <v>2.2999999999999998</v>
      </c>
      <c r="X25" s="16">
        <v>2.2259186928589698E-2</v>
      </c>
      <c r="Y25" s="16">
        <v>7.6208530906831606E-2</v>
      </c>
      <c r="Z25" s="17">
        <f>((((N25/1000)+1)/((SMOW!$Z$4/1000)+1))-1)*1000</f>
        <v>-2.8804208322519287E-2</v>
      </c>
      <c r="AA25" s="17">
        <f>((((P25/1000)+1)/((SMOW!$AA$4/1000)+1))-1)*1000</f>
        <v>-4.191761417793316E-2</v>
      </c>
      <c r="AB25" s="17">
        <f>Z25*SMOW!$AN$6</f>
        <v>-3.0450869218504303E-2</v>
      </c>
      <c r="AC25" s="17">
        <f>AA25*SMOW!$AN$12</f>
        <v>-4.4266745157057204E-2</v>
      </c>
      <c r="AD25" s="17">
        <f t="shared" si="1"/>
        <v>-3.0451332855620371E-2</v>
      </c>
      <c r="AE25" s="17">
        <f t="shared" si="1"/>
        <v>-4.4267724958285258E-2</v>
      </c>
      <c r="AF25" s="16">
        <f>(AD25-SMOW!AN$14*AE25)</f>
        <v>-7.0779740776457517E-3</v>
      </c>
      <c r="AG25" s="2">
        <f t="shared" si="2"/>
        <v>-7.0779740776457514</v>
      </c>
      <c r="AH25" s="2">
        <f>AVERAGE(AG25:AG28)</f>
        <v>-4.6876600391778034</v>
      </c>
      <c r="AI25" s="2">
        <f>STDEV(AG25:AG28)</f>
        <v>6.4703422929565493</v>
      </c>
    </row>
    <row r="26" spans="1:38" s="107" customFormat="1" x14ac:dyDescent="0.25">
      <c r="A26" s="107">
        <v>1907</v>
      </c>
      <c r="B26" s="96" t="s">
        <v>80</v>
      </c>
      <c r="C26" s="48" t="s">
        <v>62</v>
      </c>
      <c r="D26" s="48" t="s">
        <v>22</v>
      </c>
      <c r="E26" s="107" t="s">
        <v>265</v>
      </c>
      <c r="F26" s="16">
        <v>-0.48949590084328698</v>
      </c>
      <c r="G26" s="16">
        <v>-0.48961619886371399</v>
      </c>
      <c r="H26" s="16">
        <v>4.8322671035202196E-3</v>
      </c>
      <c r="I26" s="16">
        <v>-0.86576190063954495</v>
      </c>
      <c r="J26" s="16">
        <v>-0.86613695149032999</v>
      </c>
      <c r="K26" s="16">
        <v>1.78970172009568E-3</v>
      </c>
      <c r="L26" s="16">
        <v>-3.2295888476819599E-2</v>
      </c>
      <c r="M26" s="16">
        <v>4.7917109324248303E-3</v>
      </c>
      <c r="N26" s="16">
        <v>-10.679497080909901</v>
      </c>
      <c r="O26" s="16">
        <v>4.7830021810551697E-3</v>
      </c>
      <c r="P26" s="16">
        <v>-20.744645595059801</v>
      </c>
      <c r="Q26" s="16">
        <v>1.7540936196167301E-3</v>
      </c>
      <c r="R26" s="16">
        <v>-29.278414578397399</v>
      </c>
      <c r="S26" s="16">
        <v>0.163005230341987</v>
      </c>
      <c r="T26" s="16">
        <v>1115.57220690603</v>
      </c>
      <c r="U26" s="16">
        <v>0.40038122883291299</v>
      </c>
      <c r="V26" s="108">
        <v>43781.434861111113</v>
      </c>
      <c r="W26" s="107">
        <v>2.2999999999999998</v>
      </c>
      <c r="X26" s="16">
        <v>2.19687990333799E-3</v>
      </c>
      <c r="Y26" s="16">
        <v>3.4995060735059599E-3</v>
      </c>
      <c r="Z26" s="17">
        <f>((((N26/1000)+1)/((SMOW!$Z$4/1000)+1))-1)*1000</f>
        <v>-0.2068556586779513</v>
      </c>
      <c r="AA26" s="17">
        <f>((((P26/1000)+1)/((SMOW!$AA$4/1000)+1))-1)*1000</f>
        <v>-0.39189151347107654</v>
      </c>
      <c r="AB26" s="17">
        <f>Z26*SMOW!$AN$6</f>
        <v>-0.21868105309408273</v>
      </c>
      <c r="AC26" s="17">
        <f>AA26*SMOW!$AN$12</f>
        <v>-0.41385374850771062</v>
      </c>
      <c r="AD26" s="17">
        <f t="shared" si="1"/>
        <v>-0.21870496728202427</v>
      </c>
      <c r="AE26" s="17">
        <f t="shared" si="1"/>
        <v>-0.4139394096051674</v>
      </c>
      <c r="AF26" s="16">
        <f>(AD26-SMOW!AN$14*AE26)</f>
        <v>-1.44959010495882E-4</v>
      </c>
      <c r="AG26" s="2">
        <f t="shared" si="2"/>
        <v>-0.144959010495882</v>
      </c>
    </row>
    <row r="27" spans="1:38" s="107" customFormat="1" x14ac:dyDescent="0.25">
      <c r="A27" s="107">
        <v>1908</v>
      </c>
      <c r="B27" s="96" t="s">
        <v>80</v>
      </c>
      <c r="C27" s="48" t="s">
        <v>62</v>
      </c>
      <c r="D27" s="48" t="s">
        <v>22</v>
      </c>
      <c r="E27" s="107" t="s">
        <v>266</v>
      </c>
      <c r="F27" s="16">
        <v>-0.51183673145894804</v>
      </c>
      <c r="G27" s="16">
        <v>-0.51196853460678304</v>
      </c>
      <c r="H27" s="16">
        <v>6.2806087774294802E-3</v>
      </c>
      <c r="I27" s="16">
        <v>-0.88556072759236304</v>
      </c>
      <c r="J27" s="16">
        <v>-0.885953095787123</v>
      </c>
      <c r="K27" s="16">
        <v>1.1896982332214999E-3</v>
      </c>
      <c r="L27" s="16">
        <v>-4.0185887920954198E-2</v>
      </c>
      <c r="M27" s="16">
        <v>4.8000170465570501E-3</v>
      </c>
      <c r="N27" s="16">
        <v>-10.7016101469454</v>
      </c>
      <c r="O27" s="16">
        <v>6.2165780237855902E-3</v>
      </c>
      <c r="P27" s="16">
        <v>-20.7640505023938</v>
      </c>
      <c r="Q27" s="16">
        <v>1.16602786751218E-3</v>
      </c>
      <c r="R27" s="16">
        <v>-29.667567455784901</v>
      </c>
      <c r="S27" s="16">
        <v>0.119206671906464</v>
      </c>
      <c r="T27" s="16">
        <v>1066.18057184084</v>
      </c>
      <c r="U27" s="16">
        <v>0.18875486855187901</v>
      </c>
      <c r="V27" s="108">
        <v>43781.515798611108</v>
      </c>
      <c r="W27" s="107">
        <v>2.2999999999999998</v>
      </c>
      <c r="X27" s="16">
        <v>8.3405216299025906E-2</v>
      </c>
      <c r="Y27" s="16">
        <v>9.3031126356047905E-2</v>
      </c>
      <c r="Z27" s="17">
        <f>((((N27/1000)+1)/((SMOW!$Z$4/1000)+1))-1)*1000</f>
        <v>-0.22920280680371885</v>
      </c>
      <c r="AA27" s="17">
        <f>((((P27/1000)+1)/((SMOW!$AA$4/1000)+1))-1)*1000</f>
        <v>-0.41169973063148735</v>
      </c>
      <c r="AB27" s="17">
        <f>Z27*SMOW!$AN$6</f>
        <v>-0.24230572895272387</v>
      </c>
      <c r="AC27" s="17">
        <f>AA27*SMOW!$AN$12</f>
        <v>-0.43477205023484355</v>
      </c>
      <c r="AD27" s="17">
        <f t="shared" si="1"/>
        <v>-0.2423350897287678</v>
      </c>
      <c r="AE27" s="17">
        <f t="shared" si="1"/>
        <v>-0.43486659100607084</v>
      </c>
      <c r="AF27" s="16">
        <f>(AD27-SMOW!AN$14*AE27)</f>
        <v>-1.2725529677562381E-2</v>
      </c>
      <c r="AG27" s="2">
        <f t="shared" si="2"/>
        <v>-12.725529677562381</v>
      </c>
    </row>
    <row r="28" spans="1:38" s="107" customFormat="1" x14ac:dyDescent="0.25">
      <c r="A28" s="107">
        <v>1909</v>
      </c>
      <c r="B28" s="96" t="s">
        <v>80</v>
      </c>
      <c r="C28" s="48" t="s">
        <v>62</v>
      </c>
      <c r="D28" s="48" t="s">
        <v>22</v>
      </c>
      <c r="E28" s="107" t="s">
        <v>267</v>
      </c>
      <c r="F28" s="16">
        <v>-0.39434618967519902</v>
      </c>
      <c r="G28" s="16">
        <v>-0.394424401546142</v>
      </c>
      <c r="H28" s="16">
        <v>4.7319230809794496E-3</v>
      </c>
      <c r="I28" s="16">
        <v>-0.68783014572637602</v>
      </c>
      <c r="J28" s="16">
        <v>-0.68806684115722205</v>
      </c>
      <c r="K28" s="16">
        <v>1.2750725672461701E-3</v>
      </c>
      <c r="L28" s="16">
        <v>-3.1125109415128999E-2</v>
      </c>
      <c r="M28" s="16">
        <v>4.7854079577281704E-3</v>
      </c>
      <c r="N28" s="16">
        <v>-10.5853174202466</v>
      </c>
      <c r="O28" s="16">
        <v>4.6836811649806596E-3</v>
      </c>
      <c r="P28" s="16">
        <v>-20.570253989734699</v>
      </c>
      <c r="Q28" s="16">
        <v>1.2497035844805499E-3</v>
      </c>
      <c r="R28" s="16">
        <v>-29.9302279505191</v>
      </c>
      <c r="S28" s="16">
        <v>0.13823788939286399</v>
      </c>
      <c r="T28" s="16">
        <v>1337.7678939264599</v>
      </c>
      <c r="U28" s="16">
        <v>0.17427909034505201</v>
      </c>
      <c r="V28" s="108">
        <v>43781.606111111112</v>
      </c>
      <c r="W28" s="107">
        <v>2.2999999999999998</v>
      </c>
      <c r="X28" s="16">
        <v>6.1436412739659805E-5</v>
      </c>
      <c r="Y28" s="16">
        <v>5.40248279749041E-4</v>
      </c>
      <c r="Z28" s="17">
        <f>((((N28/1000)+1)/((SMOW!$Z$4/1000)+1))-1)*1000</f>
        <v>-0.11167904120190641</v>
      </c>
      <c r="AA28" s="17">
        <f>((((P28/1000)+1)/((SMOW!$AA$4/1000)+1))-1)*1000</f>
        <v>-0.21387536890693504</v>
      </c>
      <c r="AB28" s="17">
        <f>Z28*SMOW!$AN$6</f>
        <v>-0.11806343850903556</v>
      </c>
      <c r="AC28" s="17">
        <f>AA28*SMOW!$AN$12</f>
        <v>-0.22586129092621243</v>
      </c>
      <c r="AD28" s="17">
        <f t="shared" si="1"/>
        <v>-0.11807040854542998</v>
      </c>
      <c r="AE28" s="17">
        <f t="shared" si="1"/>
        <v>-0.22588680142883102</v>
      </c>
      <c r="AF28" s="16">
        <f>(AD28-SMOW!AN$14*AE28)</f>
        <v>1.1978226089928018E-3</v>
      </c>
      <c r="AG28" s="2">
        <f t="shared" si="2"/>
        <v>1.1978226089928019</v>
      </c>
    </row>
    <row r="30" spans="1:38" s="107" customFormat="1" x14ac:dyDescent="0.25">
      <c r="B30" s="96"/>
      <c r="C30" s="57"/>
      <c r="D30" s="5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08"/>
      <c r="W30" s="20"/>
      <c r="X30" s="16"/>
      <c r="Y30" s="16"/>
      <c r="Z30" s="17"/>
      <c r="AA30" s="17"/>
      <c r="AB30" s="17"/>
      <c r="AC30" s="17"/>
      <c r="AD30" s="17"/>
      <c r="AE30" s="17"/>
      <c r="AF30" s="16"/>
      <c r="AG30" s="2"/>
      <c r="AH30" s="2"/>
      <c r="AI30" s="2"/>
    </row>
    <row r="31" spans="1:38" s="107" customFormat="1" x14ac:dyDescent="0.25">
      <c r="B31" s="96"/>
      <c r="C31" s="57"/>
      <c r="D31" s="57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08"/>
      <c r="W31" s="20"/>
      <c r="X31" s="16"/>
      <c r="Y31" s="16"/>
      <c r="Z31" s="17"/>
      <c r="AA31" s="17"/>
      <c r="AB31" s="17"/>
      <c r="AC31" s="17"/>
      <c r="AD31" s="17"/>
      <c r="AE31" s="17"/>
      <c r="AF31" s="16"/>
      <c r="AG31" s="2"/>
    </row>
    <row r="35" spans="1:37" x14ac:dyDescent="0.25">
      <c r="Y35" s="19" t="s">
        <v>35</v>
      </c>
      <c r="Z35" s="17">
        <f>AVERAGE(Z17:Z30)</f>
        <v>3.7007434154171883E-14</v>
      </c>
      <c r="AA35" s="17">
        <f t="shared" ref="AA35:AF35" si="3">AVERAGE(AA17:AA30)</f>
        <v>-2.7755575615628914E-14</v>
      </c>
      <c r="AB35" s="17">
        <f t="shared" si="3"/>
        <v>3.9133048653402134E-14</v>
      </c>
      <c r="AC35" s="17">
        <f t="shared" si="3"/>
        <v>-2.9328391567181221E-14</v>
      </c>
      <c r="AD35" s="17">
        <f t="shared" si="3"/>
        <v>-8.8740821024106686E-6</v>
      </c>
      <c r="AE35" s="17">
        <f t="shared" si="3"/>
        <v>-2.9816207994769195E-5</v>
      </c>
      <c r="AF35" s="17">
        <f t="shared" si="3"/>
        <v>6.8688757188283336E-6</v>
      </c>
      <c r="AG35" s="2">
        <f>AVERAGE(AG17:AG30)</f>
        <v>6.8688757188286225E-3</v>
      </c>
      <c r="AH35" s="19" t="s">
        <v>35</v>
      </c>
      <c r="AI35" s="14" t="s">
        <v>76</v>
      </c>
      <c r="AJ35" s="14"/>
    </row>
    <row r="36" spans="1:37" s="18" customFormat="1" x14ac:dyDescent="0.25">
      <c r="A36" s="14"/>
      <c r="B36" s="21"/>
      <c r="C36" s="14"/>
      <c r="D36" s="14"/>
      <c r="E36" s="14"/>
      <c r="F36" s="17"/>
      <c r="G36" s="17"/>
      <c r="H36" s="17"/>
      <c r="I36" s="17"/>
      <c r="J36" s="17"/>
      <c r="K36" s="17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14"/>
      <c r="X36" s="16"/>
      <c r="Y36" s="16"/>
      <c r="Z36" s="16"/>
      <c r="AA36" s="16"/>
      <c r="AB36" s="16"/>
      <c r="AC36" s="16"/>
      <c r="AD36" s="14"/>
      <c r="AE36" s="14"/>
      <c r="AF36" s="16"/>
      <c r="AG36" s="2">
        <f>STDEV(AG17:AG30)</f>
        <v>6.4716611770570509</v>
      </c>
      <c r="AH36" s="19" t="s">
        <v>74</v>
      </c>
      <c r="AJ36" s="14"/>
      <c r="AK36"/>
    </row>
    <row r="37" spans="1:37" s="18" customFormat="1" x14ac:dyDescent="0.25">
      <c r="B37" s="21"/>
      <c r="C37" s="14"/>
      <c r="D37" s="14"/>
      <c r="E37" s="14"/>
      <c r="F37" s="17"/>
      <c r="G37" s="17"/>
      <c r="H37" s="17"/>
      <c r="I37" s="17"/>
      <c r="J37" s="17"/>
      <c r="K37" s="17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14"/>
      <c r="X37" s="16"/>
      <c r="Y37" s="16"/>
      <c r="Z37" s="16"/>
      <c r="AA37" s="16"/>
      <c r="AB37" s="16"/>
      <c r="AC37" s="16"/>
      <c r="AD37" s="14"/>
      <c r="AE37" s="14"/>
      <c r="AF37" s="14"/>
      <c r="AG37" s="3"/>
      <c r="AH37" s="19"/>
      <c r="AI37" s="14"/>
      <c r="AJ37" s="14"/>
      <c r="AK37"/>
    </row>
    <row r="38" spans="1:37" s="46" customFormat="1" x14ac:dyDescent="0.25">
      <c r="A38" s="18" t="s">
        <v>83</v>
      </c>
      <c r="B38" s="28"/>
      <c r="C38" s="18"/>
      <c r="D38" s="18"/>
      <c r="E38" s="18"/>
      <c r="F38" s="35"/>
      <c r="G38" s="35"/>
      <c r="H38" s="35"/>
      <c r="I38" s="37"/>
      <c r="J38" s="37"/>
      <c r="K38" s="37"/>
      <c r="L38" s="35"/>
      <c r="M38" s="35"/>
      <c r="N38" s="35"/>
      <c r="O38" s="35"/>
      <c r="P38" s="18"/>
      <c r="Q38" s="18"/>
      <c r="R38" s="18"/>
      <c r="S38" s="18"/>
      <c r="T38" s="18"/>
      <c r="U38" s="18"/>
      <c r="V38" s="12"/>
      <c r="W38" s="18"/>
      <c r="X38" s="35"/>
      <c r="Y38" s="35"/>
      <c r="Z38" s="37"/>
      <c r="AA38" s="37"/>
      <c r="AB38" s="37"/>
      <c r="AC38" s="37"/>
      <c r="AD38" s="37"/>
      <c r="AE38" s="37"/>
      <c r="AF38" s="35"/>
      <c r="AG38" s="36"/>
      <c r="AH38" s="18"/>
      <c r="AI38" s="18"/>
      <c r="AJ38" s="18"/>
      <c r="AK38"/>
    </row>
    <row r="39" spans="1:37" s="46" customFormat="1" x14ac:dyDescent="0.25">
      <c r="A39" s="46" t="s">
        <v>99</v>
      </c>
      <c r="B39" s="28"/>
      <c r="C39" s="18"/>
      <c r="D39" s="18"/>
      <c r="E39" s="18"/>
      <c r="F39" s="35"/>
      <c r="G39" s="35"/>
      <c r="H39" s="35"/>
      <c r="I39" s="37"/>
      <c r="J39" s="37"/>
      <c r="K39" s="37"/>
      <c r="L39" s="35"/>
      <c r="M39" s="35"/>
      <c r="N39" s="35"/>
      <c r="O39" s="35"/>
      <c r="P39" s="18"/>
      <c r="Q39" s="18"/>
      <c r="R39" s="18"/>
      <c r="S39" s="18"/>
      <c r="T39" s="18"/>
      <c r="U39" s="18"/>
      <c r="V39" s="12"/>
      <c r="W39" s="18"/>
      <c r="X39" s="35"/>
      <c r="Y39" s="35"/>
      <c r="Z39" s="38"/>
      <c r="AA39" s="38"/>
      <c r="AB39" s="38"/>
      <c r="AC39" s="38"/>
      <c r="AD39" s="38"/>
      <c r="AE39" s="38"/>
      <c r="AF39" s="39"/>
      <c r="AG39" s="40"/>
      <c r="AH39" s="18"/>
      <c r="AI39" s="18"/>
      <c r="AJ39" s="18"/>
      <c r="AK39" s="18"/>
    </row>
    <row r="40" spans="1:37" s="46" customFormat="1" x14ac:dyDescent="0.25">
      <c r="B40" s="21"/>
      <c r="C40" s="48"/>
      <c r="D40" s="48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  <c r="AH40" s="94"/>
      <c r="AI40" s="95"/>
    </row>
    <row r="41" spans="1:37" s="46" customFormat="1" x14ac:dyDescent="0.25">
      <c r="B41" s="21"/>
      <c r="C41" s="48"/>
      <c r="D41" s="4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2" spans="1:37" s="46" customFormat="1" x14ac:dyDescent="0.25">
      <c r="B42" s="21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</row>
    <row r="43" spans="1:37" s="46" customFormat="1" x14ac:dyDescent="0.25">
      <c r="B43" s="2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5" spans="1:37" s="46" customFormat="1" x14ac:dyDescent="0.25">
      <c r="B45" s="96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  <c r="AH45" s="99"/>
      <c r="AI45" s="99"/>
    </row>
    <row r="46" spans="1:37" s="46" customFormat="1" x14ac:dyDescent="0.25">
      <c r="B46" s="96"/>
      <c r="C46" s="48"/>
      <c r="D46" s="48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  <c r="AH46" s="2"/>
      <c r="AI46" s="2"/>
    </row>
    <row r="47" spans="1:37" s="46" customFormat="1" x14ac:dyDescent="0.25">
      <c r="B47" s="96"/>
      <c r="C47" s="48"/>
      <c r="D47" s="48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48" spans="1:37" s="46" customFormat="1" x14ac:dyDescent="0.25">
      <c r="B48" s="21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</row>
    <row r="49" spans="2:35" s="107" customFormat="1" x14ac:dyDescent="0.25">
      <c r="B49" s="96"/>
      <c r="C49" s="57"/>
      <c r="D49" s="5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08"/>
      <c r="W49" s="20"/>
      <c r="X49" s="16"/>
      <c r="Y49" s="16"/>
      <c r="Z49" s="17"/>
      <c r="AA49" s="17"/>
      <c r="AB49" s="17"/>
      <c r="AC49" s="17"/>
      <c r="AD49" s="17"/>
      <c r="AE49" s="17"/>
      <c r="AF49" s="16"/>
      <c r="AG49" s="2"/>
      <c r="AH49" s="2"/>
      <c r="AI49" s="2"/>
    </row>
    <row r="50" spans="2:35" s="107" customFormat="1" x14ac:dyDescent="0.25">
      <c r="B50" s="96"/>
      <c r="C50" s="57"/>
      <c r="D50" s="57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08"/>
      <c r="W50" s="20"/>
      <c r="X50" s="16"/>
      <c r="Y50" s="16"/>
      <c r="Z50" s="17"/>
      <c r="AA50" s="17"/>
      <c r="AB50" s="17"/>
      <c r="AC50" s="17"/>
      <c r="AD50" s="17"/>
      <c r="AE50" s="17"/>
      <c r="AF50" s="16"/>
      <c r="AG50" s="2"/>
    </row>
  </sheetData>
  <mergeCells count="2">
    <mergeCell ref="Z1:AA1"/>
    <mergeCell ref="AB1:AC1"/>
  </mergeCells>
  <dataValidations count="5">
    <dataValidation type="list" allowBlank="1" showInputMessage="1" showErrorMessage="1" sqref="H16 D30:D31 F41 H30 F49:F50 F30 F16:F20 D45:D50 D38:D43 H24 L21 H22 N22 L23:L24 J27 D7:D28 F28 L28">
      <formula1>INDIRECT(C7)</formula1>
    </dataValidation>
    <dataValidation type="list" allowBlank="1" showInputMessage="1" showErrorMessage="1" sqref="C30:C31 E41 G30 E49:E50 E30 C7:C20 E16:E20 C45:C50 C38:C43">
      <formula1>Type</formula1>
    </dataValidation>
    <dataValidation type="list" allowBlank="1" showInputMessage="1" showErrorMessage="1" sqref="E10:E15">
      <formula1>INDIRECT(#REF!)</formula1>
    </dataValidation>
    <dataValidation type="textLength" allowBlank="1" showInputMessage="1" showErrorMessage="1" sqref="M24">
      <formula1>1</formula1>
      <formula2>45</formula2>
    </dataValidation>
    <dataValidation errorStyle="warning" allowBlank="1" showInputMessage="1" sqref="M27 O25 O28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topLeftCell="O1" zoomScaleNormal="100" workbookViewId="0">
      <selection activeCell="AH24" sqref="AH24"/>
    </sheetView>
  </sheetViews>
  <sheetFormatPr defaultRowHeight="15" x14ac:dyDescent="0.25"/>
  <cols>
    <col min="5" max="5" width="36.28515625" customWidth="1"/>
    <col min="6" max="7" width="11.28515625" bestFit="1" customWidth="1"/>
    <col min="8" max="8" width="9.5703125" bestFit="1" customWidth="1"/>
    <col min="9" max="10" width="11.28515625" bestFit="1" customWidth="1"/>
    <col min="11" max="13" width="9.5703125" bestFit="1" customWidth="1"/>
    <col min="14" max="14" width="11.28515625" bestFit="1" customWidth="1"/>
    <col min="15" max="15" width="9.5703125" bestFit="1" customWidth="1"/>
    <col min="16" max="16" width="11.28515625" bestFit="1" customWidth="1"/>
    <col min="17" max="17" width="9.5703125" bestFit="1" customWidth="1"/>
    <col min="18" max="18" width="12.28515625" bestFit="1" customWidth="1"/>
    <col min="19" max="19" width="9.5703125" bestFit="1" customWidth="1"/>
    <col min="20" max="20" width="11.5703125" bestFit="1" customWidth="1"/>
    <col min="21" max="21" width="9.5703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5703125" customWidth="1"/>
    <col min="31" max="31" width="10.42578125" customWidth="1"/>
    <col min="32" max="32" width="11.5703125" customWidth="1"/>
    <col min="33" max="33" width="15.28515625" customWidth="1"/>
    <col min="36" max="36" width="10.5703125" customWidth="1"/>
  </cols>
  <sheetData>
    <row r="1" spans="1:39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39" s="14" customFormat="1" x14ac:dyDescent="0.25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82</v>
      </c>
    </row>
    <row r="3" spans="1:39" s="14" customFormat="1" x14ac:dyDescent="0.25">
      <c r="A3" s="46" t="s">
        <v>99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39" s="107" customFormat="1" x14ac:dyDescent="0.25">
      <c r="A4" s="107">
        <v>1772</v>
      </c>
      <c r="B4" s="96" t="s">
        <v>80</v>
      </c>
      <c r="C4" s="48" t="s">
        <v>62</v>
      </c>
      <c r="D4" s="48" t="s">
        <v>24</v>
      </c>
      <c r="E4" s="107" t="s">
        <v>126</v>
      </c>
      <c r="F4" s="16">
        <v>-28.507100687014901</v>
      </c>
      <c r="G4" s="16">
        <v>-28.921319705493602</v>
      </c>
      <c r="H4" s="16">
        <v>5.0207489018725101E-3</v>
      </c>
      <c r="I4" s="16">
        <v>-53.296929382217201</v>
      </c>
      <c r="J4" s="16">
        <v>-54.769782423649197</v>
      </c>
      <c r="K4" s="16">
        <v>1.75775133661779E-3</v>
      </c>
      <c r="L4" s="16">
        <v>-2.8745858067885902E-3</v>
      </c>
      <c r="M4" s="16">
        <v>5.26712068747732E-3</v>
      </c>
      <c r="N4" s="16">
        <v>-38.411462622008202</v>
      </c>
      <c r="O4" s="16">
        <v>4.9695624090599997E-3</v>
      </c>
      <c r="P4" s="16">
        <v>-72.132636854079394</v>
      </c>
      <c r="Q4" s="16">
        <v>1.72277892445084E-3</v>
      </c>
      <c r="R4" s="16">
        <v>-105.596528228072</v>
      </c>
      <c r="S4" s="16">
        <v>0.13090817969445301</v>
      </c>
      <c r="T4" s="16">
        <v>501.67885813888898</v>
      </c>
      <c r="U4" s="16">
        <v>0.13891861201543901</v>
      </c>
      <c r="V4" s="108">
        <v>43746.572777777779</v>
      </c>
      <c r="W4" s="107">
        <v>2.2999999999999998</v>
      </c>
      <c r="X4" s="16">
        <v>2.8286992855883798E-3</v>
      </c>
      <c r="Y4" s="16">
        <v>8.6949494138371995E-4</v>
      </c>
      <c r="Z4" s="17">
        <f>((((N4/1000)+1)/((SMOW!$Z$4/1000)+1))-1)*1000</f>
        <v>-28.232383225619941</v>
      </c>
      <c r="AA4" s="17">
        <f>((((P4/1000)+1)/((SMOW!$AA$4/1000)+1))-1)*1000</f>
        <v>-52.847926101676322</v>
      </c>
      <c r="AB4" s="17">
        <f>Z4*SMOW!$AN$6</f>
        <v>-29.846354383499197</v>
      </c>
      <c r="AC4" s="17">
        <f>AA4*SMOW!$AN$12</f>
        <v>-55.809609461347613</v>
      </c>
      <c r="AD4" s="17">
        <f t="shared" ref="AD4:AE13" si="0">LN((AB4/1000)+1)*1000</f>
        <v>-30.300822485490485</v>
      </c>
      <c r="AE4" s="17">
        <f t="shared" si="0"/>
        <v>-57.427448279659863</v>
      </c>
      <c r="AF4" s="16">
        <f>(AD4-SMOW!AN$14*AE4)</f>
        <v>2.0870206169924188E-2</v>
      </c>
      <c r="AG4" s="2">
        <f>AF4*1000</f>
        <v>20.870206169924188</v>
      </c>
      <c r="AH4" s="2">
        <f>AVERAGE(AG4:AG8)</f>
        <v>13.495916345453907</v>
      </c>
      <c r="AI4" s="2">
        <f>STDEV(AG4:AG8)</f>
        <v>5.6926137513950055</v>
      </c>
    </row>
    <row r="5" spans="1:39" s="107" customFormat="1" x14ac:dyDescent="0.25">
      <c r="A5" s="107">
        <v>1773</v>
      </c>
      <c r="B5" s="96" t="s">
        <v>80</v>
      </c>
      <c r="C5" s="48" t="s">
        <v>62</v>
      </c>
      <c r="D5" s="48" t="s">
        <v>24</v>
      </c>
      <c r="E5" s="107" t="s">
        <v>127</v>
      </c>
      <c r="F5" s="16">
        <v>-28.3915176047052</v>
      </c>
      <c r="G5" s="16">
        <v>-28.802351948149202</v>
      </c>
      <c r="H5" s="16">
        <v>4.3606097931226098E-3</v>
      </c>
      <c r="I5" s="16">
        <v>-53.0762126314808</v>
      </c>
      <c r="J5" s="16">
        <v>-54.536667067492601</v>
      </c>
      <c r="K5" s="16">
        <v>1.78587273487537E-3</v>
      </c>
      <c r="L5" s="16">
        <v>-6.9917365131337804E-3</v>
      </c>
      <c r="M5" s="16">
        <v>4.6581649759442597E-3</v>
      </c>
      <c r="N5" s="16">
        <v>-38.297057908250203</v>
      </c>
      <c r="O5" s="16">
        <v>4.3161534129702401E-3</v>
      </c>
      <c r="P5" s="16">
        <v>-71.916311507871001</v>
      </c>
      <c r="Q5" s="16">
        <v>1.7503408163039699E-3</v>
      </c>
      <c r="R5" s="16">
        <v>-105.525445732051</v>
      </c>
      <c r="S5" s="16">
        <v>0.16699379382191301</v>
      </c>
      <c r="T5" s="16">
        <v>508.23891543072898</v>
      </c>
      <c r="U5" s="16">
        <v>7.52128408449282E-2</v>
      </c>
      <c r="V5" s="108">
        <v>43746.652743055558</v>
      </c>
      <c r="W5" s="107">
        <v>2.2999999999999998</v>
      </c>
      <c r="X5" s="16">
        <v>1.1534279783277999E-2</v>
      </c>
      <c r="Y5" s="16">
        <v>8.4672033788884497E-3</v>
      </c>
      <c r="Z5" s="17">
        <f>((((N5/1000)+1)/((SMOW!$Z$4/1000)+1))-1)*1000</f>
        <v>-28.116767458880922</v>
      </c>
      <c r="AA5" s="17">
        <f>((((P5/1000)+1)/((SMOW!$AA$4/1000)+1))-1)*1000</f>
        <v>-52.627104669178415</v>
      </c>
      <c r="AB5" s="17">
        <f>Z5*SMOW!$AN$6</f>
        <v>-29.724129167199308</v>
      </c>
      <c r="AC5" s="17">
        <f>AA5*SMOW!$AN$12</f>
        <v>-55.576412838178463</v>
      </c>
      <c r="AD5" s="17">
        <f t="shared" si="0"/>
        <v>-30.174844999139737</v>
      </c>
      <c r="AE5" s="17">
        <f t="shared" si="0"/>
        <v>-57.180498265408495</v>
      </c>
      <c r="AF5" s="16">
        <f>(AD5-SMOW!AN$14*AE5)</f>
        <v>1.6458084995949918E-2</v>
      </c>
      <c r="AG5" s="2">
        <f>AF5*1000</f>
        <v>16.458084995949918</v>
      </c>
    </row>
    <row r="6" spans="1:39" s="107" customFormat="1" x14ac:dyDescent="0.25">
      <c r="A6" s="107">
        <v>1774</v>
      </c>
      <c r="B6" s="96" t="s">
        <v>101</v>
      </c>
      <c r="C6" s="48" t="s">
        <v>62</v>
      </c>
      <c r="D6" s="48" t="s">
        <v>24</v>
      </c>
      <c r="E6" s="107" t="s">
        <v>128</v>
      </c>
      <c r="F6" s="16">
        <v>-27.933490292853399</v>
      </c>
      <c r="G6" s="16">
        <v>-28.331051507128802</v>
      </c>
      <c r="H6" s="16">
        <v>3.6113387870730898E-3</v>
      </c>
      <c r="I6" s="16">
        <v>-52.2129068739454</v>
      </c>
      <c r="J6" s="16">
        <v>-53.625387332267401</v>
      </c>
      <c r="K6" s="16">
        <v>1.82152807273821E-3</v>
      </c>
      <c r="L6" s="16">
        <v>-1.68469956915718E-2</v>
      </c>
      <c r="M6" s="16">
        <v>3.7292113588528399E-3</v>
      </c>
      <c r="N6" s="16">
        <v>-37.843700180989202</v>
      </c>
      <c r="O6" s="16">
        <v>3.5745212185228801E-3</v>
      </c>
      <c r="P6" s="16">
        <v>-71.070182175777205</v>
      </c>
      <c r="Q6" s="16">
        <v>1.78528675167879E-3</v>
      </c>
      <c r="R6" s="16">
        <v>-104.25168981388499</v>
      </c>
      <c r="S6" s="16">
        <v>0.14759533872154601</v>
      </c>
      <c r="T6" s="16">
        <v>788.52805923494202</v>
      </c>
      <c r="U6" s="16">
        <v>0.134321401702822</v>
      </c>
      <c r="V6" s="108">
        <v>43746.739525462966</v>
      </c>
      <c r="W6" s="107">
        <v>2.2999999999999998</v>
      </c>
      <c r="X6" s="16">
        <v>3.3086042124357798E-2</v>
      </c>
      <c r="Y6" s="16">
        <v>2.8958820769279098E-2</v>
      </c>
      <c r="Z6" s="17">
        <f>((((N6/1000)+1)/((SMOW!$Z$4/1000)+1))-1)*1000</f>
        <v>-27.658610626679181</v>
      </c>
      <c r="AA6" s="17">
        <f>((((P6/1000)+1)/((SMOW!$AA$4/1000)+1))-1)*1000</f>
        <v>-51.763389462123776</v>
      </c>
      <c r="AB6" s="17">
        <f>Z6*SMOW!$AN$6</f>
        <v>-29.239780712878755</v>
      </c>
      <c r="AC6" s="17">
        <f>AA6*SMOW!$AN$12</f>
        <v>-54.664293632236387</v>
      </c>
      <c r="AD6" s="17">
        <f t="shared" si="0"/>
        <v>-29.675783217817177</v>
      </c>
      <c r="AE6" s="17">
        <f t="shared" si="0"/>
        <v>-56.215169739288022</v>
      </c>
      <c r="AF6" s="16">
        <f>(AD6-SMOW!AN$14*AE6)</f>
        <v>5.8264045268998643E-3</v>
      </c>
      <c r="AG6" s="2">
        <f>AF6*1000</f>
        <v>5.8264045268998643</v>
      </c>
    </row>
    <row r="7" spans="1:39" s="107" customFormat="1" x14ac:dyDescent="0.25">
      <c r="A7" s="107">
        <v>1778</v>
      </c>
      <c r="B7" s="96" t="s">
        <v>80</v>
      </c>
      <c r="C7" s="56" t="s">
        <v>62</v>
      </c>
      <c r="D7" s="56" t="s">
        <v>24</v>
      </c>
      <c r="E7" s="107" t="s">
        <v>133</v>
      </c>
      <c r="F7" s="16">
        <v>-28.574980647882501</v>
      </c>
      <c r="G7" s="16">
        <v>-28.9911939318545</v>
      </c>
      <c r="H7" s="16">
        <v>4.9318992426506704E-3</v>
      </c>
      <c r="I7" s="16">
        <v>-53.409838766803801</v>
      </c>
      <c r="J7" s="16">
        <v>-54.8890555004634</v>
      </c>
      <c r="K7" s="16">
        <v>2.5451329713119899E-3</v>
      </c>
      <c r="L7" s="16">
        <v>-9.7726276098659207E-3</v>
      </c>
      <c r="M7" s="16">
        <v>4.7260997444602696E-3</v>
      </c>
      <c r="N7" s="16">
        <v>-38.478650547245898</v>
      </c>
      <c r="O7" s="16">
        <v>4.8816185713647696E-3</v>
      </c>
      <c r="P7" s="16">
        <v>-72.243299781244502</v>
      </c>
      <c r="Q7" s="16">
        <v>2.4944947283258002E-3</v>
      </c>
      <c r="R7" s="16">
        <v>-106.609855288467</v>
      </c>
      <c r="S7" s="16">
        <v>0.148214262349223</v>
      </c>
      <c r="T7" s="16">
        <v>592.30290177238498</v>
      </c>
      <c r="U7" s="16">
        <v>8.9132178464499598E-2</v>
      </c>
      <c r="V7" s="108">
        <v>43747.589363425926</v>
      </c>
      <c r="W7" s="107">
        <v>2.2999999999999998</v>
      </c>
      <c r="X7" s="16">
        <v>1.3517372438660101E-3</v>
      </c>
      <c r="Y7" s="16">
        <v>1.7061096396953001E-4</v>
      </c>
      <c r="Z7" s="17">
        <f>((((N7/1000)+1)/((SMOW!$Z$4/1000)+1))-1)*1000</f>
        <v>-28.300282381491961</v>
      </c>
      <c r="AA7" s="17">
        <f>((((P7/1000)+1)/((SMOW!$AA$4/1000)+1))-1)*1000</f>
        <v>-52.960889037039102</v>
      </c>
      <c r="AB7" s="17">
        <f>Z7*SMOW!$AN$6</f>
        <v>-29.91813515568203</v>
      </c>
      <c r="AC7" s="17">
        <f>AA7*SMOW!$AN$12</f>
        <v>-55.928903022538165</v>
      </c>
      <c r="AD7" s="17">
        <f t="shared" si="0"/>
        <v>-30.374814299194</v>
      </c>
      <c r="AE7" s="17">
        <f t="shared" si="0"/>
        <v>-57.553801077869174</v>
      </c>
      <c r="AF7" s="16">
        <f>(AD7-SMOW!AN$14*AE7)</f>
        <v>1.3592669920925005E-2</v>
      </c>
      <c r="AG7" s="2">
        <f>AF7*1000</f>
        <v>13.592669920925005</v>
      </c>
    </row>
    <row r="8" spans="1:39" s="87" customFormat="1" x14ac:dyDescent="0.25">
      <c r="A8" s="107">
        <v>1779</v>
      </c>
      <c r="B8" s="96" t="s">
        <v>119</v>
      </c>
      <c r="C8" s="57" t="s">
        <v>62</v>
      </c>
      <c r="D8" s="57" t="s">
        <v>24</v>
      </c>
      <c r="E8" s="107" t="s">
        <v>134</v>
      </c>
      <c r="F8" s="16">
        <v>-28.2514700993421</v>
      </c>
      <c r="G8" s="16">
        <v>-28.658222474290501</v>
      </c>
      <c r="H8" s="16">
        <v>4.3254431853109402E-3</v>
      </c>
      <c r="I8" s="16">
        <v>-52.8080984273439</v>
      </c>
      <c r="J8" s="16">
        <v>-54.253564819525003</v>
      </c>
      <c r="K8" s="16">
        <v>1.8026492502962799E-3</v>
      </c>
      <c r="L8" s="16">
        <v>-1.2340249581264499E-2</v>
      </c>
      <c r="M8" s="16">
        <v>4.3777737158106804E-3</v>
      </c>
      <c r="N8" s="16">
        <v>-38.158438186025997</v>
      </c>
      <c r="O8" s="16">
        <v>4.28134532842964E-3</v>
      </c>
      <c r="P8" s="16">
        <v>-71.653531733160804</v>
      </c>
      <c r="Q8" s="16">
        <v>1.76678354434506E-3</v>
      </c>
      <c r="R8" s="16">
        <v>-104.96168945840201</v>
      </c>
      <c r="S8" s="16">
        <v>0.13351737107650799</v>
      </c>
      <c r="T8" s="16">
        <v>754.33400456106301</v>
      </c>
      <c r="U8" s="16">
        <v>0.102146432566616</v>
      </c>
      <c r="V8" s="108">
        <v>43747.666597222225</v>
      </c>
      <c r="W8" s="107">
        <v>2.2999999999999998</v>
      </c>
      <c r="X8" s="16">
        <v>8.3640409869229003E-4</v>
      </c>
      <c r="Y8" s="16">
        <v>2.41501525713787E-3</v>
      </c>
      <c r="Z8" s="17">
        <f>((((N8/1000)+1)/((SMOW!$Z$4/1000)+1))-1)*1000</f>
        <v>-27.976680351071813</v>
      </c>
      <c r="AA8" s="17">
        <f>((((P8/1000)+1)/((SMOW!$AA$4/1000)+1))-1)*1000</f>
        <v>-52.358863303568313</v>
      </c>
      <c r="AB8" s="17">
        <f>Z8*SMOW!$AN$6</f>
        <v>-29.57603364756794</v>
      </c>
      <c r="AC8" s="17">
        <f>AA8*SMOW!$AN$12</f>
        <v>-55.29313879205457</v>
      </c>
      <c r="AD8" s="17">
        <f t="shared" si="0"/>
        <v>-30.02222426193833</v>
      </c>
      <c r="AE8" s="17">
        <f t="shared" si="0"/>
        <v>-56.880599390249806</v>
      </c>
      <c r="AF8" s="16">
        <f>(AD8-SMOW!AN$14*AE8)</f>
        <v>1.0732216113570558E-2</v>
      </c>
      <c r="AG8" s="2">
        <f>AF8*1000</f>
        <v>10.732216113570558</v>
      </c>
      <c r="AH8" s="89"/>
      <c r="AI8" s="92"/>
      <c r="AJ8" s="92"/>
      <c r="AK8" s="92"/>
      <c r="AL8" s="56"/>
    </row>
    <row r="9" spans="1:39" s="107" customFormat="1" x14ac:dyDescent="0.25">
      <c r="A9" s="107">
        <v>1895</v>
      </c>
      <c r="B9" s="96" t="s">
        <v>80</v>
      </c>
      <c r="C9" s="48" t="s">
        <v>62</v>
      </c>
      <c r="D9" s="48" t="s">
        <v>24</v>
      </c>
      <c r="E9" s="107" t="s">
        <v>252</v>
      </c>
      <c r="F9" s="16">
        <v>-28.5732012966245</v>
      </c>
      <c r="G9" s="16">
        <v>-28.989362205481399</v>
      </c>
      <c r="H9" s="16">
        <v>4.8129473262707896E-3</v>
      </c>
      <c r="I9" s="16">
        <v>-53.374099732686098</v>
      </c>
      <c r="J9" s="16">
        <v>-54.851300702492203</v>
      </c>
      <c r="K9" s="16">
        <v>2.9325728459096401E-3</v>
      </c>
      <c r="L9" s="16">
        <v>-2.78754345654906E-2</v>
      </c>
      <c r="M9" s="16">
        <v>4.5643802318814097E-3</v>
      </c>
      <c r="N9" s="16">
        <v>-38.476889336458903</v>
      </c>
      <c r="O9" s="16">
        <v>4.7638793687724904E-3</v>
      </c>
      <c r="P9" s="16">
        <v>-72.208271814844693</v>
      </c>
      <c r="Q9" s="16">
        <v>2.8742260569538098E-3</v>
      </c>
      <c r="R9" s="16">
        <v>-105.879641634281</v>
      </c>
      <c r="S9" s="16">
        <v>0.14703398361464501</v>
      </c>
      <c r="T9" s="16">
        <v>874.38558769307394</v>
      </c>
      <c r="U9" s="16">
        <v>0.136940031070477</v>
      </c>
      <c r="V9" s="108">
        <v>43776.361145833333</v>
      </c>
      <c r="W9" s="107">
        <v>2.2999999999999998</v>
      </c>
      <c r="X9" s="16">
        <v>2.1787719720410201E-2</v>
      </c>
      <c r="Y9" s="16">
        <v>0.346344084616863</v>
      </c>
      <c r="Z9" s="17">
        <f>((((N9/1000)+1)/((SMOW!$Z$4/1000)+1))-1)*1000</f>
        <v>-28.298502527071335</v>
      </c>
      <c r="AA9" s="17">
        <f>((((P9/1000)+1)/((SMOW!$AA$4/1000)+1))-1)*1000</f>
        <v>-52.925133052576399</v>
      </c>
      <c r="AB9" s="17">
        <f>Z9*SMOW!$AN$6</f>
        <v>-29.916253551661409</v>
      </c>
      <c r="AC9" s="17">
        <f>AA9*SMOW!$AN$12</f>
        <v>-55.891143214803606</v>
      </c>
      <c r="AD9" s="17">
        <f t="shared" si="0"/>
        <v>-30.372874666814532</v>
      </c>
      <c r="AE9" s="17">
        <f t="shared" si="0"/>
        <v>-57.513805093731797</v>
      </c>
      <c r="AF9" s="16">
        <f>(AD9-SMOW!AN$14*AE9)</f>
        <v>-5.5855773241404449E-3</v>
      </c>
      <c r="AG9" s="2">
        <f t="shared" ref="AG9:AG13" si="1">AF9*1000</f>
        <v>-5.5855773241404449</v>
      </c>
      <c r="AH9" s="2">
        <f>AVERAGE(AG9:AG13)</f>
        <v>-13.444475282027923</v>
      </c>
      <c r="AI9" s="2">
        <f>STDEV(AG9:AG13)</f>
        <v>8.7472363479717679</v>
      </c>
    </row>
    <row r="10" spans="1:39" s="107" customFormat="1" x14ac:dyDescent="0.25">
      <c r="A10" s="107">
        <v>1896</v>
      </c>
      <c r="B10" s="96" t="s">
        <v>80</v>
      </c>
      <c r="C10" s="48" t="s">
        <v>62</v>
      </c>
      <c r="D10" s="48" t="s">
        <v>24</v>
      </c>
      <c r="E10" s="107" t="s">
        <v>253</v>
      </c>
      <c r="F10" s="16">
        <v>-28.362358607063499</v>
      </c>
      <c r="G10" s="16">
        <v>-28.772341313999402</v>
      </c>
      <c r="H10" s="16">
        <v>4.2060509490326201E-3</v>
      </c>
      <c r="I10" s="16">
        <v>-52.9683837559963</v>
      </c>
      <c r="J10" s="16">
        <v>-54.422800771584498</v>
      </c>
      <c r="K10" s="16">
        <v>2.1824408919844701E-3</v>
      </c>
      <c r="L10" s="16">
        <v>-3.7102506602783997E-2</v>
      </c>
      <c r="M10" s="16">
        <v>4.4337198199590503E-3</v>
      </c>
      <c r="N10" s="16">
        <v>-38.268196186344099</v>
      </c>
      <c r="O10" s="16">
        <v>4.1631702949942303E-3</v>
      </c>
      <c r="P10" s="16">
        <v>-71.810628007445104</v>
      </c>
      <c r="Q10" s="16">
        <v>2.1390188101391098E-3</v>
      </c>
      <c r="R10" s="16">
        <v>-105.981191274995</v>
      </c>
      <c r="S10" s="16">
        <v>0.108413623499808</v>
      </c>
      <c r="T10" s="16">
        <v>964.68886342563496</v>
      </c>
      <c r="U10" s="16">
        <v>0.16673875376376401</v>
      </c>
      <c r="V10" s="108">
        <v>43776.444560185184</v>
      </c>
      <c r="W10" s="107">
        <v>2.2999999999999998</v>
      </c>
      <c r="X10" s="16">
        <v>0.11578855791034599</v>
      </c>
      <c r="Y10" s="16">
        <v>0.107572838056587</v>
      </c>
      <c r="Z10" s="17">
        <f>((((N10/1000)+1)/((SMOW!$Z$4/1000)+1))-1)*1000</f>
        <v>-28.087600215696895</v>
      </c>
      <c r="AA10" s="17">
        <f>((((P10/1000)+1)/((SMOW!$AA$4/1000)+1))-1)*1000</f>
        <v>-52.5192246525068</v>
      </c>
      <c r="AB10" s="17">
        <f>Z10*SMOW!$AN$6</f>
        <v>-29.693294509370272</v>
      </c>
      <c r="AC10" s="17">
        <f>AA10*SMOW!$AN$12</f>
        <v>-55.462487050673708</v>
      </c>
      <c r="AD10" s="17">
        <f t="shared" si="0"/>
        <v>-30.143066235166636</v>
      </c>
      <c r="AE10" s="17">
        <f t="shared" si="0"/>
        <v>-57.059875572187096</v>
      </c>
      <c r="AF10" s="16">
        <f>(AD10-SMOW!AN$14*AE10)</f>
        <v>-1.5451933051846112E-2</v>
      </c>
      <c r="AG10" s="2">
        <f t="shared" si="1"/>
        <v>-15.451933051846112</v>
      </c>
    </row>
    <row r="11" spans="1:39" s="107" customFormat="1" x14ac:dyDescent="0.25">
      <c r="A11" s="107">
        <v>1897</v>
      </c>
      <c r="B11" s="96" t="s">
        <v>80</v>
      </c>
      <c r="C11" s="48" t="s">
        <v>62</v>
      </c>
      <c r="D11" s="48" t="s">
        <v>24</v>
      </c>
      <c r="E11" s="107" t="s">
        <v>254</v>
      </c>
      <c r="F11" s="16">
        <v>-28.332237872284001</v>
      </c>
      <c r="G11" s="16">
        <v>-28.7413417667541</v>
      </c>
      <c r="H11" s="16">
        <v>3.8907088946162701E-3</v>
      </c>
      <c r="I11" s="16">
        <v>-52.9108325695342</v>
      </c>
      <c r="J11" s="16">
        <v>-54.362032491120701</v>
      </c>
      <c r="K11" s="16">
        <v>1.62620061676907E-3</v>
      </c>
      <c r="L11" s="16">
        <v>-3.8188611442357502E-2</v>
      </c>
      <c r="M11" s="16">
        <v>3.8445877433828102E-3</v>
      </c>
      <c r="N11" s="16">
        <v>-38.238382532202301</v>
      </c>
      <c r="O11" s="16">
        <v>3.8510431501688402E-3</v>
      </c>
      <c r="P11" s="16">
        <v>-71.754221865661293</v>
      </c>
      <c r="Q11" s="16">
        <v>1.5938455520603399E-3</v>
      </c>
      <c r="R11" s="16">
        <v>-105.234043614871</v>
      </c>
      <c r="S11" s="16">
        <v>0.144522445709067</v>
      </c>
      <c r="T11" s="16">
        <v>1155.77858287507</v>
      </c>
      <c r="U11" s="16">
        <v>0.26853200956462298</v>
      </c>
      <c r="V11" s="108">
        <v>43776.523969907408</v>
      </c>
      <c r="W11" s="107">
        <v>2.2999999999999998</v>
      </c>
      <c r="X11" s="16">
        <v>0.30358942210858503</v>
      </c>
      <c r="Y11" s="16">
        <v>0.55999044253325903</v>
      </c>
      <c r="Z11" s="17">
        <f>((((N11/1000)+1)/((SMOW!$Z$4/1000)+1))-1)*1000</f>
        <v>-28.057470963416485</v>
      </c>
      <c r="AA11" s="17">
        <f>((((P11/1000)+1)/((SMOW!$AA$4/1000)+1))-1)*1000</f>
        <v>-52.461646170610443</v>
      </c>
      <c r="AB11" s="17">
        <f>Z11*SMOW!$AN$6</f>
        <v>-29.661442846912852</v>
      </c>
      <c r="AC11" s="17">
        <f>AA11*SMOW!$AN$12</f>
        <v>-55.401681777410374</v>
      </c>
      <c r="AD11" s="17">
        <f t="shared" si="0"/>
        <v>-30.110240387935889</v>
      </c>
      <c r="AE11" s="17">
        <f t="shared" si="0"/>
        <v>-56.995501933954181</v>
      </c>
      <c r="AF11" s="16">
        <f>(AD11-SMOW!AN$14*AE11)</f>
        <v>-1.6615366808078846E-2</v>
      </c>
      <c r="AG11" s="2">
        <f t="shared" si="1"/>
        <v>-16.615366808078846</v>
      </c>
    </row>
    <row r="12" spans="1:39" s="89" customFormat="1" x14ac:dyDescent="0.25">
      <c r="A12" s="107">
        <v>1898</v>
      </c>
      <c r="B12" s="96" t="s">
        <v>80</v>
      </c>
      <c r="C12" s="48" t="s">
        <v>62</v>
      </c>
      <c r="D12" s="48" t="s">
        <v>24</v>
      </c>
      <c r="E12" s="107" t="s">
        <v>256</v>
      </c>
      <c r="F12" s="16">
        <v>-28.641499451506199</v>
      </c>
      <c r="G12" s="16">
        <v>-29.059671831366</v>
      </c>
      <c r="H12" s="16">
        <v>5.2432615137201002E-3</v>
      </c>
      <c r="I12" s="16">
        <v>-53.502540617621797</v>
      </c>
      <c r="J12" s="16">
        <v>-54.986992637998597</v>
      </c>
      <c r="K12" s="16">
        <v>1.8936295440276599E-3</v>
      </c>
      <c r="L12" s="16">
        <v>-2.65397185027175E-2</v>
      </c>
      <c r="M12" s="16">
        <v>5.4028649386000799E-3</v>
      </c>
      <c r="N12" s="16">
        <v>-38.544491192226197</v>
      </c>
      <c r="O12" s="16">
        <v>5.1898065067022096E-3</v>
      </c>
      <c r="P12" s="16">
        <v>-72.3341572259353</v>
      </c>
      <c r="Q12" s="16">
        <v>1.8559536842372201E-3</v>
      </c>
      <c r="R12" s="16">
        <v>-106.138895278685</v>
      </c>
      <c r="S12" s="16">
        <v>0.114755802302902</v>
      </c>
      <c r="T12" s="16">
        <v>916.07801356554296</v>
      </c>
      <c r="U12" s="16">
        <v>0.15185040206154601</v>
      </c>
      <c r="V12" s="108">
        <v>43776.602858796294</v>
      </c>
      <c r="W12" s="107">
        <v>2.2999999999999998</v>
      </c>
      <c r="X12" s="16">
        <v>4.81230797498165E-2</v>
      </c>
      <c r="Y12" s="16">
        <v>4.1475636106265701E-2</v>
      </c>
      <c r="Z12" s="17">
        <f>((((N12/1000)+1)/((SMOW!$Z$4/1000)+1))-1)*1000</f>
        <v>-28.366819995213845</v>
      </c>
      <c r="AA12" s="17">
        <f>((((P12/1000)+1)/((SMOW!$AA$4/1000)+1))-1)*1000</f>
        <v>-53.053634854583699</v>
      </c>
      <c r="AB12" s="17">
        <f>Z12*SMOW!$AN$6</f>
        <v>-29.98847654992797</v>
      </c>
      <c r="AC12" s="17">
        <f>AA12*SMOW!$AN$12</f>
        <v>-56.026846465888788</v>
      </c>
      <c r="AD12" s="17">
        <f t="shared" si="0"/>
        <v>-30.447327709838277</v>
      </c>
      <c r="AE12" s="17">
        <f t="shared" si="0"/>
        <v>-57.657552293882247</v>
      </c>
      <c r="AF12" s="16">
        <f>(AD12-SMOW!AN$14*AE12)</f>
        <v>-4.140098668447223E-3</v>
      </c>
      <c r="AG12" s="2">
        <f t="shared" si="1"/>
        <v>-4.140098668447223</v>
      </c>
      <c r="AI12" s="92"/>
      <c r="AJ12" s="92"/>
      <c r="AK12" s="92"/>
      <c r="AL12" s="114"/>
      <c r="AM12" s="113"/>
    </row>
    <row r="13" spans="1:39" s="107" customFormat="1" x14ac:dyDescent="0.25">
      <c r="A13" s="107">
        <v>1899</v>
      </c>
      <c r="B13" s="96" t="s">
        <v>101</v>
      </c>
      <c r="C13" s="48" t="s">
        <v>62</v>
      </c>
      <c r="D13" s="48" t="s">
        <v>24</v>
      </c>
      <c r="E13" s="107" t="s">
        <v>257</v>
      </c>
      <c r="F13" s="16">
        <v>-28.106364591100601</v>
      </c>
      <c r="G13" s="16">
        <v>-28.5089093943308</v>
      </c>
      <c r="H13" s="16">
        <v>3.7687579498708801E-3</v>
      </c>
      <c r="I13" s="16">
        <v>-52.4790486694652</v>
      </c>
      <c r="J13" s="16">
        <v>-53.906230102006802</v>
      </c>
      <c r="K13" s="16">
        <v>1.57938582658214E-3</v>
      </c>
      <c r="L13" s="16">
        <v>-4.6419900471144603E-2</v>
      </c>
      <c r="M13" s="16">
        <v>3.9322168093823204E-3</v>
      </c>
      <c r="N13" s="16">
        <v>-38.014812027220202</v>
      </c>
      <c r="O13" s="16">
        <v>3.73033549427818E-3</v>
      </c>
      <c r="P13" s="16">
        <v>-71.331028785127103</v>
      </c>
      <c r="Q13" s="16">
        <v>1.5479621940434399E-3</v>
      </c>
      <c r="R13" s="16">
        <v>-104.709847226403</v>
      </c>
      <c r="S13" s="16">
        <v>0.147062762906225</v>
      </c>
      <c r="T13" s="16">
        <v>1218.6530063105099</v>
      </c>
      <c r="U13" s="16">
        <v>0.28783871795006599</v>
      </c>
      <c r="V13" s="108">
        <v>43776.746608796297</v>
      </c>
      <c r="W13" s="107">
        <v>2.2999999999999998</v>
      </c>
      <c r="X13" s="16">
        <v>1.7824301180977199E-2</v>
      </c>
      <c r="Y13" s="16">
        <v>1.49568968025E-2</v>
      </c>
      <c r="Z13" s="17">
        <f>((((N13/1000)+1)/((SMOW!$Z$4/1000)+1))-1)*1000</f>
        <v>-27.83153381008896</v>
      </c>
      <c r="AA13" s="17">
        <f>((((P13/1000)+1)/((SMOW!$AA$4/1000)+1))-1)*1000</f>
        <v>-52.029657483640747</v>
      </c>
      <c r="AB13" s="17">
        <f>Z13*SMOW!$AN$6</f>
        <v>-29.422589460263833</v>
      </c>
      <c r="AC13" s="17">
        <f>AA13*SMOW!$AN$12</f>
        <v>-54.945483744868575</v>
      </c>
      <c r="AD13" s="17">
        <f t="shared" si="0"/>
        <v>-29.864115989115412</v>
      </c>
      <c r="AE13" s="17">
        <f t="shared" si="0"/>
        <v>-56.512663993480651</v>
      </c>
      <c r="AF13" s="16">
        <f>(AD13-SMOW!AN$14*AE13)</f>
        <v>-2.5429400557626991E-2</v>
      </c>
      <c r="AG13" s="2">
        <f t="shared" si="1"/>
        <v>-25.429400557626991</v>
      </c>
    </row>
    <row r="14" spans="1:39" s="107" customFormat="1" x14ac:dyDescent="0.25">
      <c r="B14" s="96"/>
      <c r="C14" s="48"/>
      <c r="D14" s="48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08"/>
      <c r="X14" s="16"/>
      <c r="Y14" s="16"/>
      <c r="Z14" s="17"/>
      <c r="AA14" s="17"/>
      <c r="AB14" s="17"/>
      <c r="AC14" s="17"/>
      <c r="AD14" s="17"/>
      <c r="AE14" s="17"/>
      <c r="AF14" s="16"/>
      <c r="AG14" s="2"/>
      <c r="AH14" s="2"/>
      <c r="AI14" s="2"/>
    </row>
    <row r="15" spans="1:39" s="107" customFormat="1" x14ac:dyDescent="0.25">
      <c r="B15" s="96"/>
      <c r="C15" s="48"/>
      <c r="D15" s="48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08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2"/>
      <c r="AI15" s="2"/>
    </row>
    <row r="16" spans="1:39" s="107" customFormat="1" x14ac:dyDescent="0.25">
      <c r="B16" s="96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08"/>
      <c r="X16" s="16"/>
      <c r="Y16" s="16"/>
      <c r="Z16" s="17"/>
      <c r="AA16" s="17"/>
      <c r="AB16" s="17"/>
      <c r="AC16" s="17"/>
      <c r="AD16" s="17"/>
      <c r="AE16" s="17"/>
      <c r="AF16" s="16"/>
      <c r="AG16" s="2"/>
      <c r="AH16" s="2"/>
      <c r="AI16" s="2"/>
    </row>
    <row r="17" spans="1:36" s="107" customFormat="1" x14ac:dyDescent="0.25">
      <c r="B17" s="96"/>
      <c r="C17" s="48"/>
      <c r="D17" s="4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08"/>
      <c r="X17" s="16"/>
      <c r="Y17" s="16"/>
      <c r="Z17" s="17"/>
      <c r="AA17" s="17"/>
      <c r="AB17" s="17"/>
      <c r="AC17" s="17"/>
      <c r="AD17" s="17"/>
      <c r="AE17" s="17"/>
      <c r="AF17" s="16"/>
      <c r="AG17" s="2"/>
      <c r="AH17" s="2"/>
      <c r="AI17" s="2"/>
    </row>
    <row r="18" spans="1:36" s="107" customFormat="1" x14ac:dyDescent="0.25">
      <c r="B18" s="96"/>
      <c r="C18" s="48"/>
      <c r="D18" s="4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08"/>
      <c r="X18" s="16"/>
      <c r="Y18" s="16"/>
      <c r="Z18" s="17"/>
      <c r="AA18" s="17"/>
      <c r="AB18" s="17"/>
      <c r="AC18" s="17"/>
      <c r="AD18" s="17"/>
      <c r="AE18" s="17"/>
      <c r="AF18" s="16"/>
      <c r="AG18" s="2"/>
      <c r="AH18" s="2"/>
      <c r="AI18" s="2"/>
    </row>
    <row r="19" spans="1:36" s="107" customFormat="1" x14ac:dyDescent="0.25">
      <c r="B19" s="96"/>
      <c r="C19" s="48"/>
      <c r="D19" s="4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08"/>
      <c r="X19" s="16"/>
      <c r="Y19" s="16"/>
      <c r="Z19" s="17"/>
      <c r="AA19" s="17"/>
      <c r="AB19" s="17"/>
      <c r="AC19" s="17"/>
      <c r="AD19" s="17"/>
      <c r="AE19" s="17"/>
      <c r="AF19" s="16"/>
      <c r="AG19" s="2"/>
      <c r="AH19" s="2"/>
      <c r="AI19" s="2"/>
    </row>
    <row r="23" spans="1:36" s="87" customFormat="1" x14ac:dyDescent="0.25">
      <c r="A23" s="97"/>
      <c r="B23" s="88"/>
      <c r="C23" s="56"/>
      <c r="D23" s="56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90"/>
      <c r="X23" s="89"/>
      <c r="Y23" s="89"/>
      <c r="Z23" s="91"/>
      <c r="AA23" s="91"/>
      <c r="AB23" s="91"/>
      <c r="AC23" s="91"/>
      <c r="AD23" s="91"/>
      <c r="AE23" s="91"/>
      <c r="AF23" s="89"/>
      <c r="AG23" s="92"/>
    </row>
    <row r="24" spans="1:36" s="46" customFormat="1" x14ac:dyDescent="0.25">
      <c r="B24" s="21"/>
      <c r="F24" s="17"/>
      <c r="G24" s="17"/>
      <c r="H24" s="17"/>
      <c r="I24" s="17"/>
      <c r="J24" s="17"/>
      <c r="K24" s="17"/>
      <c r="L24" s="16"/>
      <c r="M24" s="16"/>
      <c r="X24" s="16"/>
      <c r="Y24" s="19" t="s">
        <v>35</v>
      </c>
      <c r="Z24" s="17">
        <f>AVERAGE(Z4:Z21)</f>
        <v>-28.092665155523132</v>
      </c>
      <c r="AA24" s="17">
        <f>AVERAGE(AA4:AA21)</f>
        <v>-52.554746878750407</v>
      </c>
      <c r="AB24" s="17">
        <f t="shared" ref="AB24:AC24" si="2">AVERAGE(AB4:AB21)</f>
        <v>-29.69864899849636</v>
      </c>
      <c r="AC24" s="17">
        <f t="shared" si="2"/>
        <v>-55.500000000000021</v>
      </c>
      <c r="AD24" s="17">
        <f>AVERAGE(AD4:AD21)</f>
        <v>-30.148611425245047</v>
      </c>
      <c r="AE24" s="17">
        <f>AVERAGE(AE4:AE21)</f>
        <v>-57.09969156397112</v>
      </c>
      <c r="AF24" s="16">
        <f>AVERAGE(AF4:AF21)</f>
        <v>2.57205317129916E-5</v>
      </c>
      <c r="AG24" s="2">
        <f>AVERAGE(AG4:AG21)</f>
        <v>2.5720531712991601E-2</v>
      </c>
      <c r="AH24" s="19" t="s">
        <v>35</v>
      </c>
    </row>
    <row r="25" spans="1:36" x14ac:dyDescent="0.25">
      <c r="Y25" s="16"/>
      <c r="Z25" s="16"/>
      <c r="AA25" s="16"/>
      <c r="AB25" s="16"/>
      <c r="AC25" s="16"/>
      <c r="AD25" s="46"/>
      <c r="AE25" s="46"/>
      <c r="AF25" s="16"/>
      <c r="AG25" s="2">
        <f>STDEV(AG4:AG21)</f>
        <v>15.811886291312737</v>
      </c>
      <c r="AH25" s="19" t="s">
        <v>74</v>
      </c>
    </row>
    <row r="26" spans="1:36" x14ac:dyDescent="0.25">
      <c r="A26" s="18"/>
    </row>
    <row r="27" spans="1:36" x14ac:dyDescent="0.25">
      <c r="A27" t="s">
        <v>83</v>
      </c>
    </row>
    <row r="28" spans="1:36" s="107" customFormat="1" x14ac:dyDescent="0.25">
      <c r="A28" s="107">
        <v>1775</v>
      </c>
      <c r="B28" s="96" t="s">
        <v>80</v>
      </c>
      <c r="C28" s="48" t="s">
        <v>62</v>
      </c>
      <c r="D28" s="48" t="s">
        <v>24</v>
      </c>
      <c r="E28" s="107" t="s">
        <v>129</v>
      </c>
      <c r="F28" s="16">
        <v>-28.4084103734987</v>
      </c>
      <c r="G28" s="16">
        <v>-28.819738864292301</v>
      </c>
      <c r="H28" s="16">
        <v>6.0770031372189099E-3</v>
      </c>
      <c r="I28" s="16">
        <v>-53.143816027048899</v>
      </c>
      <c r="J28" s="16">
        <v>-54.608062558424798</v>
      </c>
      <c r="K28" s="16">
        <v>4.0955111612666299E-3</v>
      </c>
      <c r="L28" s="16">
        <v>1.3318166555989899E-2</v>
      </c>
      <c r="M28" s="16">
        <v>5.7536117531580503E-3</v>
      </c>
      <c r="N28" s="16">
        <v>-38.313778455407999</v>
      </c>
      <c r="O28" s="16">
        <v>6.0150481413619901E-3</v>
      </c>
      <c r="P28" s="16">
        <v>-71.982569858912896</v>
      </c>
      <c r="Q28" s="16">
        <v>4.0140264248420101E-3</v>
      </c>
      <c r="R28" s="16">
        <v>-104.96904049106</v>
      </c>
      <c r="S28" s="16">
        <v>0.156794409541156</v>
      </c>
      <c r="T28" s="16">
        <v>634.089300964887</v>
      </c>
      <c r="U28" s="16">
        <v>0.11880913169183401</v>
      </c>
      <c r="V28" s="108">
        <v>43747.345034722224</v>
      </c>
      <c r="W28" s="107">
        <v>2.2999999999999998</v>
      </c>
      <c r="X28" s="16">
        <v>1.85794172219617E-2</v>
      </c>
      <c r="Y28" s="16">
        <v>1.46525630510523E-2</v>
      </c>
      <c r="Z28" s="17">
        <f>((((N28/1000)+1)/((SMOW!$Z$4/1000)+1))-1)*1000</f>
        <v>-28.133665004589027</v>
      </c>
      <c r="AA28" s="17">
        <f>((((P28/1000)+1)/((SMOW!$AA$4/1000)+1))-1)*1000</f>
        <v>-52.694740127752659</v>
      </c>
      <c r="AB28" s="17">
        <f>Z28*SMOW!$AN$6</f>
        <v>-29.741992701190931</v>
      </c>
      <c r="AC28" s="17">
        <f>AA28*SMOW!$AN$12</f>
        <v>-55.647838697378795</v>
      </c>
      <c r="AD28" s="17">
        <f>LN((AB28/1000)+1)*1000</f>
        <v>-30.193255946965376</v>
      </c>
      <c r="AE28" s="17">
        <f>LN((AC28/1000)+1)*1000</f>
        <v>-57.256130175964728</v>
      </c>
      <c r="AF28" s="16">
        <f>(AD28-SMOW!AN$14*AE28)</f>
        <v>3.7980785944000672E-2</v>
      </c>
      <c r="AG28" s="2">
        <f>AF28*1000</f>
        <v>37.980785944000672</v>
      </c>
      <c r="AJ28" s="107" t="s">
        <v>131</v>
      </c>
    </row>
    <row r="29" spans="1:36" s="46" customFormat="1" x14ac:dyDescent="0.25">
      <c r="B29" s="96"/>
      <c r="C29" s="48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7"/>
      <c r="W29" s="20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36" s="46" customFormat="1" x14ac:dyDescent="0.25">
      <c r="B30" s="96"/>
      <c r="C30" s="48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36" s="46" customFormat="1" x14ac:dyDescent="0.25">
      <c r="B31" s="96"/>
      <c r="C31" s="48"/>
      <c r="D31" s="48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47"/>
      <c r="X31" s="16"/>
      <c r="Y31" s="16"/>
      <c r="Z31" s="17"/>
      <c r="AA31" s="17"/>
      <c r="AB31" s="17"/>
      <c r="AC31" s="17"/>
      <c r="AD31" s="17"/>
      <c r="AE31" s="17"/>
      <c r="AF31" s="16"/>
      <c r="AG31" s="2"/>
    </row>
    <row r="32" spans="1:36" s="107" customFormat="1" x14ac:dyDescent="0.25">
      <c r="B32" s="96"/>
      <c r="C32" s="57"/>
      <c r="D32" s="57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08"/>
      <c r="X32" s="16"/>
      <c r="Y32" s="16"/>
      <c r="Z32" s="17"/>
      <c r="AA32" s="17"/>
      <c r="AB32" s="17"/>
      <c r="AC32" s="17"/>
      <c r="AD32" s="17"/>
      <c r="AE32" s="17"/>
      <c r="AF32" s="16"/>
      <c r="AG32" s="2"/>
      <c r="AH32" s="2"/>
      <c r="AI32" s="2"/>
    </row>
    <row r="33" spans="1:37" s="107" customFormat="1" x14ac:dyDescent="0.25">
      <c r="B33" s="96"/>
      <c r="C33" s="57"/>
      <c r="D33" s="57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08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7" s="107" customFormat="1" x14ac:dyDescent="0.25">
      <c r="B34" s="96"/>
      <c r="C34" s="57"/>
      <c r="D34" s="57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08"/>
      <c r="X34" s="16"/>
      <c r="Y34" s="16"/>
      <c r="Z34" s="17"/>
      <c r="AA34" s="17"/>
      <c r="AB34" s="17"/>
      <c r="AC34" s="17"/>
      <c r="AD34" s="17"/>
      <c r="AE34" s="17"/>
      <c r="AF34" s="16"/>
      <c r="AG34" s="2"/>
    </row>
    <row r="35" spans="1:37" s="46" customFormat="1" x14ac:dyDescent="0.25">
      <c r="B35" s="21"/>
      <c r="C35" s="58"/>
      <c r="D35" s="58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21" customFormat="1" x14ac:dyDescent="0.25">
      <c r="A36" s="60"/>
      <c r="C36" s="58"/>
      <c r="D36" s="58"/>
      <c r="E36" s="48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47"/>
      <c r="W36" s="61"/>
      <c r="X36" s="61"/>
      <c r="Y36" s="61"/>
      <c r="Z36" s="62"/>
      <c r="AA36" s="62"/>
      <c r="AB36" s="62"/>
      <c r="AC36" s="62"/>
      <c r="AD36" s="62"/>
      <c r="AE36" s="62"/>
      <c r="AF36" s="61"/>
      <c r="AG36" s="63"/>
      <c r="AH36" s="59"/>
      <c r="AI36" s="59"/>
    </row>
    <row r="37" spans="1:37" s="21" customFormat="1" x14ac:dyDescent="0.25">
      <c r="A37" s="60"/>
      <c r="C37" s="58"/>
      <c r="D37" s="58"/>
      <c r="E37" s="48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47"/>
      <c r="W37" s="61"/>
      <c r="X37" s="61"/>
      <c r="Y37" s="61"/>
      <c r="Z37" s="62"/>
      <c r="AA37" s="62"/>
      <c r="AB37" s="62"/>
      <c r="AC37" s="62"/>
      <c r="AD37" s="62"/>
      <c r="AE37" s="62"/>
      <c r="AF37" s="61"/>
      <c r="AG37" s="63"/>
    </row>
    <row r="38" spans="1:37" s="21" customFormat="1" x14ac:dyDescent="0.25">
      <c r="A38" s="60"/>
      <c r="C38" s="58"/>
      <c r="D38" s="58"/>
      <c r="E38" s="48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47"/>
      <c r="W38" s="61"/>
      <c r="X38" s="61"/>
      <c r="Y38" s="61"/>
      <c r="Z38" s="62"/>
      <c r="AA38" s="62"/>
      <c r="AB38" s="62"/>
      <c r="AC38" s="62"/>
      <c r="AD38" s="62"/>
      <c r="AE38" s="62"/>
      <c r="AF38" s="61"/>
      <c r="AG38" s="63"/>
    </row>
    <row r="39" spans="1:37" s="21" customFormat="1" x14ac:dyDescent="0.25">
      <c r="A39" s="60"/>
      <c r="C39" s="58"/>
      <c r="D39" s="58"/>
      <c r="E39" s="48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47"/>
      <c r="W39" s="61"/>
      <c r="X39" s="61"/>
      <c r="Y39" s="61"/>
      <c r="Z39" s="62"/>
      <c r="AA39" s="62"/>
      <c r="AB39" s="62"/>
      <c r="AC39" s="62"/>
      <c r="AD39" s="62"/>
      <c r="AE39" s="62"/>
      <c r="AF39" s="61"/>
      <c r="AG39" s="63"/>
      <c r="AH39" s="55"/>
      <c r="AI39" s="59"/>
      <c r="AJ39" s="59"/>
      <c r="AK39" s="59"/>
    </row>
    <row r="40" spans="1:37" s="46" customFormat="1" x14ac:dyDescent="0.25">
      <c r="B40" s="21"/>
      <c r="C40" s="58"/>
      <c r="D40" s="58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</row>
    <row r="41" spans="1:37" s="46" customFormat="1" x14ac:dyDescent="0.25">
      <c r="B41" s="21"/>
      <c r="C41" s="58"/>
      <c r="D41" s="5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2" spans="1:37" s="46" customFormat="1" x14ac:dyDescent="0.25">
      <c r="B42" s="21"/>
      <c r="C42" s="58"/>
      <c r="D42" s="5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</row>
    <row r="43" spans="1:37" s="46" customFormat="1" x14ac:dyDescent="0.25">
      <c r="B43" s="21"/>
      <c r="C43" s="58"/>
      <c r="D43" s="5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7" spans="1:37" s="46" customFormat="1" x14ac:dyDescent="0.25">
      <c r="A47" s="46" t="s">
        <v>99</v>
      </c>
    </row>
    <row r="48" spans="1:37" s="46" customFormat="1" x14ac:dyDescent="0.25">
      <c r="B48" s="21"/>
      <c r="C48" s="57"/>
      <c r="D48" s="57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  <c r="AH48" s="66"/>
      <c r="AI48" s="93"/>
    </row>
    <row r="49" spans="1:35" s="46" customFormat="1" x14ac:dyDescent="0.25">
      <c r="B49" s="21"/>
      <c r="C49" s="57"/>
      <c r="D49" s="5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X49" s="16"/>
      <c r="Y49" s="16"/>
      <c r="Z49" s="17"/>
      <c r="AA49" s="17"/>
      <c r="AB49" s="17"/>
      <c r="AC49" s="17"/>
      <c r="AD49" s="17"/>
      <c r="AE49" s="17"/>
      <c r="AF49" s="16"/>
      <c r="AG49" s="2"/>
      <c r="AH49" s="94"/>
      <c r="AI49" s="95"/>
    </row>
    <row r="50" spans="1:35" s="46" customFormat="1" x14ac:dyDescent="0.25">
      <c r="B50" s="21"/>
      <c r="C50" s="57"/>
      <c r="D50" s="57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X50" s="16"/>
      <c r="Y50" s="16"/>
      <c r="Z50" s="17"/>
      <c r="AA50" s="17"/>
      <c r="AB50" s="17"/>
      <c r="AC50" s="17"/>
      <c r="AD50" s="17"/>
      <c r="AE50" s="17"/>
      <c r="AF50" s="16"/>
      <c r="AG50" s="2"/>
    </row>
    <row r="51" spans="1:35" s="46" customFormat="1" x14ac:dyDescent="0.25">
      <c r="B51" s="21"/>
      <c r="C51" s="57"/>
      <c r="D51" s="57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X51" s="16"/>
      <c r="Y51" s="16"/>
      <c r="Z51" s="17"/>
      <c r="AA51" s="17"/>
      <c r="AB51" s="17"/>
      <c r="AC51" s="17"/>
      <c r="AD51" s="17"/>
      <c r="AE51" s="17"/>
      <c r="AF51" s="16"/>
      <c r="AG51" s="2"/>
    </row>
    <row r="52" spans="1:35" s="46" customFormat="1" x14ac:dyDescent="0.25">
      <c r="A52" s="97"/>
      <c r="B52" s="21"/>
      <c r="C52" s="56"/>
      <c r="D52" s="5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X52" s="16"/>
      <c r="Y52" s="16"/>
      <c r="Z52" s="17"/>
      <c r="AA52" s="17"/>
      <c r="AB52" s="17"/>
      <c r="AC52" s="17"/>
      <c r="AD52" s="17"/>
      <c r="AE52" s="17"/>
      <c r="AF52" s="16"/>
      <c r="AG52" s="2"/>
    </row>
    <row r="53" spans="1:35" s="46" customFormat="1" x14ac:dyDescent="0.25">
      <c r="B53" s="96"/>
      <c r="C53" s="48"/>
      <c r="D53" s="4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X53" s="16"/>
      <c r="Y53" s="16"/>
      <c r="Z53" s="17"/>
      <c r="AA53" s="17"/>
      <c r="AB53" s="17"/>
      <c r="AC53" s="17"/>
      <c r="AD53" s="17"/>
      <c r="AE53" s="17"/>
      <c r="AF53" s="16"/>
      <c r="AG53" s="2"/>
      <c r="AH53" s="98"/>
      <c r="AI53" s="98"/>
    </row>
    <row r="54" spans="1:35" s="46" customFormat="1" x14ac:dyDescent="0.25">
      <c r="B54" s="96"/>
      <c r="C54" s="48"/>
      <c r="D54" s="48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7"/>
      <c r="W54" s="20"/>
      <c r="X54" s="16"/>
      <c r="Y54" s="16"/>
      <c r="Z54" s="17"/>
      <c r="AA54" s="17"/>
      <c r="AB54" s="17"/>
      <c r="AC54" s="17"/>
      <c r="AD54" s="17"/>
      <c r="AE54" s="17"/>
      <c r="AF54" s="16"/>
      <c r="AG54" s="2"/>
      <c r="AH54" s="99"/>
      <c r="AI54" s="99"/>
    </row>
    <row r="55" spans="1:35" s="46" customFormat="1" x14ac:dyDescent="0.25">
      <c r="B55" s="96"/>
      <c r="C55" s="48"/>
      <c r="D55" s="4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W55" s="20"/>
      <c r="X55" s="16"/>
      <c r="Y55" s="16"/>
      <c r="Z55" s="17"/>
      <c r="AA55" s="17"/>
      <c r="AB55" s="17"/>
      <c r="AC55" s="17"/>
      <c r="AD55" s="17"/>
      <c r="AE55" s="17"/>
      <c r="AF55" s="16"/>
      <c r="AG55" s="2"/>
      <c r="AH55" s="2"/>
      <c r="AI55" s="2"/>
    </row>
    <row r="56" spans="1:35" s="46" customFormat="1" x14ac:dyDescent="0.25">
      <c r="B56" s="96"/>
      <c r="C56" s="48"/>
      <c r="D56" s="48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7"/>
      <c r="W56" s="20"/>
      <c r="X56" s="16"/>
      <c r="Y56" s="16"/>
      <c r="Z56" s="17"/>
      <c r="AA56" s="17"/>
      <c r="AB56" s="17"/>
      <c r="AC56" s="17"/>
      <c r="AD56" s="17"/>
      <c r="AE56" s="17"/>
      <c r="AF56" s="16"/>
      <c r="AG56" s="2"/>
    </row>
  </sheetData>
  <dataValidations count="3">
    <dataValidation type="list" allowBlank="1" showInputMessage="1" showErrorMessage="1" sqref="D48:D56 D23 H5 F4:F5 D28:D43 H28 D4:D19">
      <formula1>INDIRECT(C4)</formula1>
    </dataValidation>
    <dataValidation type="list" allowBlank="1" showInputMessage="1" showErrorMessage="1" sqref="C48:C56 C23 G5 E4:E5 C28:C43 C4:C8 C14:C19">
      <formula1>Type</formula1>
    </dataValidation>
    <dataValidation errorStyle="warning" allowBlank="1" showInputMessage="1" sqref="O9:O13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6"/>
  <sheetViews>
    <sheetView workbookViewId="0">
      <pane xSplit="4" topLeftCell="Y1" activePane="topRight" state="frozen"/>
      <selection pane="topRight" activeCell="AG36" sqref="AG36"/>
    </sheetView>
  </sheetViews>
  <sheetFormatPr defaultRowHeight="15" x14ac:dyDescent="0.25"/>
  <cols>
    <col min="1" max="1" width="9.28515625" style="46" bestFit="1" customWidth="1"/>
    <col min="2" max="2" width="7" style="21" customWidth="1"/>
    <col min="3" max="3" width="13.5703125" style="56" customWidth="1"/>
    <col min="4" max="4" width="19.85546875" style="56" customWidth="1"/>
    <col min="5" max="5" width="47.140625" bestFit="1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7.5703125" bestFit="1" customWidth="1"/>
    <col min="24" max="25" width="14.7109375" bestFit="1" customWidth="1"/>
    <col min="26" max="27" width="15.140625" bestFit="1" customWidth="1"/>
    <col min="28" max="29" width="11.140625" bestFit="1" customWidth="1"/>
    <col min="30" max="31" width="10.85546875" bestFit="1" customWidth="1"/>
    <col min="32" max="32" width="10.42578125" bestFit="1" customWidth="1"/>
    <col min="33" max="33" width="13.5703125" bestFit="1" customWidth="1"/>
    <col min="34" max="34" width="8.28515625" bestFit="1" customWidth="1"/>
    <col min="35" max="35" width="7.7109375" bestFit="1" customWidth="1"/>
  </cols>
  <sheetData>
    <row r="1" spans="1:44" s="19" customFormat="1" x14ac:dyDescent="0.25">
      <c r="A1" s="19" t="s">
        <v>0</v>
      </c>
      <c r="B1" s="23" t="s">
        <v>79</v>
      </c>
      <c r="C1" s="56" t="s">
        <v>65</v>
      </c>
      <c r="D1" s="56" t="s">
        <v>57</v>
      </c>
      <c r="E1" s="19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2" t="s">
        <v>73</v>
      </c>
      <c r="AI1" s="23" t="s">
        <v>74</v>
      </c>
    </row>
    <row r="2" spans="1:44" x14ac:dyDescent="0.25">
      <c r="A2" s="46" t="s">
        <v>99</v>
      </c>
      <c r="B2" s="23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44" s="107" customFormat="1" x14ac:dyDescent="0.25">
      <c r="A3" s="107">
        <v>1768</v>
      </c>
      <c r="B3" s="96" t="s">
        <v>119</v>
      </c>
      <c r="C3" s="48" t="s">
        <v>62</v>
      </c>
      <c r="D3" s="48" t="s">
        <v>68</v>
      </c>
      <c r="E3" s="107" t="s">
        <v>121</v>
      </c>
      <c r="F3" s="16">
        <v>-15.0780012679193</v>
      </c>
      <c r="G3" s="16">
        <v>-15.192830489038901</v>
      </c>
      <c r="H3" s="16">
        <v>4.67260176543102E-3</v>
      </c>
      <c r="I3" s="16">
        <v>-28.388793896687702</v>
      </c>
      <c r="J3" s="16">
        <v>-28.7995483104207</v>
      </c>
      <c r="K3" s="16">
        <v>1.54055347692918E-3</v>
      </c>
      <c r="L3" s="16">
        <v>1.33310188632264E-2</v>
      </c>
      <c r="M3" s="16">
        <v>4.6617551024817497E-3</v>
      </c>
      <c r="N3" s="16">
        <v>-25.1192727585066</v>
      </c>
      <c r="O3" s="16">
        <v>4.6249646297432797E-3</v>
      </c>
      <c r="P3" s="16">
        <v>-47.720076346846703</v>
      </c>
      <c r="Q3" s="16">
        <v>1.5099024570504199E-3</v>
      </c>
      <c r="R3" s="16">
        <v>-70.460957171089106</v>
      </c>
      <c r="S3" s="16">
        <v>0.14460571493323399</v>
      </c>
      <c r="T3" s="16">
        <v>527.042447340075</v>
      </c>
      <c r="U3" s="16">
        <v>7.57426722336456E-2</v>
      </c>
      <c r="V3" s="108">
        <v>43745.711168981485</v>
      </c>
      <c r="W3" s="107">
        <v>2.2999999999999998</v>
      </c>
      <c r="X3" s="16">
        <v>1.74554352485344E-2</v>
      </c>
      <c r="Y3" s="16">
        <v>1.2826955368573201E-2</v>
      </c>
      <c r="Z3" s="17">
        <v>-14.922555030610351</v>
      </c>
      <c r="AA3" s="17">
        <v>-28.148215418457024</v>
      </c>
      <c r="AB3" s="17">
        <v>-15.727663525326831</v>
      </c>
      <c r="AC3" s="17">
        <v>-29.628968240018299</v>
      </c>
      <c r="AD3" s="17">
        <v>-15.852655512137149</v>
      </c>
      <c r="AE3" s="17">
        <v>-30.076773652796177</v>
      </c>
      <c r="AF3" s="16">
        <v>2.788097653923316E-2</v>
      </c>
      <c r="AG3" s="2">
        <v>27.88097653923316</v>
      </c>
      <c r="AH3" s="2">
        <v>22.74896328562992</v>
      </c>
      <c r="AI3" s="2">
        <v>7.2577627455241895</v>
      </c>
    </row>
    <row r="4" spans="1:44" s="107" customFormat="1" x14ac:dyDescent="0.25">
      <c r="A4" s="107">
        <v>1769</v>
      </c>
      <c r="B4" s="96" t="s">
        <v>80</v>
      </c>
      <c r="C4" s="48" t="s">
        <v>62</v>
      </c>
      <c r="D4" s="48" t="s">
        <v>68</v>
      </c>
      <c r="E4" s="107" t="s">
        <v>122</v>
      </c>
      <c r="F4" s="16">
        <v>-15.096622527060999</v>
      </c>
      <c r="G4" s="16">
        <v>-15.211736889602999</v>
      </c>
      <c r="H4" s="16">
        <v>4.0634743609824801E-3</v>
      </c>
      <c r="I4" s="16">
        <v>-28.4056885853518</v>
      </c>
      <c r="J4" s="16">
        <v>-28.816936850356299</v>
      </c>
      <c r="K4" s="16">
        <v>2.3658498244698198E-3</v>
      </c>
      <c r="L4" s="16">
        <v>3.6057673851761099E-3</v>
      </c>
      <c r="M4" s="16">
        <v>4.1851426367504998E-3</v>
      </c>
      <c r="N4" s="16">
        <v>-25.137704174068102</v>
      </c>
      <c r="O4" s="16">
        <v>4.0220472740586204E-3</v>
      </c>
      <c r="P4" s="16">
        <v>-47.736634896943798</v>
      </c>
      <c r="Q4" s="16">
        <v>2.3187786185144099E-3</v>
      </c>
      <c r="R4" s="16">
        <v>-70.143338148474896</v>
      </c>
      <c r="S4" s="16">
        <v>0.119435576988224</v>
      </c>
      <c r="T4" s="16">
        <v>519.29825991959899</v>
      </c>
      <c r="U4" s="16">
        <v>8.8432198495817904E-2</v>
      </c>
      <c r="V4" s="108">
        <v>43746.333113425928</v>
      </c>
      <c r="W4" s="107">
        <v>2.2999999999999998</v>
      </c>
      <c r="X4" s="16">
        <v>8.0491238819293695E-2</v>
      </c>
      <c r="Y4" s="16">
        <v>9.01496933942212E-2</v>
      </c>
      <c r="Z4" s="17">
        <v>-14.941179228669776</v>
      </c>
      <c r="AA4" s="17">
        <v>-28.165114290377158</v>
      </c>
      <c r="AB4" s="17">
        <v>-15.747292544613867</v>
      </c>
      <c r="AC4" s="17">
        <v>-29.646756086671111</v>
      </c>
      <c r="AD4" s="17">
        <v>-15.872598381899625</v>
      </c>
      <c r="AE4" s="17">
        <v>-30.095104795325096</v>
      </c>
      <c r="AF4" s="16">
        <v>1.7616950032026679E-2</v>
      </c>
      <c r="AG4" s="2">
        <v>17.616950032026679</v>
      </c>
    </row>
    <row r="5" spans="1:44" s="107" customFormat="1" x14ac:dyDescent="0.25">
      <c r="A5" s="107">
        <v>1770</v>
      </c>
      <c r="B5" s="96" t="s">
        <v>80</v>
      </c>
      <c r="C5" s="48" t="s">
        <v>62</v>
      </c>
      <c r="D5" s="48" t="s">
        <v>124</v>
      </c>
      <c r="E5" s="107" t="s">
        <v>123</v>
      </c>
      <c r="F5" s="16">
        <v>-25.7400750793052</v>
      </c>
      <c r="G5" s="16">
        <v>-26.077148014068101</v>
      </c>
      <c r="H5" s="16">
        <v>4.6333459722172803E-3</v>
      </c>
      <c r="I5" s="16">
        <v>-48.183531612622502</v>
      </c>
      <c r="J5" s="16">
        <v>-49.383048153128399</v>
      </c>
      <c r="K5" s="16">
        <v>1.796964739934E-3</v>
      </c>
      <c r="L5" s="16">
        <v>-2.8985892163046999E-3</v>
      </c>
      <c r="M5" s="16">
        <v>4.6044696344802001E-3</v>
      </c>
      <c r="N5" s="16">
        <v>-35.672646817089202</v>
      </c>
      <c r="O5" s="16">
        <v>4.58610904901347E-3</v>
      </c>
      <c r="P5" s="16">
        <v>-67.120975803805294</v>
      </c>
      <c r="Q5" s="16">
        <v>1.76121213362176E-3</v>
      </c>
      <c r="R5" s="16">
        <v>-98.696311942805593</v>
      </c>
      <c r="S5" s="16">
        <v>0.14490991779405399</v>
      </c>
      <c r="T5" s="16">
        <v>611.52618812484104</v>
      </c>
      <c r="U5" s="16">
        <v>0.115677798216716</v>
      </c>
      <c r="V5" s="108">
        <v>43746.412731481483</v>
      </c>
      <c r="W5" s="107">
        <v>2.2999999999999998</v>
      </c>
      <c r="X5" s="16">
        <v>4.6283636025989901E-2</v>
      </c>
      <c r="Y5" s="16">
        <v>3.7334562397566599E-2</v>
      </c>
      <c r="Z5" s="17">
        <v>-25.586311593785773</v>
      </c>
      <c r="AA5" s="17">
        <v>-47.947854465136828</v>
      </c>
      <c r="AB5" s="17">
        <v>-26.966755946000511</v>
      </c>
      <c r="AC5" s="17">
        <v>-50.470178517712682</v>
      </c>
      <c r="AD5" s="17">
        <v>-27.337030828922231</v>
      </c>
      <c r="AE5" s="17">
        <v>-51.78834165872</v>
      </c>
      <c r="AF5" s="16">
        <v>7.2135668819299781E-3</v>
      </c>
      <c r="AG5" s="2">
        <v>7.2135668819299781</v>
      </c>
      <c r="AH5" s="2">
        <v>6.3167694433398465</v>
      </c>
      <c r="AI5" s="2">
        <v>1.2591163815988129</v>
      </c>
    </row>
    <row r="6" spans="1:44" s="107" customFormat="1" x14ac:dyDescent="0.25">
      <c r="A6" s="107">
        <v>1771</v>
      </c>
      <c r="B6" s="96" t="s">
        <v>80</v>
      </c>
      <c r="C6" s="48" t="s">
        <v>62</v>
      </c>
      <c r="D6" s="48" t="s">
        <v>124</v>
      </c>
      <c r="E6" s="107" t="s">
        <v>125</v>
      </c>
      <c r="F6" s="16">
        <v>-25.8102265817794</v>
      </c>
      <c r="G6" s="16">
        <v>-26.149155565133299</v>
      </c>
      <c r="H6" s="16">
        <v>4.8597201376389997E-3</v>
      </c>
      <c r="I6" s="16">
        <v>-48.309344997981697</v>
      </c>
      <c r="J6" s="16">
        <v>-49.5152392762716</v>
      </c>
      <c r="K6" s="16">
        <v>1.60648797040226E-3</v>
      </c>
      <c r="L6" s="16">
        <v>-5.1092272618427099E-3</v>
      </c>
      <c r="M6" s="16">
        <v>5.3100996970186203E-3</v>
      </c>
      <c r="N6" s="16">
        <v>-35.7420831255859</v>
      </c>
      <c r="O6" s="16">
        <v>4.81017533172424E-3</v>
      </c>
      <c r="P6" s="16">
        <v>-67.244285992337296</v>
      </c>
      <c r="Q6" s="16">
        <v>1.5745251106556201E-3</v>
      </c>
      <c r="R6" s="16">
        <v>-98.527418024763506</v>
      </c>
      <c r="S6" s="16">
        <v>0.155755716396732</v>
      </c>
      <c r="T6" s="16">
        <v>517.01300545825995</v>
      </c>
      <c r="U6" s="16">
        <v>6.3291786560825194E-2</v>
      </c>
      <c r="V6" s="108">
        <v>43746.491736111115</v>
      </c>
      <c r="W6" s="107">
        <v>2.2999999999999998</v>
      </c>
      <c r="X6" s="16">
        <v>3.9900013580887499E-4</v>
      </c>
      <c r="Y6" s="16">
        <v>1.2930661774520401E-3</v>
      </c>
      <c r="Z6" s="17">
        <v>-25.656474167986666</v>
      </c>
      <c r="AA6" s="17">
        <v>-48.073699002867173</v>
      </c>
      <c r="AB6" s="17">
        <v>-27.040703963403619</v>
      </c>
      <c r="AC6" s="17">
        <v>-50.602643178656955</v>
      </c>
      <c r="AD6" s="17">
        <v>-27.41303113818886</v>
      </c>
      <c r="AE6" s="17">
        <v>-51.927856920466368</v>
      </c>
      <c r="AF6" s="16">
        <v>4.8773158173851527E-3</v>
      </c>
      <c r="AG6" s="2">
        <v>4.8773158173851527</v>
      </c>
    </row>
    <row r="7" spans="1:44" s="107" customFormat="1" x14ac:dyDescent="0.25">
      <c r="A7" s="107">
        <v>1776</v>
      </c>
      <c r="B7" s="96" t="s">
        <v>80</v>
      </c>
      <c r="C7" s="48" t="s">
        <v>62</v>
      </c>
      <c r="D7" s="48" t="s">
        <v>124</v>
      </c>
      <c r="E7" s="107" t="s">
        <v>130</v>
      </c>
      <c r="F7" s="16">
        <v>-25.9684808316083</v>
      </c>
      <c r="G7" s="16">
        <v>-26.311615835570201</v>
      </c>
      <c r="H7" s="16">
        <v>5.0050193339944999E-3</v>
      </c>
      <c r="I7" s="16">
        <v>-48.6369169789631</v>
      </c>
      <c r="J7" s="16">
        <v>-49.859498715032302</v>
      </c>
      <c r="K7" s="16">
        <v>2.9179145141338498E-3</v>
      </c>
      <c r="L7" s="16">
        <v>1.41994859668819E-2</v>
      </c>
      <c r="M7" s="16">
        <v>4.9453720867350696E-3</v>
      </c>
      <c r="N7" s="16">
        <v>-35.898723974669203</v>
      </c>
      <c r="O7" s="16">
        <v>4.9539932039938898E-3</v>
      </c>
      <c r="P7" s="16">
        <v>-67.565340565483794</v>
      </c>
      <c r="Q7" s="16">
        <v>2.85985936894403E-3</v>
      </c>
      <c r="R7" s="16">
        <v>-99.759773112271901</v>
      </c>
      <c r="S7" s="16">
        <v>0.13132030698963101</v>
      </c>
      <c r="T7" s="16">
        <v>682.72306897093301</v>
      </c>
      <c r="U7" s="16">
        <v>9.1575374069060606E-2</v>
      </c>
      <c r="V7" s="108">
        <v>43747.429872685185</v>
      </c>
      <c r="W7" s="107">
        <v>2.2999999999999998</v>
      </c>
      <c r="X7" s="16">
        <v>1.06692340763509E-4</v>
      </c>
      <c r="Y7" s="16">
        <v>5.4438564529911404E-4</v>
      </c>
      <c r="Z7" s="17">
        <v>-25.814753394440835</v>
      </c>
      <c r="AA7" s="17">
        <v>-48.401352093214165</v>
      </c>
      <c r="AB7" s="17">
        <v>-27.207522742869589</v>
      </c>
      <c r="AC7" s="17">
        <v>-50.947532645477978</v>
      </c>
      <c r="AD7" s="17">
        <v>-27.584500882854542</v>
      </c>
      <c r="AE7" s="17">
        <v>-52.291194909412184</v>
      </c>
      <c r="AF7" s="16">
        <v>2.5250029315092348E-2</v>
      </c>
      <c r="AG7" s="2">
        <v>25.250029315092348</v>
      </c>
      <c r="AH7" s="2"/>
      <c r="AI7" s="2"/>
      <c r="AJ7" s="107" t="s">
        <v>131</v>
      </c>
    </row>
    <row r="8" spans="1:44" s="107" customFormat="1" x14ac:dyDescent="0.25">
      <c r="A8" s="107">
        <v>1777</v>
      </c>
      <c r="B8" s="96" t="s">
        <v>80</v>
      </c>
      <c r="C8" s="48" t="s">
        <v>62</v>
      </c>
      <c r="D8" s="48" t="s">
        <v>124</v>
      </c>
      <c r="E8" s="107" t="s">
        <v>132</v>
      </c>
      <c r="F8" s="16">
        <v>-26.049373419824299</v>
      </c>
      <c r="G8" s="16">
        <v>-26.394668440539998</v>
      </c>
      <c r="H8" s="16">
        <v>4.6404145161247903E-3</v>
      </c>
      <c r="I8" s="16">
        <v>-48.755164088035798</v>
      </c>
      <c r="J8" s="16">
        <v>-49.983798637154202</v>
      </c>
      <c r="K8" s="16">
        <v>1.9420716552775599E-3</v>
      </c>
      <c r="L8" s="16">
        <v>-3.2227601225538198E-3</v>
      </c>
      <c r="M8" s="16">
        <v>4.6390561891845403E-3</v>
      </c>
      <c r="N8" s="16">
        <v>-35.978791863628899</v>
      </c>
      <c r="O8" s="16">
        <v>4.59310552917328E-3</v>
      </c>
      <c r="P8" s="16">
        <v>-67.681235017186907</v>
      </c>
      <c r="Q8" s="16">
        <v>1.90343198596323E-3</v>
      </c>
      <c r="R8" s="16">
        <v>-99.574117982296599</v>
      </c>
      <c r="S8" s="16">
        <v>0.13632191978325101</v>
      </c>
      <c r="T8" s="16">
        <v>520.41583176919505</v>
      </c>
      <c r="U8" s="16">
        <v>9.5147591808493095E-2</v>
      </c>
      <c r="V8" s="108">
        <v>43747.510115740741</v>
      </c>
      <c r="W8" s="107">
        <v>2.2999999999999998</v>
      </c>
      <c r="X8" s="16">
        <v>0.29339987783162402</v>
      </c>
      <c r="Y8" s="16">
        <v>0.59585835625958805</v>
      </c>
      <c r="Z8" s="17">
        <v>-25.89565874960531</v>
      </c>
      <c r="AA8" s="17">
        <v>-48.51962848118918</v>
      </c>
      <c r="AB8" s="17">
        <v>-27.292793140654268</v>
      </c>
      <c r="AC8" s="17">
        <v>-51.072031029860739</v>
      </c>
      <c r="AD8" s="17">
        <v>-27.672160005634545</v>
      </c>
      <c r="AE8" s="17">
        <v>-52.422385286487213</v>
      </c>
      <c r="AF8" s="16">
        <v>6.8594256307044077E-3</v>
      </c>
      <c r="AG8" s="2">
        <v>6.8594256307044077</v>
      </c>
      <c r="AJ8" s="92" t="s">
        <v>148</v>
      </c>
    </row>
    <row r="9" spans="1:44" s="107" customFormat="1" x14ac:dyDescent="0.25">
      <c r="A9" s="107">
        <v>1786</v>
      </c>
      <c r="B9" s="96" t="s">
        <v>113</v>
      </c>
      <c r="C9" s="48" t="s">
        <v>62</v>
      </c>
      <c r="D9" s="48" t="s">
        <v>68</v>
      </c>
      <c r="E9" s="48" t="s">
        <v>142</v>
      </c>
      <c r="F9" s="61">
        <v>-15.1588309566474</v>
      </c>
      <c r="G9" s="61">
        <v>-15.274901088399</v>
      </c>
      <c r="H9" s="61">
        <v>5.3434258560286496E-3</v>
      </c>
      <c r="I9" s="61">
        <v>-28.506502902689501</v>
      </c>
      <c r="J9" s="61">
        <v>-28.920703906009301</v>
      </c>
      <c r="K9" s="61">
        <v>1.5020126357895801E-3</v>
      </c>
      <c r="L9" s="61">
        <v>-4.7694260260367797E-3</v>
      </c>
      <c r="M9" s="61">
        <v>5.4556998960706296E-3</v>
      </c>
      <c r="N9" s="61">
        <v>-25.199278389238199</v>
      </c>
      <c r="O9" s="61">
        <v>5.2889496743836603E-3</v>
      </c>
      <c r="P9" s="61">
        <v>-47.835443401636297</v>
      </c>
      <c r="Q9" s="61">
        <v>1.4721284286864701E-3</v>
      </c>
      <c r="R9" s="61">
        <v>-71.170025168298096</v>
      </c>
      <c r="S9" s="61">
        <v>0.169878275729022</v>
      </c>
      <c r="T9" s="61">
        <v>765.36757216629701</v>
      </c>
      <c r="U9" s="61">
        <v>9.3139442184017096E-2</v>
      </c>
      <c r="V9" s="108">
        <v>43748.727407407408</v>
      </c>
      <c r="W9" s="107">
        <v>2.2999999999999998</v>
      </c>
      <c r="X9" s="16">
        <v>3.4240796517374602E-4</v>
      </c>
      <c r="Y9" s="16">
        <v>2.9906656960182401E-6</v>
      </c>
      <c r="Z9" s="17">
        <v>-15.003397476359815</v>
      </c>
      <c r="AA9" s="17">
        <v>-28.265953570122516</v>
      </c>
      <c r="AB9" s="17">
        <v>-15.812867619579052</v>
      </c>
      <c r="AC9" s="17">
        <v>-29.752900073865497</v>
      </c>
      <c r="AD9" s="17">
        <v>-15.939224827536808</v>
      </c>
      <c r="AE9" s="17">
        <v>-30.204497734100087</v>
      </c>
      <c r="AF9" s="16">
        <v>8.749976068038734E-3</v>
      </c>
      <c r="AG9" s="2">
        <v>8.749976068038734</v>
      </c>
      <c r="AH9" s="2">
        <v>11.43860885137471</v>
      </c>
      <c r="AI9" s="2">
        <v>3.8023009464346615</v>
      </c>
    </row>
    <row r="10" spans="1:44" s="107" customFormat="1" x14ac:dyDescent="0.25">
      <c r="A10" s="107">
        <v>1787</v>
      </c>
      <c r="B10" s="96" t="s">
        <v>80</v>
      </c>
      <c r="C10" s="48" t="s">
        <v>62</v>
      </c>
      <c r="D10" s="48" t="s">
        <v>68</v>
      </c>
      <c r="E10" s="107" t="s">
        <v>143</v>
      </c>
      <c r="F10" s="61">
        <v>-15.272605721939</v>
      </c>
      <c r="G10" s="61">
        <v>-15.390433670554099</v>
      </c>
      <c r="H10" s="61">
        <v>4.8758808756321796E-3</v>
      </c>
      <c r="I10" s="61">
        <v>-28.7285573011266</v>
      </c>
      <c r="J10" s="61">
        <v>-29.1493006683258</v>
      </c>
      <c r="K10" s="61">
        <v>5.1543513732343503E-3</v>
      </c>
      <c r="L10" s="61">
        <v>3.9708232194466401E-4</v>
      </c>
      <c r="M10" s="61">
        <v>4.4584080554336703E-3</v>
      </c>
      <c r="N10" s="61">
        <v>-25.3118932217549</v>
      </c>
      <c r="O10" s="61">
        <v>4.8261713111272799E-3</v>
      </c>
      <c r="P10" s="61">
        <v>-48.053079781560903</v>
      </c>
      <c r="Q10" s="61">
        <v>5.0517998365521696E-3</v>
      </c>
      <c r="R10" s="61">
        <v>-70.754235263446901</v>
      </c>
      <c r="S10" s="61">
        <v>0.152032432653182</v>
      </c>
      <c r="T10" s="61">
        <v>631.30435751579705</v>
      </c>
      <c r="U10" s="61">
        <v>0.231576303121213</v>
      </c>
      <c r="V10" s="108">
        <v>43749.328125</v>
      </c>
      <c r="W10" s="107">
        <v>2.2999999999999998</v>
      </c>
      <c r="X10" s="16">
        <v>5.4685763788333598E-3</v>
      </c>
      <c r="Y10" s="16">
        <v>3.9333917609650397E-3</v>
      </c>
      <c r="Z10" s="17">
        <v>-15.11719019826041</v>
      </c>
      <c r="AA10" s="17">
        <v>-28.488062950952742</v>
      </c>
      <c r="AB10" s="17">
        <v>-15.932799738308885</v>
      </c>
      <c r="AC10" s="17">
        <v>-29.986693644526952</v>
      </c>
      <c r="AD10" s="17">
        <v>-16.061091312867784</v>
      </c>
      <c r="AE10" s="17">
        <v>-30.445489686557757</v>
      </c>
      <c r="AF10" s="16">
        <v>1.4127241634710686E-2</v>
      </c>
      <c r="AG10" s="2">
        <v>14.127241634710686</v>
      </c>
    </row>
    <row r="11" spans="1:44" s="107" customFormat="1" x14ac:dyDescent="0.25">
      <c r="A11" s="107">
        <v>1814</v>
      </c>
      <c r="B11" s="96" t="s">
        <v>80</v>
      </c>
      <c r="C11" s="48" t="s">
        <v>62</v>
      </c>
      <c r="D11" s="48" t="s">
        <v>70</v>
      </c>
      <c r="E11" s="107" t="s">
        <v>171</v>
      </c>
      <c r="F11" s="16">
        <v>-1.0957409880568301</v>
      </c>
      <c r="G11" s="16">
        <v>-1.09634208562242</v>
      </c>
      <c r="H11" s="16">
        <v>4.1372801896087498E-3</v>
      </c>
      <c r="I11" s="16">
        <v>-2.0624626760443401</v>
      </c>
      <c r="J11" s="16">
        <v>-2.0645925058586898</v>
      </c>
      <c r="K11" s="16">
        <v>1.1239692515619499E-3</v>
      </c>
      <c r="L11" s="16">
        <v>-6.2372425290360203E-3</v>
      </c>
      <c r="M11" s="16">
        <v>4.1094463713725804E-3</v>
      </c>
      <c r="N11" s="16">
        <v>-11.279561504559799</v>
      </c>
      <c r="O11" s="16">
        <v>4.0951006528837696E-3</v>
      </c>
      <c r="P11" s="16">
        <v>-21.917536681411701</v>
      </c>
      <c r="Q11" s="16">
        <v>1.1016066368335501E-3</v>
      </c>
      <c r="R11" s="16">
        <v>-32.989526000592498</v>
      </c>
      <c r="S11" s="16">
        <v>0.14944801805260599</v>
      </c>
      <c r="T11" s="16">
        <v>1010.58864965817</v>
      </c>
      <c r="U11" s="16">
        <v>0.12911271689393999</v>
      </c>
      <c r="V11" s="108">
        <v>43755.714328703703</v>
      </c>
      <c r="W11" s="107">
        <v>2.2999999999999998</v>
      </c>
      <c r="X11" s="16">
        <v>3.0307718097184299E-4</v>
      </c>
      <c r="Y11" s="16">
        <v>3.4197612054226303E-5</v>
      </c>
      <c r="Z11" s="17">
        <f>((((N11/1000)+1)/((SMOW!$Z$4/1000)+1))-1)*1000</f>
        <v>-0.81327217906546068</v>
      </c>
      <c r="AA11" s="17">
        <f>((((P11/1000)+1)/((SMOW!$AA$4/1000)+1))-1)*1000</f>
        <v>-1.5891598613182456</v>
      </c>
      <c r="AB11" s="17">
        <f>Z11*SMOW!$AN$6</f>
        <v>-0.85976481236629121</v>
      </c>
      <c r="AC11" s="17">
        <f>AA11*SMOW!$AN$12</f>
        <v>-1.6782189534019838</v>
      </c>
      <c r="AD11" s="17">
        <f>LN((AB11/1000)+1)*1000</f>
        <v>-0.86013462211402802</v>
      </c>
      <c r="AE11" s="17">
        <f>LN((AC11/1000)+1)*1000</f>
        <v>-1.6796287403380334</v>
      </c>
      <c r="AF11" s="16">
        <f>(AD11-SMOW!AN$14*AE11)</f>
        <v>2.6709352784453633E-2</v>
      </c>
      <c r="AG11" s="2">
        <f>AF11*1000</f>
        <v>26.709352784453632</v>
      </c>
      <c r="AH11" s="2">
        <f>AVERAGE(AG11:AG12)</f>
        <v>29.938831648599283</v>
      </c>
      <c r="AI11" s="2">
        <f>STDEV(AG11:AG12)</f>
        <v>4.5671728090720585</v>
      </c>
      <c r="AM11" s="19" t="s">
        <v>67</v>
      </c>
      <c r="AN11" s="19" t="s">
        <v>68</v>
      </c>
      <c r="AO11" s="19" t="s">
        <v>69</v>
      </c>
      <c r="AP11" s="19" t="s">
        <v>70</v>
      </c>
      <c r="AQ11" s="19" t="s">
        <v>124</v>
      </c>
      <c r="AR11" s="19" t="s">
        <v>71</v>
      </c>
    </row>
    <row r="12" spans="1:44" s="107" customFormat="1" x14ac:dyDescent="0.25">
      <c r="A12" s="107">
        <v>1815</v>
      </c>
      <c r="B12" s="96" t="s">
        <v>80</v>
      </c>
      <c r="C12" s="48" t="s">
        <v>62</v>
      </c>
      <c r="D12" s="48" t="s">
        <v>70</v>
      </c>
      <c r="E12" s="107" t="s">
        <v>172</v>
      </c>
      <c r="F12" s="16">
        <v>-1.3979801201992901</v>
      </c>
      <c r="G12" s="16">
        <v>-1.3989586933698701</v>
      </c>
      <c r="H12" s="16">
        <v>4.9919648873319299E-3</v>
      </c>
      <c r="I12" s="16">
        <v>-2.64638634532457</v>
      </c>
      <c r="J12" s="16">
        <v>-2.6498942944700401</v>
      </c>
      <c r="K12" s="16">
        <v>2.00295980468138E-3</v>
      </c>
      <c r="L12" s="16">
        <v>1.85494110314655E-4</v>
      </c>
      <c r="M12" s="16">
        <v>5.1565318281512201E-3</v>
      </c>
      <c r="N12" s="16">
        <v>-11.5787193112929</v>
      </c>
      <c r="O12" s="16">
        <v>4.94107184730452E-3</v>
      </c>
      <c r="P12" s="16">
        <v>-22.489842541727501</v>
      </c>
      <c r="Q12" s="16">
        <v>1.9631086981091298E-3</v>
      </c>
      <c r="R12" s="16">
        <v>-33.310403947281202</v>
      </c>
      <c r="S12" s="16">
        <v>0.12592289803132101</v>
      </c>
      <c r="T12" s="16">
        <v>743.71070921918101</v>
      </c>
      <c r="U12" s="16">
        <v>9.0730703525405604E-2</v>
      </c>
      <c r="V12" s="108">
        <v>43756.341192129628</v>
      </c>
      <c r="W12" s="107">
        <v>2.2999999999999998</v>
      </c>
      <c r="X12" s="16">
        <v>5.2125744515722702E-2</v>
      </c>
      <c r="Y12" s="16">
        <v>4.2432856561933401E-2</v>
      </c>
      <c r="Z12" s="17">
        <f>((((N12/1000)+1)/((SMOW!$Z$4/1000)+1))-1)*1000</f>
        <v>-1.1155967779852283</v>
      </c>
      <c r="AA12" s="17">
        <f>((((P12/1000)+1)/((SMOW!$AA$4/1000)+1))-1)*1000</f>
        <v>-2.1733604745011181</v>
      </c>
      <c r="AB12" s="17">
        <f>Z12*SMOW!$AN$6</f>
        <v>-1.1793725141355245</v>
      </c>
      <c r="AC12" s="17">
        <f>AA12*SMOW!$AN$12</f>
        <v>-2.2951591149910633</v>
      </c>
      <c r="AD12" s="17">
        <f>LN((AB12/1000)+1)*1000</f>
        <v>-1.1800685211873361</v>
      </c>
      <c r="AE12" s="17">
        <f>LN((AC12/1000)+1)*1000</f>
        <v>-2.2977970297350017</v>
      </c>
      <c r="AF12" s="16">
        <f>(AD12-SMOW!AN$14*AE12)</f>
        <v>3.3168310512744936E-2</v>
      </c>
      <c r="AG12" s="2">
        <f>AF12*1000</f>
        <v>33.168310512744938</v>
      </c>
      <c r="AL12" s="19" t="s">
        <v>219</v>
      </c>
      <c r="AM12" s="2">
        <f>AVERAGE(AG15:AG16,AG19:AG20,AG31:AG32)</f>
        <v>7.3255096515083169</v>
      </c>
      <c r="AN12" s="2">
        <f>AVERAGE(AG3:AG4,AG9:AG10,AG27:AG28)</f>
        <v>17.497573201882943</v>
      </c>
      <c r="AO12" s="2">
        <f>AVERAGE(AG25:AG26)</f>
        <v>20.719666752797572</v>
      </c>
      <c r="AP12" s="2">
        <f>AVERAGE(AG11:AG14,AG23:AG24)</f>
        <v>28.135588753231946</v>
      </c>
      <c r="AQ12" s="2">
        <f>AVERAGE(AG5:AG6,AG8,AG29:AG30)</f>
        <v>1.7231141720813525</v>
      </c>
      <c r="AR12" s="2">
        <f>AVERAGE(AG17:AG18,AG21:AG22)</f>
        <v>-22.817864297672074</v>
      </c>
    </row>
    <row r="13" spans="1:44" s="107" customFormat="1" x14ac:dyDescent="0.25">
      <c r="A13" s="107">
        <v>1833</v>
      </c>
      <c r="B13" s="96" t="s">
        <v>113</v>
      </c>
      <c r="C13" s="48" t="s">
        <v>62</v>
      </c>
      <c r="D13" s="58" t="s">
        <v>70</v>
      </c>
      <c r="E13" s="107" t="s">
        <v>189</v>
      </c>
      <c r="F13" s="16">
        <v>-1.2224695266243399</v>
      </c>
      <c r="G13" s="16">
        <v>-1.2232176217809401</v>
      </c>
      <c r="H13" s="16">
        <v>3.7148273068217099E-3</v>
      </c>
      <c r="I13" s="16">
        <v>-2.3141917510761201</v>
      </c>
      <c r="J13" s="16">
        <v>-2.3168736756886501</v>
      </c>
      <c r="K13" s="16">
        <v>1.50703742032292E-3</v>
      </c>
      <c r="L13" s="16">
        <v>9.1678982672477297E-5</v>
      </c>
      <c r="M13" s="16">
        <v>3.8270515535317102E-3</v>
      </c>
      <c r="N13" s="16">
        <v>-11.4049980467429</v>
      </c>
      <c r="O13" s="16">
        <v>3.6769546736817398E-3</v>
      </c>
      <c r="P13" s="16">
        <v>-22.164257327331299</v>
      </c>
      <c r="Q13" s="16">
        <v>1.47705323956135E-3</v>
      </c>
      <c r="R13" s="16">
        <v>-33.182852777802502</v>
      </c>
      <c r="S13" s="16">
        <v>0.14613774399453</v>
      </c>
      <c r="T13" s="16">
        <v>905.80004566140803</v>
      </c>
      <c r="U13" s="16">
        <v>0.14179363827317501</v>
      </c>
      <c r="V13" s="108">
        <v>43760.599293981482</v>
      </c>
      <c r="W13" s="107">
        <v>2.2999999999999998</v>
      </c>
      <c r="X13" s="16">
        <v>1.31692542068349E-3</v>
      </c>
      <c r="Y13" s="16">
        <v>4.0561238269846202E-4</v>
      </c>
      <c r="Z13" s="17">
        <v>-1.0648365270359283</v>
      </c>
      <c r="AA13" s="17">
        <v>-2.0671569989106908</v>
      </c>
      <c r="AB13" s="17">
        <v>-1.1222870729808043</v>
      </c>
      <c r="AC13" s="17">
        <v>-2.1759009641405451</v>
      </c>
      <c r="AD13" s="17">
        <v>-1.1229173086989368</v>
      </c>
      <c r="AE13" s="17">
        <v>-2.1782716762241936</v>
      </c>
      <c r="AF13" s="16">
        <v>2.7210136347437519E-2</v>
      </c>
      <c r="AG13" s="2">
        <v>27.210136347437519</v>
      </c>
      <c r="AH13" s="2">
        <v>20.36457577006745</v>
      </c>
      <c r="AI13" s="2">
        <v>9.6810846105633495</v>
      </c>
      <c r="AL13" s="19" t="s">
        <v>74</v>
      </c>
      <c r="AM13" s="2">
        <f>STDEV(AG15:AG16,AG19:AG20,AG31:AG32)</f>
        <v>4.6011562738549081</v>
      </c>
      <c r="AN13" s="2">
        <f>STDEV(AG3:AG4,AG9:AG10,AG27:AG28)</f>
        <v>6.4666123558236377</v>
      </c>
      <c r="AO13" s="2">
        <f>STDEV(AG25:AG26)</f>
        <v>4.3699176545412746</v>
      </c>
      <c r="AP13" s="2">
        <f>STDEV(AG11:AG14,AG23:AG24)</f>
        <v>7.9181742274743492</v>
      </c>
      <c r="AQ13" s="2">
        <f>STDEV(AG5:AG6,AG8,AG29:AG30)</f>
        <v>6.6564912771925719</v>
      </c>
      <c r="AR13" s="2">
        <f>STDEV(AG17:AG18,AG21:AG22)</f>
        <v>7.0224398188399686</v>
      </c>
    </row>
    <row r="14" spans="1:44" s="107" customFormat="1" x14ac:dyDescent="0.25">
      <c r="A14" s="107">
        <v>1834</v>
      </c>
      <c r="B14" s="96" t="s">
        <v>101</v>
      </c>
      <c r="C14" s="48" t="s">
        <v>62</v>
      </c>
      <c r="D14" s="58" t="s">
        <v>70</v>
      </c>
      <c r="E14" s="107" t="s">
        <v>190</v>
      </c>
      <c r="F14" s="16">
        <v>-1.00173912868902</v>
      </c>
      <c r="G14" s="16">
        <v>-1.00224146525027</v>
      </c>
      <c r="H14" s="16">
        <v>3.6997325214636499E-3</v>
      </c>
      <c r="I14" s="16">
        <v>-1.8714566219841799</v>
      </c>
      <c r="J14" s="16">
        <v>-1.8732100083716401</v>
      </c>
      <c r="K14" s="16">
        <v>1.11100364915017E-3</v>
      </c>
      <c r="L14" s="16">
        <v>-1.3186580830043501E-2</v>
      </c>
      <c r="M14" s="16">
        <v>3.9149068509666497E-3</v>
      </c>
      <c r="N14" s="16">
        <v>-11.1865179933574</v>
      </c>
      <c r="O14" s="16">
        <v>3.6620137795343299E-3</v>
      </c>
      <c r="P14" s="16">
        <v>-21.730330904620399</v>
      </c>
      <c r="Q14" s="16">
        <v>1.0888989994613E-3</v>
      </c>
      <c r="R14" s="16">
        <v>-32.8632323133249</v>
      </c>
      <c r="S14" s="16">
        <v>0.132895206567435</v>
      </c>
      <c r="T14" s="16">
        <v>1917.49003248801</v>
      </c>
      <c r="U14" s="16">
        <v>0.33425389484780499</v>
      </c>
      <c r="V14" s="108">
        <v>43760.682210648149</v>
      </c>
      <c r="W14" s="107">
        <v>2.2999999999999998</v>
      </c>
      <c r="X14" s="16">
        <v>2.3200094452596999E-2</v>
      </c>
      <c r="Y14" s="16">
        <v>8.6567690544456205E-2</v>
      </c>
      <c r="Z14" s="17">
        <v>-0.84407129211860887</v>
      </c>
      <c r="AA14" s="17">
        <v>-1.6243122451633507</v>
      </c>
      <c r="AB14" s="17">
        <v>-0.88961101142519017</v>
      </c>
      <c r="AC14" s="17">
        <v>-1.7097601111955627</v>
      </c>
      <c r="AD14" s="17">
        <v>-0.89000695013935205</v>
      </c>
      <c r="AE14" s="17">
        <v>-1.7112234191894875</v>
      </c>
      <c r="AF14" s="16">
        <v>1.3519015192697381E-2</v>
      </c>
      <c r="AG14" s="2">
        <v>13.519015192697381</v>
      </c>
    </row>
    <row r="15" spans="1:44" s="87" customFormat="1" x14ac:dyDescent="0.25">
      <c r="A15" s="107">
        <v>1835</v>
      </c>
      <c r="B15" s="96" t="s">
        <v>101</v>
      </c>
      <c r="C15" s="56" t="s">
        <v>62</v>
      </c>
      <c r="D15" s="58" t="s">
        <v>67</v>
      </c>
      <c r="E15" s="107" t="s">
        <v>191</v>
      </c>
      <c r="F15" s="16">
        <v>-1.3626459491187499</v>
      </c>
      <c r="G15" s="16">
        <v>-1.36357562928406</v>
      </c>
      <c r="H15" s="16">
        <v>4.77240592984311E-3</v>
      </c>
      <c r="I15" s="16">
        <v>-2.5372456214157202</v>
      </c>
      <c r="J15" s="16">
        <v>-2.5404699857869799</v>
      </c>
      <c r="K15" s="16">
        <v>2.3078475959847598E-3</v>
      </c>
      <c r="L15" s="16">
        <v>-2.2207476788532202E-2</v>
      </c>
      <c r="M15" s="16">
        <v>4.5298586889204696E-3</v>
      </c>
      <c r="N15" s="16">
        <v>-11.543516033670601</v>
      </c>
      <c r="O15" s="16">
        <v>4.6098515077831496E-3</v>
      </c>
      <c r="P15" s="16">
        <v>-22.3828732935565</v>
      </c>
      <c r="Q15" s="16">
        <v>2.2619304086886E-3</v>
      </c>
      <c r="R15" s="16">
        <v>-34.215902447325099</v>
      </c>
      <c r="S15" s="16">
        <v>0.10900395395048899</v>
      </c>
      <c r="T15" s="16">
        <v>1493.64884446004</v>
      </c>
      <c r="U15" s="16">
        <v>0.13870535956541299</v>
      </c>
      <c r="V15" s="108">
        <v>43760.760879629626</v>
      </c>
      <c r="W15" s="107">
        <v>2.2999999999999998</v>
      </c>
      <c r="X15" s="16">
        <v>0.10704539358710501</v>
      </c>
      <c r="Y15" s="16">
        <v>0.102024831560343</v>
      </c>
      <c r="Z15" s="17">
        <v>-1.2048033361359289</v>
      </c>
      <c r="AA15" s="17">
        <v>-2.2902660991203083</v>
      </c>
      <c r="AB15" s="17">
        <v>-1.2698054351997994</v>
      </c>
      <c r="AC15" s="17">
        <v>-2.4107468449858107</v>
      </c>
      <c r="AD15" s="17">
        <v>-1.2706123212526568</v>
      </c>
      <c r="AE15" s="17">
        <v>-2.4136573738007829</v>
      </c>
      <c r="AF15" s="16">
        <v>3.7987721141565789E-3</v>
      </c>
      <c r="AG15" s="2">
        <v>3.7987721141565789</v>
      </c>
      <c r="AH15" s="2">
        <v>2.1275232609764272</v>
      </c>
      <c r="AI15" s="2">
        <v>2.3635027942678519</v>
      </c>
      <c r="AL15" s="56"/>
    </row>
    <row r="16" spans="1:44" s="107" customFormat="1" x14ac:dyDescent="0.25">
      <c r="A16" s="107">
        <v>1836</v>
      </c>
      <c r="B16" s="96" t="s">
        <v>113</v>
      </c>
      <c r="C16" s="56" t="s">
        <v>62</v>
      </c>
      <c r="D16" s="58" t="s">
        <v>67</v>
      </c>
      <c r="E16" s="107" t="s">
        <v>192</v>
      </c>
      <c r="F16" s="16">
        <v>-1.3895634169014699</v>
      </c>
      <c r="G16" s="16">
        <v>-1.39053014259154</v>
      </c>
      <c r="H16" s="16">
        <v>4.4495517813156801E-3</v>
      </c>
      <c r="I16" s="16">
        <v>-2.5826683824388299</v>
      </c>
      <c r="J16" s="16">
        <v>-2.5860096243209201</v>
      </c>
      <c r="K16" s="16">
        <v>4.5202014355860704E-3</v>
      </c>
      <c r="L16" s="16">
        <v>-2.5117060950090399E-2</v>
      </c>
      <c r="M16" s="16">
        <v>4.6024640252726899E-3</v>
      </c>
      <c r="N16" s="16">
        <v>-11.570388416214399</v>
      </c>
      <c r="O16" s="16">
        <v>4.40418863834056E-3</v>
      </c>
      <c r="P16" s="16">
        <v>-22.427392318375801</v>
      </c>
      <c r="Q16" s="16">
        <v>4.4302670151784504E-3</v>
      </c>
      <c r="R16" s="16">
        <v>-33.741100315855697</v>
      </c>
      <c r="S16" s="16">
        <v>0.16396631276917201</v>
      </c>
      <c r="T16" s="16">
        <v>1103.6582052893</v>
      </c>
      <c r="U16" s="16">
        <v>0.179769011256671</v>
      </c>
      <c r="V16" s="108">
        <v>43760.840740740743</v>
      </c>
      <c r="W16" s="107">
        <v>2.2999999999999998</v>
      </c>
      <c r="X16" s="16">
        <v>1.7933427433924601E-3</v>
      </c>
      <c r="Y16" s="16">
        <v>2.9176686345383598E-3</v>
      </c>
      <c r="Z16" s="17">
        <v>-1.2319567890627381</v>
      </c>
      <c r="AA16" s="17">
        <v>-2.3357001071717676</v>
      </c>
      <c r="AB16" s="17">
        <v>-1.298423883602746</v>
      </c>
      <c r="AC16" s="17">
        <v>-2.4585709347748468</v>
      </c>
      <c r="AD16" s="17">
        <v>-1.2992675662777822</v>
      </c>
      <c r="AE16" s="17">
        <v>-2.4615981831166258</v>
      </c>
      <c r="AF16" s="16">
        <v>4.5627440779627548E-4</v>
      </c>
      <c r="AG16" s="2">
        <v>0.45627440779627548</v>
      </c>
    </row>
    <row r="17" spans="1:39" s="87" customFormat="1" x14ac:dyDescent="0.25">
      <c r="A17" s="107">
        <v>1849</v>
      </c>
      <c r="B17" s="96" t="s">
        <v>101</v>
      </c>
      <c r="C17" s="57" t="s">
        <v>62</v>
      </c>
      <c r="D17" s="58" t="s">
        <v>71</v>
      </c>
      <c r="E17" s="107" t="s">
        <v>204</v>
      </c>
      <c r="F17" s="16">
        <v>2.37631088950064</v>
      </c>
      <c r="G17" s="16">
        <v>2.37349155412105</v>
      </c>
      <c r="H17" s="16">
        <v>4.5044677352253301E-3</v>
      </c>
      <c r="I17" s="16">
        <v>4.6323101570930003</v>
      </c>
      <c r="J17" s="16">
        <v>4.6216138932157298</v>
      </c>
      <c r="K17" s="16">
        <v>2.7070271356507002E-3</v>
      </c>
      <c r="L17" s="16">
        <v>-6.6720581496856807E-2</v>
      </c>
      <c r="M17" s="16">
        <v>4.4810478397169897E-3</v>
      </c>
      <c r="N17" s="16">
        <v>-7.8429071666825196</v>
      </c>
      <c r="O17" s="16">
        <v>4.4585447245624301E-3</v>
      </c>
      <c r="P17" s="16">
        <v>-15.355963778209301</v>
      </c>
      <c r="Q17" s="16">
        <v>2.65316782872814E-3</v>
      </c>
      <c r="R17" s="16">
        <v>-24.229176967141701</v>
      </c>
      <c r="S17" s="16">
        <v>0.154400450278281</v>
      </c>
      <c r="T17" s="16">
        <v>1582.2935234476599</v>
      </c>
      <c r="U17" s="16">
        <v>0.388221995731721</v>
      </c>
      <c r="V17" s="108">
        <v>43763.595914351848</v>
      </c>
      <c r="W17" s="107">
        <v>2.2999999999999998</v>
      </c>
      <c r="X17" s="16">
        <v>3.65031399164907E-2</v>
      </c>
      <c r="Y17" s="16">
        <v>6.7697375278943206E-2</v>
      </c>
      <c r="Z17" s="17">
        <f>((((N17/1000)+1)/((SMOW!$Z$4/1000)+1))-1)*1000</f>
        <v>2.659761520673154</v>
      </c>
      <c r="AA17" s="17">
        <f>((((P17/1000)+1)/((SMOW!$AA$4/1000)+1))-1)*1000</f>
        <v>5.1087881753839604</v>
      </c>
      <c r="AB17" s="17">
        <f>Z17*SMOW!$AN$6</f>
        <v>2.8118130972934368</v>
      </c>
      <c r="AC17" s="17">
        <f>AA17*SMOW!$AN$12</f>
        <v>5.3950929378075552</v>
      </c>
      <c r="AD17" s="17">
        <f t="shared" ref="AD17:AE20" si="0">LN((AB17/1000)+1)*1000</f>
        <v>2.8078673455933441</v>
      </c>
      <c r="AE17" s="17">
        <f t="shared" si="0"/>
        <v>5.3805915580490602</v>
      </c>
      <c r="AF17" s="16">
        <f>(AD17-SMOW!AN$14*AE17)</f>
        <v>-3.3084997056559651E-2</v>
      </c>
      <c r="AG17" s="2">
        <f>AF17*1000</f>
        <v>-33.084997056559651</v>
      </c>
      <c r="AH17" s="2">
        <f>AVERAGE(AG17:AG18)</f>
        <v>-26.310308800297388</v>
      </c>
      <c r="AI17" s="2">
        <f>STDEV(AG17:AG18)</f>
        <v>9.5808560128558362</v>
      </c>
      <c r="AL17" s="56"/>
    </row>
    <row r="18" spans="1:39" s="107" customFormat="1" x14ac:dyDescent="0.25">
      <c r="A18" s="107">
        <v>1850</v>
      </c>
      <c r="B18" s="96" t="s">
        <v>101</v>
      </c>
      <c r="C18" s="57" t="s">
        <v>62</v>
      </c>
      <c r="D18" s="58" t="s">
        <v>71</v>
      </c>
      <c r="E18" s="107" t="s">
        <v>206</v>
      </c>
      <c r="F18" s="16">
        <v>2.12436227607258</v>
      </c>
      <c r="G18" s="16">
        <v>2.1221086426089899</v>
      </c>
      <c r="H18" s="16">
        <v>4.3446859279657997E-3</v>
      </c>
      <c r="I18" s="16">
        <v>4.1291372656737702</v>
      </c>
      <c r="J18" s="16">
        <v>4.12063570688903</v>
      </c>
      <c r="K18" s="16">
        <v>1.84765531547755E-3</v>
      </c>
      <c r="L18" s="16">
        <v>-5.3587010628416497E-2</v>
      </c>
      <c r="M18" s="16">
        <v>4.3505056403227499E-3</v>
      </c>
      <c r="N18" s="16">
        <v>-8.0922871661163907</v>
      </c>
      <c r="O18" s="16">
        <v>4.3003918914832403E-3</v>
      </c>
      <c r="P18" s="16">
        <v>-15.849125486941301</v>
      </c>
      <c r="Q18" s="16">
        <v>1.8108941639514099E-3</v>
      </c>
      <c r="R18" s="16">
        <v>-24.192299651948201</v>
      </c>
      <c r="S18" s="16">
        <v>0.153327368731455</v>
      </c>
      <c r="T18" s="16">
        <v>1344.9260540749699</v>
      </c>
      <c r="U18" s="16">
        <v>0.159141753183179</v>
      </c>
      <c r="V18" s="108">
        <v>43763.751944444448</v>
      </c>
      <c r="W18" s="107">
        <v>2.2999999999999998</v>
      </c>
      <c r="X18" s="16">
        <v>3.8838583412902999E-3</v>
      </c>
      <c r="Y18" s="16">
        <v>2.86142795799118E-3</v>
      </c>
      <c r="Z18" s="17">
        <f>((((N18/1000)+1)/((SMOW!$Z$4/1000)+1))-1)*1000</f>
        <v>2.407741661553553</v>
      </c>
      <c r="AA18" s="17">
        <f>((((P18/1000)+1)/((SMOW!$AA$4/1000)+1))-1)*1000</f>
        <v>4.6053766386218165</v>
      </c>
      <c r="AB18" s="17">
        <f>Z18*SMOW!$AN$6</f>
        <v>2.5453859251042572</v>
      </c>
      <c r="AC18" s="17">
        <f>AA18*SMOW!$AN$12</f>
        <v>4.863469403310126</v>
      </c>
      <c r="AD18" s="17">
        <f t="shared" si="0"/>
        <v>2.5421519170537104</v>
      </c>
      <c r="AE18" s="17">
        <f t="shared" si="0"/>
        <v>4.8516809424199723</v>
      </c>
      <c r="AF18" s="16">
        <f>(AD18-SMOW!AN$14*AE18)</f>
        <v>-1.9535620544035126E-2</v>
      </c>
      <c r="AG18" s="2">
        <f>AF18*1000</f>
        <v>-19.535620544035126</v>
      </c>
    </row>
    <row r="19" spans="1:39" s="107" customFormat="1" x14ac:dyDescent="0.25">
      <c r="A19" s="107">
        <v>1851</v>
      </c>
      <c r="B19" s="96" t="s">
        <v>80</v>
      </c>
      <c r="C19" s="57" t="s">
        <v>62</v>
      </c>
      <c r="D19" s="56" t="s">
        <v>67</v>
      </c>
      <c r="E19" s="107" t="s">
        <v>207</v>
      </c>
      <c r="F19" s="16">
        <v>-1.3587189261744499</v>
      </c>
      <c r="G19" s="16">
        <v>-1.3596432262051601</v>
      </c>
      <c r="H19" s="16">
        <v>4.5483309626839002E-3</v>
      </c>
      <c r="I19" s="16">
        <v>-2.5260644933843799</v>
      </c>
      <c r="J19" s="16">
        <v>-2.5292605498769798</v>
      </c>
      <c r="K19" s="16">
        <v>2.9662079893224302E-3</v>
      </c>
      <c r="L19" s="16">
        <v>-2.4193655870113299E-2</v>
      </c>
      <c r="M19" s="16">
        <v>4.1673669332661202E-3</v>
      </c>
      <c r="N19" s="16">
        <v>-11.5398583848109</v>
      </c>
      <c r="O19" s="16">
        <v>4.50196076678733E-3</v>
      </c>
      <c r="P19" s="16">
        <v>-22.371914626467099</v>
      </c>
      <c r="Q19" s="16">
        <v>2.90719199188787E-3</v>
      </c>
      <c r="R19" s="16">
        <v>-34.700631345652099</v>
      </c>
      <c r="S19" s="16">
        <v>0.16560482910274299</v>
      </c>
      <c r="T19" s="16">
        <v>1044.17561523531</v>
      </c>
      <c r="U19" s="16">
        <v>0.48269409840930899</v>
      </c>
      <c r="V19" s="108">
        <v>43766.353310185186</v>
      </c>
      <c r="W19" s="107">
        <v>2.2999999999999998</v>
      </c>
      <c r="X19" s="16">
        <v>5.5587164289528897E-3</v>
      </c>
      <c r="Y19" s="16">
        <v>3.6123132451971901E-3</v>
      </c>
      <c r="Z19" s="17">
        <f>((((N19/1000)+1)/((SMOW!$Z$4/1000)+1))-1)*1000</f>
        <v>-1.0763244817324491</v>
      </c>
      <c r="AA19" s="17">
        <f>((((P19/1000)+1)/((SMOW!$AA$4/1000)+1))-1)*1000</f>
        <v>-2.0529815561926013</v>
      </c>
      <c r="AB19" s="17">
        <f>Z19*SMOW!$AN$6</f>
        <v>-1.1378551239085972</v>
      </c>
      <c r="AC19" s="17">
        <f>AA19*SMOW!$AN$12</f>
        <v>-2.1680339671611906</v>
      </c>
      <c r="AD19" s="17">
        <f t="shared" si="0"/>
        <v>-1.1385029725353424</v>
      </c>
      <c r="AE19" s="17">
        <f t="shared" si="0"/>
        <v>-2.1703875551903611</v>
      </c>
      <c r="AF19" s="16">
        <f>(AD19-SMOW!AN$14*AE19)</f>
        <v>7.4616566051683986E-3</v>
      </c>
      <c r="AG19" s="2">
        <f>AF19*1000</f>
        <v>7.4616566051683986</v>
      </c>
      <c r="AH19" s="2">
        <f>AVERAGE(AG19:AG20)</f>
        <v>9.3453030028521908</v>
      </c>
      <c r="AI19" s="2">
        <f>STDEV(AG19:AG20)</f>
        <v>2.6638782823196356</v>
      </c>
    </row>
    <row r="20" spans="1:39" s="107" customFormat="1" x14ac:dyDescent="0.25">
      <c r="A20" s="107">
        <v>1852</v>
      </c>
      <c r="B20" s="96" t="s">
        <v>80</v>
      </c>
      <c r="C20" s="57" t="s">
        <v>62</v>
      </c>
      <c r="D20" s="48" t="s">
        <v>67</v>
      </c>
      <c r="E20" s="107" t="s">
        <v>208</v>
      </c>
      <c r="F20" s="16">
        <v>-1.3350032561157099</v>
      </c>
      <c r="G20" s="16">
        <v>-1.3358955556583401</v>
      </c>
      <c r="H20" s="16">
        <v>4.4593339687373397E-3</v>
      </c>
      <c r="I20" s="16">
        <v>-2.48789387579891</v>
      </c>
      <c r="J20" s="16">
        <v>-2.49099387624122</v>
      </c>
      <c r="K20" s="16">
        <v>1.5947558160408801E-3</v>
      </c>
      <c r="L20" s="16">
        <v>-2.0650789002971199E-2</v>
      </c>
      <c r="M20" s="16">
        <v>4.4086380928827999E-3</v>
      </c>
      <c r="N20" s="16">
        <v>-11.5163844958089</v>
      </c>
      <c r="O20" s="16">
        <v>4.4138710964437902E-3</v>
      </c>
      <c r="P20" s="16">
        <v>-22.334503455649202</v>
      </c>
      <c r="Q20" s="16">
        <v>1.56302638051632E-3</v>
      </c>
      <c r="R20" s="16">
        <v>-34.452711767230397</v>
      </c>
      <c r="S20" s="16">
        <v>0.13780539933306701</v>
      </c>
      <c r="T20" s="16">
        <v>1200.12212827704</v>
      </c>
      <c r="U20" s="16">
        <v>0.32851787596860899</v>
      </c>
      <c r="V20" s="108">
        <v>43766.434247685182</v>
      </c>
      <c r="W20" s="107">
        <v>2.2999999999999998</v>
      </c>
      <c r="X20" s="16">
        <v>3.4404446289943E-4</v>
      </c>
      <c r="Y20" s="16">
        <v>1.46233939215773E-5</v>
      </c>
      <c r="Z20" s="17">
        <f>((((N20/1000)+1)/((SMOW!$Z$4/1000)+1))-1)*1000</f>
        <v>-1.0526021053883783</v>
      </c>
      <c r="AA20" s="17">
        <f>((((P20/1000)+1)/((SMOW!$AA$4/1000)+1))-1)*1000</f>
        <v>-2.0147928350083832</v>
      </c>
      <c r="AB20" s="17">
        <f>Z20*SMOW!$AN$6</f>
        <v>-1.1127766016483382</v>
      </c>
      <c r="AC20" s="17">
        <f>AA20*SMOW!$AN$12</f>
        <v>-2.1277050881997148</v>
      </c>
      <c r="AD20" s="17">
        <f t="shared" si="0"/>
        <v>-1.1133961972211985</v>
      </c>
      <c r="AE20" s="17">
        <f t="shared" si="0"/>
        <v>-2.1299718686017699</v>
      </c>
      <c r="AF20" s="16">
        <f>(AD20-SMOW!AN$14*AE20)</f>
        <v>1.1228949400535981E-2</v>
      </c>
      <c r="AG20" s="2">
        <f>AF20*1000</f>
        <v>11.228949400535981</v>
      </c>
    </row>
    <row r="21" spans="1:39" s="107" customFormat="1" x14ac:dyDescent="0.25">
      <c r="A21" s="107">
        <v>1859</v>
      </c>
      <c r="B21" s="96" t="s">
        <v>80</v>
      </c>
      <c r="C21" s="57" t="s">
        <v>62</v>
      </c>
      <c r="D21" s="58" t="s">
        <v>71</v>
      </c>
      <c r="E21" s="107" t="s">
        <v>215</v>
      </c>
      <c r="F21" s="16">
        <v>2.1968376613991998</v>
      </c>
      <c r="G21" s="16">
        <v>2.1944276533562301</v>
      </c>
      <c r="H21" s="16">
        <v>5.0813253002184398E-3</v>
      </c>
      <c r="I21" s="16">
        <v>4.2621885529264896</v>
      </c>
      <c r="J21" s="16">
        <v>4.25313101111914</v>
      </c>
      <c r="K21" s="16">
        <v>2.7578090486108302E-3</v>
      </c>
      <c r="L21" s="16">
        <v>-5.1225520514673398E-2</v>
      </c>
      <c r="M21" s="16">
        <v>5.0891593610473398E-3</v>
      </c>
      <c r="N21" s="16">
        <v>-8.0217869858342308</v>
      </c>
      <c r="O21" s="16">
        <v>5.05566657786417E-3</v>
      </c>
      <c r="P21" s="16">
        <v>-15.7134683961271</v>
      </c>
      <c r="Q21" s="16">
        <v>5.8766201370030399E-3</v>
      </c>
      <c r="R21" s="16">
        <v>-25.150967069138002</v>
      </c>
      <c r="S21" s="16">
        <v>0.124464117946953</v>
      </c>
      <c r="T21" s="16">
        <v>921.65642732274205</v>
      </c>
      <c r="U21" s="16">
        <v>0.111880984608516</v>
      </c>
      <c r="V21" s="108">
        <v>43767.527083333334</v>
      </c>
      <c r="W21" s="107">
        <v>2.2999999999999998</v>
      </c>
      <c r="X21" s="16">
        <v>1.5945492686331601E-2</v>
      </c>
      <c r="Y21" s="16">
        <v>1.05414108119534E-2</v>
      </c>
      <c r="Z21" s="17">
        <f>((((N21/1000)+1)/((SMOW!$Z$4/1000)+1))-1)*1000</f>
        <v>2.4789881349795984</v>
      </c>
      <c r="AA21" s="17">
        <f>((((P21/1000)+1)/((SMOW!$AA$4/1000)+1))-1)*1000</f>
        <v>4.7438532140537948</v>
      </c>
      <c r="AB21" s="17">
        <f>Z21*SMOW!$AN$6</f>
        <v>2.6207053721893558</v>
      </c>
      <c r="AC21" s="17">
        <f>AA21*SMOW!$AN$12</f>
        <v>5.0097064302756635</v>
      </c>
      <c r="AD21" s="17">
        <f t="shared" ref="AD21:AE24" si="1">LN((AB21/1000)+1)*1000</f>
        <v>2.6172773118500565</v>
      </c>
      <c r="AE21" s="17">
        <f t="shared" si="1"/>
        <v>4.9971996039773066</v>
      </c>
      <c r="AF21" s="16">
        <f>(AD21-SMOW!AN$14*AE21)</f>
        <v>-2.1244079049961506E-2</v>
      </c>
      <c r="AG21" s="2">
        <f t="shared" ref="AG21:AG24" si="2">AF21*1000</f>
        <v>-21.244079049961506</v>
      </c>
      <c r="AH21" s="2">
        <f>AVERAGE(AG21:AG23)</f>
        <v>-1.6641010034668871</v>
      </c>
      <c r="AI21" s="2">
        <f>STDEV(AG21:AG23)</f>
        <v>30.650412684169641</v>
      </c>
    </row>
    <row r="22" spans="1:39" s="107" customFormat="1" x14ac:dyDescent="0.25">
      <c r="A22" s="107">
        <v>1860</v>
      </c>
      <c r="B22" s="96" t="s">
        <v>80</v>
      </c>
      <c r="C22" s="57" t="s">
        <v>62</v>
      </c>
      <c r="D22" s="58" t="s">
        <v>71</v>
      </c>
      <c r="E22" s="107" t="s">
        <v>216</v>
      </c>
      <c r="F22" s="16">
        <v>2.20156465217622</v>
      </c>
      <c r="G22" s="16">
        <v>2.19914430365561</v>
      </c>
      <c r="H22" s="16">
        <v>4.9762452552495002E-3</v>
      </c>
      <c r="I22" s="16">
        <v>4.2719901542808802</v>
      </c>
      <c r="J22" s="16">
        <v>4.2628910690073596</v>
      </c>
      <c r="K22" s="16">
        <v>1.47949328548556E-3</v>
      </c>
      <c r="L22" s="16">
        <v>-5.1662180780278497E-2</v>
      </c>
      <c r="M22" s="16">
        <v>5.1497291282649304E-3</v>
      </c>
      <c r="N22" s="16">
        <v>-8.0158718675876095</v>
      </c>
      <c r="O22" s="16">
        <v>4.9255124767393901E-3</v>
      </c>
      <c r="P22" s="16">
        <v>-15.7091148149751</v>
      </c>
      <c r="Q22" s="16">
        <v>1.45005712583124E-3</v>
      </c>
      <c r="R22" s="16">
        <v>-25.521382890290798</v>
      </c>
      <c r="S22" s="16">
        <v>0.151676553435625</v>
      </c>
      <c r="T22" s="16">
        <v>901.77713277344003</v>
      </c>
      <c r="U22" s="16">
        <v>0.112079742935671</v>
      </c>
      <c r="V22" s="108">
        <v>43767.606689814813</v>
      </c>
      <c r="W22" s="107">
        <v>2.2999999999999998</v>
      </c>
      <c r="X22" s="16">
        <v>2.0110838218880201E-2</v>
      </c>
      <c r="Y22" s="16">
        <v>7.2331710525746301E-2</v>
      </c>
      <c r="Z22" s="17">
        <f>((((N22/1000)+1)/((SMOW!$Z$4/1000)+1))-1)*1000</f>
        <v>2.4849658688419485</v>
      </c>
      <c r="AA22" s="17">
        <f>((((P22/1000)+1)/((SMOW!$AA$4/1000)+1))-1)*1000</f>
        <v>4.7482972796399903</v>
      </c>
      <c r="AB22" s="17">
        <f>Z22*SMOW!$AN$6</f>
        <v>2.6270248373878884</v>
      </c>
      <c r="AC22" s="17">
        <f>AA22*SMOW!$AN$12</f>
        <v>5.0143995484939454</v>
      </c>
      <c r="AD22" s="17">
        <f t="shared" si="1"/>
        <v>2.6235802390178913</v>
      </c>
      <c r="AE22" s="17">
        <f t="shared" si="1"/>
        <v>5.0018693173447408</v>
      </c>
      <c r="AF22" s="16">
        <f>(AD22-SMOW!AN$14*AE22)</f>
        <v>-1.7406760540132016E-2</v>
      </c>
      <c r="AG22" s="2">
        <f t="shared" si="2"/>
        <v>-17.406760540132016</v>
      </c>
    </row>
    <row r="23" spans="1:39" s="107" customFormat="1" x14ac:dyDescent="0.25">
      <c r="A23" s="107">
        <v>1863</v>
      </c>
      <c r="B23" s="96" t="s">
        <v>80</v>
      </c>
      <c r="C23" s="57" t="s">
        <v>62</v>
      </c>
      <c r="D23" s="48" t="s">
        <v>70</v>
      </c>
      <c r="E23" s="107" t="s">
        <v>220</v>
      </c>
      <c r="F23" s="16">
        <v>-1.3183869571125499</v>
      </c>
      <c r="G23" s="16">
        <v>-1.319257316289</v>
      </c>
      <c r="H23" s="16">
        <v>5.1694614154802901E-3</v>
      </c>
      <c r="I23" s="16">
        <v>-2.4965496693021598</v>
      </c>
      <c r="J23" s="16">
        <v>-2.4996713959639298</v>
      </c>
      <c r="K23" s="16">
        <v>2.7666138599613801E-3</v>
      </c>
      <c r="L23" s="16">
        <v>5.6918077996033804E-4</v>
      </c>
      <c r="M23" s="16">
        <v>4.94776351961359E-3</v>
      </c>
      <c r="N23" s="16">
        <v>-11.499937599834199</v>
      </c>
      <c r="O23" s="16">
        <v>5.1167587998410596E-3</v>
      </c>
      <c r="P23" s="16">
        <v>-22.342987032541501</v>
      </c>
      <c r="Q23" s="16">
        <v>2.7115690090768699E-3</v>
      </c>
      <c r="R23" s="16">
        <v>-35.174581640324497</v>
      </c>
      <c r="S23" s="16">
        <v>0.13597736925573001</v>
      </c>
      <c r="T23" s="16">
        <v>1113.95205789893</v>
      </c>
      <c r="U23" s="16">
        <v>0.35571277809907398</v>
      </c>
      <c r="V23" s="108">
        <v>43768.374837962961</v>
      </c>
      <c r="W23" s="107">
        <v>2.2999999999999998</v>
      </c>
      <c r="X23" s="16">
        <v>6.0412208712574801E-3</v>
      </c>
      <c r="Y23" s="16">
        <v>9.9595662868968201E-3</v>
      </c>
      <c r="Z23" s="17">
        <f>((((N23/1000)+1)/((SMOW!$Z$4/1000)+1))-1)*1000</f>
        <v>-1.0359811076503522</v>
      </c>
      <c r="AA23" s="17">
        <f>((((P23/1000)+1)/((SMOW!$AA$4/1000)+1))-1)*1000</f>
        <v>-2.0234527337898989</v>
      </c>
      <c r="AB23" s="17">
        <f>Z23*SMOW!$AN$6</f>
        <v>-1.0952054251475074</v>
      </c>
      <c r="AC23" s="17">
        <f>AA23*SMOW!$AN$12</f>
        <v>-2.1368503017326232</v>
      </c>
      <c r="AD23" s="17">
        <f t="shared" si="1"/>
        <v>-1.095805600859634</v>
      </c>
      <c r="AE23" s="17">
        <f t="shared" si="1"/>
        <v>-2.1391366239381191</v>
      </c>
      <c r="AF23" s="16">
        <f>(AD23-SMOW!AN$14*AE23)</f>
        <v>3.3658536579692866E-2</v>
      </c>
      <c r="AG23" s="2">
        <f t="shared" si="2"/>
        <v>33.658536579692864</v>
      </c>
      <c r="AH23" s="2">
        <f>AVERAGE(AG23:AG24)</f>
        <v>34.103358841029106</v>
      </c>
      <c r="AI23" s="2">
        <f>STDEV(AG23:AG24)</f>
        <v>0.62907367482718235</v>
      </c>
    </row>
    <row r="24" spans="1:39" s="107" customFormat="1" x14ac:dyDescent="0.25">
      <c r="A24" s="107">
        <v>1864</v>
      </c>
      <c r="B24" s="96" t="s">
        <v>80</v>
      </c>
      <c r="C24" s="57" t="s">
        <v>62</v>
      </c>
      <c r="D24" s="48" t="s">
        <v>70</v>
      </c>
      <c r="E24" s="107" t="s">
        <v>221</v>
      </c>
      <c r="F24" s="16">
        <v>-1.29256961211013</v>
      </c>
      <c r="G24" s="16">
        <v>-1.2934061169239599</v>
      </c>
      <c r="H24" s="16">
        <v>4.6740377818219898E-3</v>
      </c>
      <c r="I24" s="16">
        <v>-2.4546390393044999</v>
      </c>
      <c r="J24" s="16">
        <v>-2.4576567411230599</v>
      </c>
      <c r="K24" s="16">
        <v>2.67259481242879E-3</v>
      </c>
      <c r="L24" s="16">
        <v>4.2366423890150204E-3</v>
      </c>
      <c r="M24" s="16">
        <v>5.0646179497593896E-3</v>
      </c>
      <c r="N24" s="16">
        <v>-11.4743532121781</v>
      </c>
      <c r="O24" s="16">
        <v>4.5093447618356104E-3</v>
      </c>
      <c r="P24" s="16">
        <v>-22.296573972522602</v>
      </c>
      <c r="Q24" s="16">
        <v>5.9155955506387898E-3</v>
      </c>
      <c r="R24" s="16">
        <v>-35.478044332544897</v>
      </c>
      <c r="S24" s="16">
        <v>0.160542547482699</v>
      </c>
      <c r="T24" s="16">
        <v>983.81125219530099</v>
      </c>
      <c r="U24" s="16">
        <v>0.12797800375780699</v>
      </c>
      <c r="V24" s="108">
        <v>43768.456759259258</v>
      </c>
      <c r="W24" s="107">
        <v>2.2999999999999998</v>
      </c>
      <c r="X24" s="16">
        <v>2.26653531084236E-4</v>
      </c>
      <c r="Y24" s="16">
        <v>7.3952418848173096E-4</v>
      </c>
      <c r="Z24" s="17">
        <f>((((N24/1000)+1)/((SMOW!$Z$4/1000)+1))-1)*1000</f>
        <v>-1.0101258915647948</v>
      </c>
      <c r="AA24" s="17">
        <f>((((P24/1000)+1)/((SMOW!$AA$4/1000)+1))-1)*1000</f>
        <v>-1.9760750289595785</v>
      </c>
      <c r="AB24" s="17">
        <f>Z24*SMOW!$AN$6</f>
        <v>-1.0678721343025737</v>
      </c>
      <c r="AC24" s="17">
        <f>AA24*SMOW!$AN$12</f>
        <v>-2.0868174736010516</v>
      </c>
      <c r="AD24" s="17">
        <f t="shared" si="1"/>
        <v>-1.068442715991897</v>
      </c>
      <c r="AE24" s="17">
        <f t="shared" si="1"/>
        <v>-2.0889979111633754</v>
      </c>
      <c r="AF24" s="16">
        <f>(AD24-SMOW!AN$14*AE24)</f>
        <v>3.454818110236535E-2</v>
      </c>
      <c r="AG24" s="2">
        <f t="shared" si="2"/>
        <v>34.548181102365348</v>
      </c>
    </row>
    <row r="25" spans="1:39" s="107" customFormat="1" x14ac:dyDescent="0.25">
      <c r="A25" s="107">
        <v>1885</v>
      </c>
      <c r="B25" s="96" t="s">
        <v>80</v>
      </c>
      <c r="C25" s="57" t="s">
        <v>62</v>
      </c>
      <c r="D25" s="48" t="s">
        <v>69</v>
      </c>
      <c r="E25" s="107" t="s">
        <v>242</v>
      </c>
      <c r="F25" s="16">
        <v>-10.0558516095788</v>
      </c>
      <c r="G25" s="16">
        <v>-10.1067536284464</v>
      </c>
      <c r="H25" s="16">
        <v>4.6335993956318697E-3</v>
      </c>
      <c r="I25" s="16">
        <v>-18.956007879161799</v>
      </c>
      <c r="J25" s="16">
        <v>-19.1379763273771</v>
      </c>
      <c r="K25" s="16">
        <v>1.8146829590419201E-3</v>
      </c>
      <c r="L25" s="16">
        <v>-1.90212759125047E-3</v>
      </c>
      <c r="M25" s="16">
        <v>4.5643303270850397E-3</v>
      </c>
      <c r="N25" s="16">
        <v>-20.1483238736798</v>
      </c>
      <c r="O25" s="16">
        <v>4.5863598887780303E-3</v>
      </c>
      <c r="P25" s="16">
        <v>-38.474966067981804</v>
      </c>
      <c r="Q25" s="16">
        <v>1.77857782911171E-3</v>
      </c>
      <c r="R25" s="16">
        <v>-58.457154920444502</v>
      </c>
      <c r="S25" s="16">
        <v>0.143602588475013</v>
      </c>
      <c r="T25" s="16">
        <v>894.71140430549599</v>
      </c>
      <c r="U25" s="16">
        <v>9.32294905903569E-2</v>
      </c>
      <c r="V25" s="108">
        <v>43774.421273148146</v>
      </c>
      <c r="W25" s="107">
        <v>2.2999999999999998</v>
      </c>
      <c r="X25" s="16">
        <v>0.15617324240567801</v>
      </c>
      <c r="Y25" s="16">
        <v>0.38930738031631901</v>
      </c>
      <c r="Z25" s="17">
        <v>-9.8472745724774704</v>
      </c>
      <c r="AA25" s="17">
        <v>-18.620674574255535</v>
      </c>
      <c r="AB25" s="17">
        <v>-10.397514919394688</v>
      </c>
      <c r="AC25" s="17">
        <v>-19.633446572088786</v>
      </c>
      <c r="AD25" s="17">
        <v>-10.451946709957259</v>
      </c>
      <c r="AE25" s="17">
        <v>-19.828743140725951</v>
      </c>
      <c r="AF25" s="16">
        <v>1.7629668346044625E-2</v>
      </c>
      <c r="AG25" s="2">
        <v>17.629668346044625</v>
      </c>
      <c r="AH25" s="2">
        <v>20.719666752797572</v>
      </c>
      <c r="AI25" s="2">
        <f>STDEV(AG25:AG26)</f>
        <v>4.3699176545412746</v>
      </c>
    </row>
    <row r="26" spans="1:39" s="107" customFormat="1" x14ac:dyDescent="0.25">
      <c r="A26" s="107">
        <v>1886</v>
      </c>
      <c r="B26" s="96" t="s">
        <v>80</v>
      </c>
      <c r="C26" s="57" t="s">
        <v>62</v>
      </c>
      <c r="D26" s="48" t="s">
        <v>69</v>
      </c>
      <c r="E26" s="107" t="s">
        <v>243</v>
      </c>
      <c r="F26" s="16">
        <v>-10.0657116626898</v>
      </c>
      <c r="G26" s="16">
        <v>-10.116713752910901</v>
      </c>
      <c r="H26" s="16">
        <v>3.7485377502089602E-3</v>
      </c>
      <c r="I26" s="16">
        <v>-18.985410350556201</v>
      </c>
      <c r="J26" s="16">
        <v>-19.167947335933199</v>
      </c>
      <c r="K26" s="16">
        <v>1.2213310925010101E-3</v>
      </c>
      <c r="L26" s="16">
        <v>3.96244046184808E-3</v>
      </c>
      <c r="M26" s="16">
        <v>3.6657456117967901E-3</v>
      </c>
      <c r="N26" s="16">
        <v>-20.1580834036323</v>
      </c>
      <c r="O26" s="16">
        <v>3.7103214393838999E-3</v>
      </c>
      <c r="P26" s="16">
        <v>-38.5037835446008</v>
      </c>
      <c r="Q26" s="16">
        <v>1.1970313559746301E-3</v>
      </c>
      <c r="R26" s="16">
        <v>-59.012893889159997</v>
      </c>
      <c r="S26" s="16">
        <v>0.13773330652233101</v>
      </c>
      <c r="T26" s="16">
        <v>1001.2594236058</v>
      </c>
      <c r="U26" s="16">
        <v>0.18639328388719301</v>
      </c>
      <c r="V26" s="108">
        <v>43774.500057870369</v>
      </c>
      <c r="W26" s="107">
        <v>2.2999999999999998</v>
      </c>
      <c r="X26" s="16">
        <v>2.1411653157603701E-3</v>
      </c>
      <c r="Y26" s="16">
        <v>1.02179626152584E-3</v>
      </c>
      <c r="Z26" s="17">
        <v>-9.8571367030598758</v>
      </c>
      <c r="AA26" s="17">
        <v>-18.650087095788304</v>
      </c>
      <c r="AB26" s="17">
        <v>-10.407928120439591</v>
      </c>
      <c r="AC26" s="17">
        <v>-19.664458830412791</v>
      </c>
      <c r="AD26" s="17">
        <v>-10.462469375360076</v>
      </c>
      <c r="AE26" s="17">
        <v>-19.860376970681109</v>
      </c>
      <c r="AF26" s="16">
        <v>2.3809665159550519E-2</v>
      </c>
      <c r="AG26" s="2">
        <v>23.809665159550519</v>
      </c>
    </row>
    <row r="27" spans="1:39" s="107" customFormat="1" x14ac:dyDescent="0.25">
      <c r="A27" s="107">
        <v>1889</v>
      </c>
      <c r="B27" s="96" t="s">
        <v>80</v>
      </c>
      <c r="C27" s="57" t="s">
        <v>62</v>
      </c>
      <c r="D27" s="48" t="s">
        <v>68</v>
      </c>
      <c r="E27" s="107" t="s">
        <v>246</v>
      </c>
      <c r="F27" s="16">
        <v>-15.280203088281899</v>
      </c>
      <c r="G27" s="16">
        <v>-15.398148892190999</v>
      </c>
      <c r="H27" s="16">
        <v>4.8470419602452902E-3</v>
      </c>
      <c r="I27" s="16">
        <v>-28.743245007181802</v>
      </c>
      <c r="J27" s="16">
        <v>-29.164422468668299</v>
      </c>
      <c r="K27" s="16">
        <v>2.10693428868496E-3</v>
      </c>
      <c r="L27" s="16">
        <v>6.6617126589583195E-4</v>
      </c>
      <c r="M27" s="16">
        <v>4.8976216690122202E-3</v>
      </c>
      <c r="N27" s="16">
        <v>-25.3194131330118</v>
      </c>
      <c r="O27" s="16">
        <v>4.7976264082414096E-3</v>
      </c>
      <c r="P27" s="16">
        <v>-48.067475259415701</v>
      </c>
      <c r="Q27" s="16">
        <v>2.0650144944470501E-3</v>
      </c>
      <c r="R27" s="16">
        <v>-71.361397234628299</v>
      </c>
      <c r="S27" s="16">
        <v>0.16140786777135799</v>
      </c>
      <c r="T27" s="16">
        <v>864.27820491437706</v>
      </c>
      <c r="U27" s="16">
        <v>0.20346098384375</v>
      </c>
      <c r="V27" s="108">
        <v>43775.341689814813</v>
      </c>
      <c r="W27" s="107">
        <v>2.2999999999999998</v>
      </c>
      <c r="X27" s="16">
        <v>2.90093139050964E-4</v>
      </c>
      <c r="Y27" s="16">
        <v>6.8734630614349005E-7</v>
      </c>
      <c r="Z27" s="17">
        <v>-15.072726799898462</v>
      </c>
      <c r="AA27" s="17">
        <v>-28.411257104315023</v>
      </c>
      <c r="AB27" s="17">
        <v>-15.914951962030603</v>
      </c>
      <c r="AC27" s="17">
        <v>-29.956535472386264</v>
      </c>
      <c r="AD27" s="17">
        <v>-16.042954731925803</v>
      </c>
      <c r="AE27" s="17">
        <v>-30.414399697238125</v>
      </c>
      <c r="AF27" s="16">
        <v>1.5848308215925755E-2</v>
      </c>
      <c r="AG27" s="2">
        <v>15.848308215925755</v>
      </c>
      <c r="AH27" s="2">
        <v>15.848308215925755</v>
      </c>
      <c r="AI27" s="2">
        <f>STDEV(AG27:AG28)</f>
        <v>3.4744953917650014</v>
      </c>
    </row>
    <row r="28" spans="1:39" s="107" customFormat="1" x14ac:dyDescent="0.25">
      <c r="A28" s="107">
        <v>1890</v>
      </c>
      <c r="B28" s="96" t="s">
        <v>80</v>
      </c>
      <c r="C28" s="57" t="s">
        <v>62</v>
      </c>
      <c r="D28" s="48" t="s">
        <v>68</v>
      </c>
      <c r="E28" s="107" t="s">
        <v>247</v>
      </c>
      <c r="F28" s="16">
        <v>-15.1762667086393</v>
      </c>
      <c r="G28" s="16">
        <v>-15.2926054153734</v>
      </c>
      <c r="H28" s="16">
        <v>5.5462442809796801E-3</v>
      </c>
      <c r="I28" s="16">
        <v>-28.543498085697099</v>
      </c>
      <c r="J28" s="16">
        <v>-28.958785342214401</v>
      </c>
      <c r="K28" s="16">
        <v>1.1268655927702501E-3</v>
      </c>
      <c r="L28" s="16">
        <v>-2.3667546841593399E-3</v>
      </c>
      <c r="M28" s="16">
        <v>5.7214971872434298E-3</v>
      </c>
      <c r="N28" s="16">
        <v>-25.216536383885298</v>
      </c>
      <c r="O28" s="16">
        <v>5.48970036719971E-3</v>
      </c>
      <c r="P28" s="16">
        <v>-47.871702524450697</v>
      </c>
      <c r="Q28" s="16">
        <v>1.1044453521238901E-3</v>
      </c>
      <c r="R28" s="16">
        <v>-70.263683926875601</v>
      </c>
      <c r="S28" s="16">
        <v>0.134057417559828</v>
      </c>
      <c r="T28" s="16">
        <v>927.25915336573905</v>
      </c>
      <c r="U28" s="16">
        <v>0.22888544621429899</v>
      </c>
      <c r="V28" s="108">
        <v>43775.419849537036</v>
      </c>
      <c r="W28" s="107">
        <v>2.2999999999999998</v>
      </c>
      <c r="X28" s="16">
        <v>3.5651160298809498E-3</v>
      </c>
      <c r="Y28" s="16">
        <v>1.7860421133184599E-3</v>
      </c>
      <c r="Z28" s="17">
        <f>((((N28/1000)+1)/((SMOW!$Z$4/1000)+1))-1)*1000</f>
        <v>-14.897779571859783</v>
      </c>
      <c r="AA28" s="17">
        <f>((((P28/1000)+1)/((SMOW!$AA$4/1000)+1))-1)*1000</f>
        <v>-28.082754722968172</v>
      </c>
      <c r="AB28" s="17">
        <f>Z28*SMOW!$AN$6</f>
        <v>-15.749446480504066</v>
      </c>
      <c r="AC28" s="17">
        <f>AA28*SMOW!$AN$12</f>
        <v>-29.656557774325886</v>
      </c>
      <c r="AD28" s="17">
        <f t="shared" ref="AD28:AE28" si="3">LN((AB28/1000)+1)*1000</f>
        <v>-15.874786781515622</v>
      </c>
      <c r="AE28" s="17">
        <f t="shared" si="3"/>
        <v>-30.105206000448835</v>
      </c>
      <c r="AF28" s="16">
        <f>(AD28-SMOW!AN$14*AE28)</f>
        <v>2.0761986721362646E-2</v>
      </c>
      <c r="AG28" s="2">
        <f t="shared" ref="AG28" si="4">AF28*1000</f>
        <v>20.761986721362646</v>
      </c>
    </row>
    <row r="29" spans="1:39" s="107" customFormat="1" x14ac:dyDescent="0.25">
      <c r="A29" s="107">
        <v>1902</v>
      </c>
      <c r="B29" s="96" t="s">
        <v>80</v>
      </c>
      <c r="C29" s="48" t="s">
        <v>62</v>
      </c>
      <c r="D29" s="58" t="s">
        <v>124</v>
      </c>
      <c r="E29" s="107" t="s">
        <v>260</v>
      </c>
      <c r="F29" s="16">
        <v>-26.1613371256108</v>
      </c>
      <c r="G29" s="16">
        <v>-26.5096335197507</v>
      </c>
      <c r="H29" s="16">
        <v>5.3727523586471603E-3</v>
      </c>
      <c r="I29" s="16">
        <v>-48.924862195252103</v>
      </c>
      <c r="J29" s="16">
        <v>-50.162210346390999</v>
      </c>
      <c r="K29" s="16">
        <v>1.4763428997442501E-3</v>
      </c>
      <c r="L29" s="16">
        <v>-2.3986456856217701E-2</v>
      </c>
      <c r="M29" s="16">
        <v>5.4205289068327998E-3</v>
      </c>
      <c r="N29" s="16">
        <v>-36.089614100376899</v>
      </c>
      <c r="O29" s="16">
        <v>5.3179771935536304E-3</v>
      </c>
      <c r="P29" s="16">
        <v>-67.847556792367001</v>
      </c>
      <c r="Q29" s="16">
        <v>1.44696942050866E-3</v>
      </c>
      <c r="R29" s="16">
        <v>-100.416632318377</v>
      </c>
      <c r="S29" s="16">
        <v>0.13262580045001801</v>
      </c>
      <c r="T29" s="16">
        <v>944.70913670346397</v>
      </c>
      <c r="U29" s="16">
        <v>8.8156331787506495E-2</v>
      </c>
      <c r="V29" s="108">
        <v>43777.555289351854</v>
      </c>
      <c r="W29" s="107">
        <v>2.2999999999999998</v>
      </c>
      <c r="X29" s="16">
        <v>3.7021980624662498E-2</v>
      </c>
      <c r="Y29" s="16">
        <v>3.0973347433813199E-2</v>
      </c>
      <c r="Z29" s="17">
        <v>-25.88595633233659</v>
      </c>
      <c r="AA29" s="17">
        <v>-48.473785326306754</v>
      </c>
      <c r="AB29" s="17">
        <v>-27.365788430839697</v>
      </c>
      <c r="AC29" s="17">
        <v>-51.190334753525377</v>
      </c>
      <c r="AD29" s="17">
        <v>-27.747206256671216</v>
      </c>
      <c r="AE29" s="17">
        <v>-52.547063979352792</v>
      </c>
      <c r="AF29" s="16">
        <v>-2.3564755729417186E-3</v>
      </c>
      <c r="AG29" s="2">
        <v>-2.3564755729417186</v>
      </c>
      <c r="AH29" s="2">
        <v>-5.1673687348063879</v>
      </c>
      <c r="AI29" s="2">
        <v>3.975203231890807</v>
      </c>
    </row>
    <row r="30" spans="1:39" s="87" customFormat="1" x14ac:dyDescent="0.25">
      <c r="A30" s="107">
        <v>1903</v>
      </c>
      <c r="B30" s="96" t="s">
        <v>101</v>
      </c>
      <c r="C30" s="57" t="s">
        <v>62</v>
      </c>
      <c r="D30" s="48" t="s">
        <v>124</v>
      </c>
      <c r="E30" s="107" t="s">
        <v>261</v>
      </c>
      <c r="F30" s="16">
        <v>-25.887003470815401</v>
      </c>
      <c r="G30" s="16">
        <v>-26.227969530495201</v>
      </c>
      <c r="H30" s="16">
        <v>3.9802497237247303E-3</v>
      </c>
      <c r="I30" s="16">
        <v>-48.407939803105798</v>
      </c>
      <c r="J30" s="16">
        <v>-49.618844275465896</v>
      </c>
      <c r="K30" s="16">
        <v>1.5581350336640999E-3</v>
      </c>
      <c r="L30" s="16">
        <v>-2.9219753049212802E-2</v>
      </c>
      <c r="M30" s="16">
        <v>3.8397675877833298E-3</v>
      </c>
      <c r="N30" s="16">
        <v>-35.818077274884097</v>
      </c>
      <c r="O30" s="16">
        <v>3.9396711112799103E-3</v>
      </c>
      <c r="P30" s="16">
        <v>-67.340919144473006</v>
      </c>
      <c r="Q30" s="16">
        <v>1.52713420921639E-3</v>
      </c>
      <c r="R30" s="16">
        <v>-98.976202308080801</v>
      </c>
      <c r="S30" s="16">
        <v>0.16152811078984899</v>
      </c>
      <c r="T30" s="16">
        <v>1125.1814549008</v>
      </c>
      <c r="U30" s="16">
        <v>0.30003794736723499</v>
      </c>
      <c r="V30" s="108">
        <v>43777.641782407409</v>
      </c>
      <c r="W30" s="107">
        <v>2.2999999999999998</v>
      </c>
      <c r="X30" s="16">
        <v>1.67042593398062E-2</v>
      </c>
      <c r="Y30" s="16">
        <v>1.45746048473248E-2</v>
      </c>
      <c r="Z30" s="17">
        <v>-25.611545101837496</v>
      </c>
      <c r="AA30" s="17">
        <v>-47.95661776769078</v>
      </c>
      <c r="AB30" s="17">
        <v>-27.075689831410948</v>
      </c>
      <c r="AC30" s="17">
        <v>-50.644184287433191</v>
      </c>
      <c r="AD30" s="17">
        <v>-27.448989987833848</v>
      </c>
      <c r="AE30" s="17">
        <v>-51.971613117305253</v>
      </c>
      <c r="AF30" s="16">
        <v>-7.9782618966710572E-3</v>
      </c>
      <c r="AG30" s="2">
        <v>-7.9782618966710572</v>
      </c>
      <c r="AH30" s="16"/>
      <c r="AI30" s="2"/>
      <c r="AJ30" s="89"/>
      <c r="AK30" s="92"/>
      <c r="AL30" s="114"/>
      <c r="AM30" s="113"/>
    </row>
    <row r="31" spans="1:39" s="107" customFormat="1" x14ac:dyDescent="0.25">
      <c r="A31" s="107">
        <v>1910</v>
      </c>
      <c r="B31" s="96" t="s">
        <v>104</v>
      </c>
      <c r="C31" s="48" t="s">
        <v>62</v>
      </c>
      <c r="D31" s="48" t="s">
        <v>67</v>
      </c>
      <c r="E31" s="107" t="s">
        <v>268</v>
      </c>
      <c r="F31" s="16">
        <v>-1.3088612004242599</v>
      </c>
      <c r="G31" s="16">
        <v>-1.30971884960035</v>
      </c>
      <c r="H31" s="16">
        <v>4.1837025408008504E-3</v>
      </c>
      <c r="I31" s="16">
        <v>-2.4329399756938099</v>
      </c>
      <c r="J31" s="16">
        <v>-2.4359044099439999</v>
      </c>
      <c r="K31" s="16">
        <v>1.16643985603435E-3</v>
      </c>
      <c r="L31" s="16">
        <v>-2.3561321149915899E-2</v>
      </c>
      <c r="M31" s="16">
        <v>4.2868985138354897E-3</v>
      </c>
      <c r="N31" s="16">
        <v>-11.4905089581552</v>
      </c>
      <c r="O31" s="16">
        <v>4.1410497285971903E-3</v>
      </c>
      <c r="P31" s="16">
        <v>-22.2806429243299</v>
      </c>
      <c r="Q31" s="16">
        <v>1.1432322415321501E-3</v>
      </c>
      <c r="R31" s="16">
        <v>-32.459528501533597</v>
      </c>
      <c r="S31" s="16">
        <v>0.13601150069484</v>
      </c>
      <c r="T31" s="16">
        <v>923.679428054955</v>
      </c>
      <c r="U31" s="16">
        <v>0.140308623917834</v>
      </c>
      <c r="V31" s="108">
        <v>43781.717418981483</v>
      </c>
      <c r="W31" s="107">
        <v>2.2999999999999998</v>
      </c>
      <c r="X31" s="16">
        <v>0.15915246469241601</v>
      </c>
      <c r="Y31" s="16">
        <v>0.147024777447923</v>
      </c>
      <c r="Z31" s="17">
        <f>((((N31/1000)+1)/((SMOW!$Z$4/1000)+1))-1)*1000</f>
        <v>-1.026452657281296</v>
      </c>
      <c r="AA31" s="17">
        <f>((((P31/1000)+1)/((SMOW!$AA$4/1000)+1))-1)*1000</f>
        <v>-1.9598128713124163</v>
      </c>
      <c r="AB31" s="17">
        <f>Z31*SMOW!$AN$6</f>
        <v>-1.0851322583104135</v>
      </c>
      <c r="AC31" s="17">
        <f>AA31*SMOW!$AN$12</f>
        <v>-2.0696439583047113</v>
      </c>
      <c r="AD31" s="17">
        <f t="shared" ref="AD31:AE32" si="5">LN((AB31/1000)+1)*1000</f>
        <v>-1.0857214405851234</v>
      </c>
      <c r="AE31" s="17">
        <f t="shared" si="5"/>
        <v>-2.0717886310119429</v>
      </c>
      <c r="AF31" s="16">
        <f>(AD31-SMOW!AN$14*AE31)</f>
        <v>8.1829565891824441E-3</v>
      </c>
      <c r="AG31" s="2">
        <f t="shared" ref="AG31:AG32" si="6">AF31*1000</f>
        <v>8.1829565891824441</v>
      </c>
      <c r="AH31" s="2">
        <f>AVERAGE(AG31:AG32)</f>
        <v>10.503702690696336</v>
      </c>
      <c r="AI31" s="2">
        <f>STDEV(AG31:AG32)</f>
        <v>3.2820306115854407</v>
      </c>
    </row>
    <row r="32" spans="1:39" s="107" customFormat="1" x14ac:dyDescent="0.25">
      <c r="A32" s="107">
        <v>1911</v>
      </c>
      <c r="B32" s="96" t="s">
        <v>80</v>
      </c>
      <c r="C32" s="48" t="s">
        <v>62</v>
      </c>
      <c r="D32" s="48" t="s">
        <v>67</v>
      </c>
      <c r="E32" s="107" t="s">
        <v>269</v>
      </c>
      <c r="F32" s="16">
        <v>-1.5427688033356299</v>
      </c>
      <c r="G32" s="16">
        <v>-1.54396050637571</v>
      </c>
      <c r="H32" s="16">
        <v>4.57736238795291E-3</v>
      </c>
      <c r="I32" s="16">
        <v>-2.8841472429611299</v>
      </c>
      <c r="J32" s="16">
        <v>-2.8883144899775699</v>
      </c>
      <c r="K32" s="16">
        <v>2.0189482774087501E-3</v>
      </c>
      <c r="L32" s="16">
        <v>-1.8930455667550101E-2</v>
      </c>
      <c r="M32" s="16">
        <v>4.5555532385694302E-3</v>
      </c>
      <c r="N32" s="16">
        <v>-11.7220318750229</v>
      </c>
      <c r="O32" s="16">
        <v>4.5306962169183503E-3</v>
      </c>
      <c r="P32" s="16">
        <v>-22.722872922631701</v>
      </c>
      <c r="Q32" s="16">
        <v>1.9787790624422302E-3</v>
      </c>
      <c r="R32" s="16">
        <v>-33.892430101951298</v>
      </c>
      <c r="S32" s="16">
        <v>0.14931722179075799</v>
      </c>
      <c r="T32" s="16">
        <v>941.17807928871196</v>
      </c>
      <c r="U32" s="16">
        <v>0.25116727745878797</v>
      </c>
      <c r="V32" s="108">
        <v>43782.487638888888</v>
      </c>
      <c r="W32" s="107">
        <v>2.2999999999999998</v>
      </c>
      <c r="X32" s="16">
        <v>2.0126827057995501E-2</v>
      </c>
      <c r="Y32" s="16">
        <v>1.6552634206674299E-2</v>
      </c>
      <c r="Z32" s="17">
        <f>((((N32/1000)+1)/((SMOW!$Z$4/1000)+1))-1)*1000</f>
        <v>-1.2604264042714863</v>
      </c>
      <c r="AA32" s="17">
        <f>((((P32/1000)+1)/((SMOW!$AA$4/1000)+1))-1)*1000</f>
        <v>-2.4112341376144597</v>
      </c>
      <c r="AB32" s="17">
        <f>Z32*SMOW!$AN$6</f>
        <v>-1.3324816695626427</v>
      </c>
      <c r="AC32" s="17">
        <f>AA32*SMOW!$AN$12</f>
        <v>-2.5463636033933934</v>
      </c>
      <c r="AD32" s="17">
        <f t="shared" si="5"/>
        <v>-1.3333702126618423</v>
      </c>
      <c r="AE32" s="17">
        <f t="shared" si="5"/>
        <v>-2.5496111012387357</v>
      </c>
      <c r="AF32" s="16">
        <f>(AD32-SMOW!AN$14*AE32)</f>
        <v>1.282444879221023E-2</v>
      </c>
      <c r="AG32" s="2">
        <f t="shared" si="6"/>
        <v>12.82444879221023</v>
      </c>
    </row>
    <row r="33" spans="2:36" s="87" customFormat="1" x14ac:dyDescent="0.25">
      <c r="B33" s="88"/>
      <c r="C33" s="57"/>
      <c r="D33" s="57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91"/>
      <c r="AA33" s="91"/>
      <c r="AB33" s="91"/>
      <c r="AC33" s="91"/>
      <c r="AD33" s="91"/>
      <c r="AE33" s="91"/>
      <c r="AF33" s="89"/>
      <c r="AG33" s="92"/>
    </row>
    <row r="34" spans="2:36" s="87" customFormat="1" x14ac:dyDescent="0.25">
      <c r="B34" s="88"/>
      <c r="C34" s="57"/>
      <c r="D34" s="57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119"/>
      <c r="Y34" s="119"/>
      <c r="Z34" s="91"/>
      <c r="AA34" s="91"/>
      <c r="AB34" s="91"/>
      <c r="AC34" s="91"/>
      <c r="AD34" s="91"/>
      <c r="AE34" s="91"/>
      <c r="AF34" s="89"/>
      <c r="AG34" s="92"/>
    </row>
    <row r="35" spans="2:36" s="87" customFormat="1" x14ac:dyDescent="0.25">
      <c r="B35" s="88"/>
      <c r="C35" s="57"/>
      <c r="D35" s="57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90"/>
      <c r="W35" s="89"/>
      <c r="X35" s="89"/>
      <c r="Y35" s="89"/>
      <c r="Z35" s="91"/>
      <c r="AA35" s="91"/>
      <c r="AB35" s="91"/>
      <c r="AC35" s="91"/>
      <c r="AD35" s="91"/>
      <c r="AE35" s="91"/>
      <c r="AF35" s="89"/>
      <c r="AG35" s="92"/>
      <c r="AH35" s="92"/>
      <c r="AI35" s="92"/>
    </row>
    <row r="36" spans="2:36" s="87" customFormat="1" x14ac:dyDescent="0.25">
      <c r="B36" s="88"/>
      <c r="C36" s="57"/>
      <c r="D36" s="57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90"/>
      <c r="X36" s="89"/>
      <c r="Y36" s="89"/>
      <c r="Z36" s="91"/>
      <c r="AA36" s="91"/>
      <c r="AB36" s="91"/>
      <c r="AC36" s="91"/>
      <c r="AD36" s="91"/>
      <c r="AE36" s="91"/>
      <c r="AF36" s="89"/>
      <c r="AG36" s="92"/>
    </row>
    <row r="37" spans="2:36" s="87" customFormat="1" x14ac:dyDescent="0.25">
      <c r="B37" s="88"/>
      <c r="C37" s="57"/>
      <c r="D37" s="57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90"/>
      <c r="X37" s="89"/>
      <c r="Y37" s="89"/>
      <c r="Z37" s="91"/>
      <c r="AA37" s="91"/>
      <c r="AB37" s="91"/>
      <c r="AC37" s="91"/>
      <c r="AD37" s="91"/>
      <c r="AE37" s="91"/>
      <c r="AF37" s="89"/>
      <c r="AG37" s="92"/>
      <c r="AH37" s="92"/>
      <c r="AI37" s="92"/>
    </row>
    <row r="38" spans="2:36" s="87" customFormat="1" x14ac:dyDescent="0.25">
      <c r="B38" s="88"/>
      <c r="C38" s="57"/>
      <c r="D38" s="57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90"/>
      <c r="X38" s="89"/>
      <c r="Y38" s="89"/>
      <c r="Z38" s="91"/>
      <c r="AA38" s="91"/>
      <c r="AB38" s="91"/>
      <c r="AC38" s="91"/>
      <c r="AD38" s="91"/>
      <c r="AE38" s="91"/>
      <c r="AF38" s="89"/>
      <c r="AG38" s="92"/>
    </row>
    <row r="39" spans="2:36" s="87" customFormat="1" x14ac:dyDescent="0.25">
      <c r="B39" s="88"/>
      <c r="C39" s="57"/>
      <c r="D39" s="57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90"/>
      <c r="X39" s="89"/>
      <c r="Y39" s="89"/>
      <c r="Z39" s="91"/>
      <c r="AA39" s="91"/>
      <c r="AB39" s="91"/>
      <c r="AC39" s="91"/>
      <c r="AD39" s="91"/>
      <c r="AE39" s="91"/>
      <c r="AF39" s="89"/>
      <c r="AG39" s="92"/>
      <c r="AH39" s="92"/>
      <c r="AI39" s="92"/>
      <c r="AJ39" s="83"/>
    </row>
    <row r="40" spans="2:36" s="87" customFormat="1" x14ac:dyDescent="0.25">
      <c r="B40" s="88"/>
      <c r="C40" s="57"/>
      <c r="D40" s="57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90"/>
      <c r="X40" s="89"/>
      <c r="Y40" s="89"/>
      <c r="Z40" s="91"/>
      <c r="AA40" s="91"/>
      <c r="AB40" s="91"/>
      <c r="AC40" s="91"/>
      <c r="AD40" s="91"/>
      <c r="AE40" s="91"/>
      <c r="AF40" s="89"/>
      <c r="AG40" s="92"/>
    </row>
    <row r="41" spans="2:36" s="87" customFormat="1" x14ac:dyDescent="0.25">
      <c r="B41" s="88"/>
      <c r="C41" s="57"/>
      <c r="D41" s="57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90"/>
      <c r="X41" s="89"/>
      <c r="Y41" s="89"/>
      <c r="Z41" s="91"/>
      <c r="AA41" s="91"/>
      <c r="AB41" s="91"/>
      <c r="AC41" s="91"/>
      <c r="AD41" s="91"/>
      <c r="AE41" s="91"/>
      <c r="AF41" s="89"/>
      <c r="AG41" s="92"/>
      <c r="AH41" s="92"/>
      <c r="AI41" s="92"/>
    </row>
    <row r="42" spans="2:36" s="87" customFormat="1" x14ac:dyDescent="0.25">
      <c r="B42" s="88"/>
      <c r="C42" s="57"/>
      <c r="D42" s="57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90"/>
      <c r="X42" s="89"/>
      <c r="Y42" s="89"/>
      <c r="Z42" s="91"/>
      <c r="AA42" s="91"/>
      <c r="AB42" s="91"/>
      <c r="AC42" s="91"/>
      <c r="AD42" s="91"/>
      <c r="AE42" s="91"/>
      <c r="AF42" s="89"/>
      <c r="AG42" s="92"/>
    </row>
    <row r="43" spans="2:36" s="87" customFormat="1" x14ac:dyDescent="0.25">
      <c r="B43" s="88"/>
      <c r="C43" s="56"/>
      <c r="D43" s="56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90"/>
    </row>
    <row r="44" spans="2:36" x14ac:dyDescent="0.25">
      <c r="V44" s="47"/>
    </row>
    <row r="45" spans="2:36" x14ac:dyDescent="0.25">
      <c r="V45" s="47"/>
    </row>
    <row r="46" spans="2:36" x14ac:dyDescent="0.25">
      <c r="V46" s="47"/>
    </row>
    <row r="47" spans="2:36" x14ac:dyDescent="0.25">
      <c r="V47" s="47"/>
    </row>
    <row r="48" spans="2:36" x14ac:dyDescent="0.25">
      <c r="V48" s="47"/>
    </row>
    <row r="49" spans="22:22" x14ac:dyDescent="0.25">
      <c r="V49" s="47"/>
    </row>
    <row r="50" spans="22:22" x14ac:dyDescent="0.25">
      <c r="V50" s="47"/>
    </row>
    <row r="51" spans="22:22" x14ac:dyDescent="0.25">
      <c r="V51" s="47"/>
    </row>
    <row r="52" spans="22:22" x14ac:dyDescent="0.25">
      <c r="V52" s="47"/>
    </row>
    <row r="53" spans="22:22" x14ac:dyDescent="0.25">
      <c r="V53" s="47"/>
    </row>
    <row r="54" spans="22:22" x14ac:dyDescent="0.25">
      <c r="V54" s="47"/>
    </row>
    <row r="55" spans="22:22" x14ac:dyDescent="0.25">
      <c r="V55" s="47"/>
    </row>
    <row r="56" spans="22:22" x14ac:dyDescent="0.25">
      <c r="V56" s="47"/>
    </row>
    <row r="57" spans="22:22" x14ac:dyDescent="0.25">
      <c r="V57" s="47"/>
    </row>
    <row r="58" spans="22:22" x14ac:dyDescent="0.25">
      <c r="V58" s="47"/>
    </row>
    <row r="59" spans="22:22" x14ac:dyDescent="0.25">
      <c r="V59" s="47"/>
    </row>
    <row r="60" spans="22:22" x14ac:dyDescent="0.25">
      <c r="V60" s="47"/>
    </row>
    <row r="61" spans="22:22" x14ac:dyDescent="0.25">
      <c r="V61" s="47"/>
    </row>
    <row r="62" spans="22:22" x14ac:dyDescent="0.25">
      <c r="V62" s="47"/>
    </row>
    <row r="63" spans="22:22" x14ac:dyDescent="0.25">
      <c r="V63" s="47"/>
    </row>
    <row r="64" spans="22:22" x14ac:dyDescent="0.25">
      <c r="V64" s="47"/>
    </row>
    <row r="65" spans="2:22" x14ac:dyDescent="0.25">
      <c r="V65" s="47"/>
    </row>
    <row r="66" spans="2:22" x14ac:dyDescent="0.25">
      <c r="V66" s="47"/>
    </row>
    <row r="67" spans="2:22" x14ac:dyDescent="0.25">
      <c r="V67" s="47"/>
    </row>
    <row r="68" spans="2:22" x14ac:dyDescent="0.25">
      <c r="V68" s="47"/>
    </row>
    <row r="69" spans="2:22" x14ac:dyDescent="0.25">
      <c r="V69" s="47"/>
    </row>
    <row r="70" spans="2:22" x14ac:dyDescent="0.25">
      <c r="V70" s="47"/>
    </row>
    <row r="71" spans="2:22" x14ac:dyDescent="0.25">
      <c r="V71" s="47"/>
    </row>
    <row r="72" spans="2:22" x14ac:dyDescent="0.25">
      <c r="V72" s="47"/>
    </row>
    <row r="73" spans="2:22" x14ac:dyDescent="0.25">
      <c r="V73" s="47"/>
    </row>
    <row r="74" spans="2:22" x14ac:dyDescent="0.25">
      <c r="V74" s="47"/>
    </row>
    <row r="75" spans="2:22" x14ac:dyDescent="0.25">
      <c r="V75" s="47"/>
    </row>
    <row r="76" spans="2:22" x14ac:dyDescent="0.25">
      <c r="B76" s="51"/>
      <c r="V76" s="47"/>
    </row>
    <row r="77" spans="2:22" x14ac:dyDescent="0.25">
      <c r="V77" s="47"/>
    </row>
    <row r="78" spans="2:22" x14ac:dyDescent="0.25">
      <c r="V78" s="47"/>
    </row>
    <row r="79" spans="2:22" x14ac:dyDescent="0.25">
      <c r="V79" s="47"/>
    </row>
    <row r="80" spans="2:22" x14ac:dyDescent="0.25">
      <c r="V80" s="47"/>
    </row>
    <row r="81" spans="2:22" x14ac:dyDescent="0.25">
      <c r="V81" s="47"/>
    </row>
    <row r="82" spans="2:22" x14ac:dyDescent="0.25">
      <c r="V82" s="47"/>
    </row>
    <row r="83" spans="2:22" x14ac:dyDescent="0.25">
      <c r="V83" s="47"/>
    </row>
    <row r="84" spans="2:22" x14ac:dyDescent="0.25">
      <c r="V84" s="47"/>
    </row>
    <row r="85" spans="2:22" x14ac:dyDescent="0.25">
      <c r="V85" s="47"/>
    </row>
    <row r="86" spans="2:22" x14ac:dyDescent="0.25">
      <c r="V86" s="47"/>
    </row>
    <row r="87" spans="2:22" x14ac:dyDescent="0.25">
      <c r="V87" s="47"/>
    </row>
    <row r="88" spans="2:22" x14ac:dyDescent="0.25">
      <c r="V88" s="47"/>
    </row>
    <row r="89" spans="2:22" x14ac:dyDescent="0.25">
      <c r="V89" s="47"/>
    </row>
    <row r="90" spans="2:22" x14ac:dyDescent="0.25">
      <c r="V90" s="47"/>
    </row>
    <row r="91" spans="2:22" x14ac:dyDescent="0.25">
      <c r="V91" s="47"/>
    </row>
    <row r="92" spans="2:22" x14ac:dyDescent="0.25">
      <c r="V92" s="47"/>
    </row>
    <row r="93" spans="2:22" x14ac:dyDescent="0.25">
      <c r="V93" s="47"/>
    </row>
    <row r="94" spans="2:22" x14ac:dyDescent="0.25">
      <c r="V94" s="47"/>
    </row>
    <row r="95" spans="2:22" x14ac:dyDescent="0.25">
      <c r="B95" s="52"/>
      <c r="V95" s="47"/>
    </row>
    <row r="96" spans="2:22" x14ac:dyDescent="0.25">
      <c r="V96" s="47"/>
    </row>
    <row r="97" spans="22:22" x14ac:dyDescent="0.25">
      <c r="V97" s="47"/>
    </row>
    <row r="98" spans="22:22" x14ac:dyDescent="0.25">
      <c r="V98" s="47"/>
    </row>
    <row r="99" spans="22:22" x14ac:dyDescent="0.25">
      <c r="V99" s="47"/>
    </row>
    <row r="100" spans="22:22" x14ac:dyDescent="0.25">
      <c r="V100" s="47"/>
    </row>
    <row r="101" spans="22:22" x14ac:dyDescent="0.25">
      <c r="V101" s="47"/>
    </row>
    <row r="102" spans="22:22" x14ac:dyDescent="0.25">
      <c r="V102" s="47"/>
    </row>
    <row r="103" spans="22:22" x14ac:dyDescent="0.25">
      <c r="V103" s="47"/>
    </row>
    <row r="104" spans="22:22" x14ac:dyDescent="0.25">
      <c r="V104" s="47"/>
    </row>
    <row r="105" spans="22:22" x14ac:dyDescent="0.25">
      <c r="V105" s="47"/>
    </row>
    <row r="106" spans="22:22" x14ac:dyDescent="0.25">
      <c r="V106" s="47"/>
    </row>
    <row r="107" spans="22:22" x14ac:dyDescent="0.25">
      <c r="V107" s="47"/>
    </row>
    <row r="108" spans="22:22" x14ac:dyDescent="0.25">
      <c r="V108" s="47"/>
    </row>
    <row r="109" spans="22:22" x14ac:dyDescent="0.25">
      <c r="V109" s="47"/>
    </row>
    <row r="110" spans="22:22" x14ac:dyDescent="0.25">
      <c r="V110" s="47"/>
    </row>
    <row r="111" spans="22:22" x14ac:dyDescent="0.25">
      <c r="V111" s="47"/>
    </row>
    <row r="112" spans="22:22" x14ac:dyDescent="0.25">
      <c r="V112" s="47"/>
    </row>
    <row r="113" spans="6:22" x14ac:dyDescent="0.25">
      <c r="V113" s="47"/>
    </row>
    <row r="114" spans="6:22" x14ac:dyDescent="0.25">
      <c r="V114" s="47"/>
    </row>
    <row r="115" spans="6:22" x14ac:dyDescent="0.25">
      <c r="V115" s="47"/>
    </row>
    <row r="116" spans="6:22" x14ac:dyDescent="0.25">
      <c r="V116" s="47"/>
    </row>
    <row r="117" spans="6:22" x14ac:dyDescent="0.25">
      <c r="V117" s="47"/>
    </row>
    <row r="118" spans="6:22" x14ac:dyDescent="0.25">
      <c r="V118" s="47"/>
    </row>
    <row r="119" spans="6:22" x14ac:dyDescent="0.25">
      <c r="V119" s="47"/>
    </row>
    <row r="120" spans="6:22" x14ac:dyDescent="0.25">
      <c r="V120" s="47"/>
    </row>
    <row r="121" spans="6:22" x14ac:dyDescent="0.25">
      <c r="V121" s="47"/>
    </row>
    <row r="122" spans="6:22" x14ac:dyDescent="0.25">
      <c r="V122" s="47"/>
    </row>
    <row r="123" spans="6:22" x14ac:dyDescent="0.25">
      <c r="V123" s="47"/>
    </row>
    <row r="124" spans="6:22" x14ac:dyDescent="0.25">
      <c r="V124" s="47"/>
    </row>
    <row r="125" spans="6:22" x14ac:dyDescent="0.25"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2"/>
    </row>
    <row r="126" spans="6:22" x14ac:dyDescent="0.25">
      <c r="V126" s="47"/>
    </row>
    <row r="127" spans="6:22" x14ac:dyDescent="0.25">
      <c r="V127" s="47"/>
    </row>
    <row r="128" spans="6:22" x14ac:dyDescent="0.25">
      <c r="V128" s="47"/>
    </row>
    <row r="129" spans="22:22" x14ac:dyDescent="0.25">
      <c r="V129" s="47"/>
    </row>
    <row r="130" spans="22:22" x14ac:dyDescent="0.25">
      <c r="V130" s="47"/>
    </row>
    <row r="131" spans="22:22" x14ac:dyDescent="0.25">
      <c r="V131" s="47"/>
    </row>
    <row r="132" spans="22:22" x14ac:dyDescent="0.25">
      <c r="V132" s="47"/>
    </row>
    <row r="133" spans="22:22" x14ac:dyDescent="0.25">
      <c r="V133" s="47"/>
    </row>
    <row r="134" spans="22:22" x14ac:dyDescent="0.25">
      <c r="V134" s="47"/>
    </row>
    <row r="135" spans="22:22" x14ac:dyDescent="0.25">
      <c r="V135" s="47"/>
    </row>
    <row r="136" spans="22:22" x14ac:dyDescent="0.25">
      <c r="V136" s="47"/>
    </row>
    <row r="137" spans="22:22" x14ac:dyDescent="0.25">
      <c r="V137" s="47"/>
    </row>
    <row r="138" spans="22:22" x14ac:dyDescent="0.25">
      <c r="V138" s="47"/>
    </row>
    <row r="139" spans="22:22" x14ac:dyDescent="0.25">
      <c r="V139" s="47"/>
    </row>
    <row r="140" spans="22:22" x14ac:dyDescent="0.25">
      <c r="V140" s="47"/>
    </row>
    <row r="141" spans="22:22" x14ac:dyDescent="0.25">
      <c r="V141" s="47"/>
    </row>
    <row r="142" spans="22:22" x14ac:dyDescent="0.25">
      <c r="V142" s="47"/>
    </row>
    <row r="143" spans="22:22" x14ac:dyDescent="0.25">
      <c r="V143" s="47"/>
    </row>
    <row r="144" spans="22:22" x14ac:dyDescent="0.25">
      <c r="V144" s="47"/>
    </row>
    <row r="145" spans="22:22" x14ac:dyDescent="0.25">
      <c r="V145" s="47"/>
    </row>
    <row r="146" spans="22:22" x14ac:dyDescent="0.25">
      <c r="V146" s="47"/>
    </row>
    <row r="147" spans="22:22" x14ac:dyDescent="0.25">
      <c r="V147" s="47"/>
    </row>
    <row r="148" spans="22:22" x14ac:dyDescent="0.25">
      <c r="V148" s="47"/>
    </row>
    <row r="149" spans="22:22" x14ac:dyDescent="0.25">
      <c r="V149" s="47"/>
    </row>
    <row r="150" spans="22:22" x14ac:dyDescent="0.25">
      <c r="V150" s="47"/>
    </row>
    <row r="151" spans="22:22" x14ac:dyDescent="0.25">
      <c r="V151" s="47"/>
    </row>
    <row r="152" spans="22:22" x14ac:dyDescent="0.25">
      <c r="V152" s="47"/>
    </row>
    <row r="153" spans="22:22" x14ac:dyDescent="0.25">
      <c r="V153" s="47"/>
    </row>
    <row r="154" spans="22:22" x14ac:dyDescent="0.25">
      <c r="V154" s="47"/>
    </row>
    <row r="155" spans="22:22" x14ac:dyDescent="0.25">
      <c r="V155" s="47"/>
    </row>
    <row r="156" spans="22:22" x14ac:dyDescent="0.25">
      <c r="V156" s="47"/>
    </row>
    <row r="157" spans="22:22" x14ac:dyDescent="0.25">
      <c r="V157" s="47"/>
    </row>
    <row r="158" spans="22:22" x14ac:dyDescent="0.25">
      <c r="V158" s="47"/>
    </row>
    <row r="159" spans="22:22" x14ac:dyDescent="0.25">
      <c r="V159" s="47"/>
    </row>
    <row r="160" spans="22:22" x14ac:dyDescent="0.25">
      <c r="V160" s="47"/>
    </row>
    <row r="161" spans="22:22" x14ac:dyDescent="0.25">
      <c r="V161" s="47"/>
    </row>
    <row r="162" spans="22:22" x14ac:dyDescent="0.25">
      <c r="V162" s="47"/>
    </row>
    <row r="163" spans="22:22" x14ac:dyDescent="0.25">
      <c r="V163" s="47"/>
    </row>
    <row r="164" spans="22:22" x14ac:dyDescent="0.25">
      <c r="V164" s="47"/>
    </row>
    <row r="165" spans="22:22" x14ac:dyDescent="0.25">
      <c r="V165" s="47"/>
    </row>
    <row r="166" spans="22:22" x14ac:dyDescent="0.25">
      <c r="V166" s="47"/>
    </row>
    <row r="167" spans="22:22" x14ac:dyDescent="0.25">
      <c r="V167" s="47"/>
    </row>
    <row r="168" spans="22:22" x14ac:dyDescent="0.25">
      <c r="V168" s="47"/>
    </row>
    <row r="169" spans="22:22" x14ac:dyDescent="0.25">
      <c r="V169" s="47"/>
    </row>
    <row r="170" spans="22:22" x14ac:dyDescent="0.25">
      <c r="V170" s="47"/>
    </row>
    <row r="171" spans="22:22" x14ac:dyDescent="0.25">
      <c r="V171" s="47"/>
    </row>
    <row r="172" spans="22:22" x14ac:dyDescent="0.25">
      <c r="V172" s="47"/>
    </row>
    <row r="173" spans="22:22" x14ac:dyDescent="0.25">
      <c r="V173" s="47"/>
    </row>
    <row r="174" spans="22:22" x14ac:dyDescent="0.25">
      <c r="V174" s="47"/>
    </row>
    <row r="175" spans="22:22" x14ac:dyDescent="0.25">
      <c r="V175" s="47"/>
    </row>
    <row r="176" spans="22:22" x14ac:dyDescent="0.25">
      <c r="V176" s="47"/>
    </row>
    <row r="177" spans="6:22" x14ac:dyDescent="0.25">
      <c r="V177" s="47"/>
    </row>
    <row r="178" spans="6:22" x14ac:dyDescent="0.25">
      <c r="V178" s="47"/>
    </row>
    <row r="179" spans="6:22" x14ac:dyDescent="0.25">
      <c r="V179" s="47"/>
    </row>
    <row r="180" spans="6:22" x14ac:dyDescent="0.25">
      <c r="V180" s="47"/>
    </row>
    <row r="181" spans="6:22" x14ac:dyDescent="0.25"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47"/>
    </row>
    <row r="182" spans="6:22" x14ac:dyDescent="0.25"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47"/>
    </row>
    <row r="183" spans="6:22" x14ac:dyDescent="0.25"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47"/>
    </row>
    <row r="184" spans="6:22" x14ac:dyDescent="0.25"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47"/>
    </row>
    <row r="185" spans="6:22" x14ac:dyDescent="0.25"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47"/>
    </row>
    <row r="186" spans="6:22" x14ac:dyDescent="0.25"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47"/>
    </row>
    <row r="187" spans="6:22" x14ac:dyDescent="0.25"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47"/>
    </row>
    <row r="188" spans="6:22" x14ac:dyDescent="0.25"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47"/>
    </row>
    <row r="189" spans="6:22" x14ac:dyDescent="0.25"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47"/>
    </row>
    <row r="190" spans="6:22" x14ac:dyDescent="0.25"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47"/>
    </row>
    <row r="191" spans="6:22" x14ac:dyDescent="0.25"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47"/>
    </row>
    <row r="192" spans="6:22" x14ac:dyDescent="0.25"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47"/>
    </row>
    <row r="193" spans="6:22" x14ac:dyDescent="0.25"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47"/>
    </row>
    <row r="194" spans="6:22" x14ac:dyDescent="0.25"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47"/>
    </row>
    <row r="195" spans="6:22" x14ac:dyDescent="0.25"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47"/>
    </row>
    <row r="196" spans="6:22" x14ac:dyDescent="0.25"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47"/>
    </row>
    <row r="197" spans="6:22" x14ac:dyDescent="0.25"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47"/>
    </row>
    <row r="198" spans="6:22" x14ac:dyDescent="0.25">
      <c r="V198" s="47"/>
    </row>
    <row r="199" spans="6:22" x14ac:dyDescent="0.25">
      <c r="V199" s="47"/>
    </row>
    <row r="200" spans="6:22" x14ac:dyDescent="0.25">
      <c r="V200" s="47"/>
    </row>
    <row r="201" spans="6:22" x14ac:dyDescent="0.25">
      <c r="V201" s="47"/>
    </row>
    <row r="202" spans="6:22" x14ac:dyDescent="0.25">
      <c r="V202" s="47"/>
    </row>
    <row r="203" spans="6:22" x14ac:dyDescent="0.25">
      <c r="V203" s="47"/>
    </row>
    <row r="204" spans="6:22" x14ac:dyDescent="0.25">
      <c r="V204" s="47"/>
    </row>
    <row r="205" spans="6:22" x14ac:dyDescent="0.25">
      <c r="V205" s="47"/>
    </row>
    <row r="206" spans="6:22" x14ac:dyDescent="0.25">
      <c r="V206" s="47"/>
    </row>
    <row r="207" spans="6:22" x14ac:dyDescent="0.25">
      <c r="V207" s="47"/>
    </row>
    <row r="208" spans="6:22" x14ac:dyDescent="0.25">
      <c r="V208" s="47"/>
    </row>
    <row r="209" spans="6:22" x14ac:dyDescent="0.25">
      <c r="V209" s="47"/>
    </row>
    <row r="210" spans="6:22" x14ac:dyDescent="0.25">
      <c r="V210" s="47"/>
    </row>
    <row r="211" spans="6:22" x14ac:dyDescent="0.25">
      <c r="V211" s="47"/>
    </row>
    <row r="212" spans="6:22" x14ac:dyDescent="0.25">
      <c r="V212" s="47"/>
    </row>
    <row r="213" spans="6:22" x14ac:dyDescent="0.25">
      <c r="V213" s="47"/>
    </row>
    <row r="214" spans="6:22" x14ac:dyDescent="0.25">
      <c r="V214" s="47"/>
    </row>
    <row r="215" spans="6:22" x14ac:dyDescent="0.25">
      <c r="V215" s="47"/>
    </row>
    <row r="216" spans="6:22" x14ac:dyDescent="0.25">
      <c r="V216" s="47"/>
    </row>
    <row r="217" spans="6:22" x14ac:dyDescent="0.25"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2"/>
    </row>
    <row r="218" spans="6:22" x14ac:dyDescent="0.25">
      <c r="V218" s="47"/>
    </row>
    <row r="219" spans="6:22" x14ac:dyDescent="0.25">
      <c r="V219" s="47"/>
    </row>
    <row r="220" spans="6:22" x14ac:dyDescent="0.25">
      <c r="V220" s="47"/>
    </row>
    <row r="221" spans="6:22" x14ac:dyDescent="0.25">
      <c r="V221" s="47"/>
    </row>
    <row r="222" spans="6:22" x14ac:dyDescent="0.25">
      <c r="V222" s="47"/>
    </row>
    <row r="223" spans="6:22" x14ac:dyDescent="0.25">
      <c r="V223" s="47"/>
    </row>
    <row r="224" spans="6:22" x14ac:dyDescent="0.25">
      <c r="V224" s="47"/>
    </row>
    <row r="225" spans="22:22" x14ac:dyDescent="0.25">
      <c r="V225" s="47"/>
    </row>
    <row r="226" spans="22:22" x14ac:dyDescent="0.25">
      <c r="V226" s="47"/>
    </row>
    <row r="227" spans="22:22" x14ac:dyDescent="0.25">
      <c r="V227" s="47"/>
    </row>
    <row r="228" spans="22:22" x14ac:dyDescent="0.25">
      <c r="V228" s="47"/>
    </row>
    <row r="229" spans="22:22" x14ac:dyDescent="0.25">
      <c r="V229" s="47"/>
    </row>
    <row r="230" spans="22:22" x14ac:dyDescent="0.25">
      <c r="V230" s="47"/>
    </row>
    <row r="231" spans="22:22" x14ac:dyDescent="0.25">
      <c r="V231" s="47"/>
    </row>
    <row r="232" spans="22:22" x14ac:dyDescent="0.25">
      <c r="V232" s="47"/>
    </row>
    <row r="233" spans="22:22" x14ac:dyDescent="0.25">
      <c r="V233" s="47"/>
    </row>
    <row r="234" spans="22:22" x14ac:dyDescent="0.25">
      <c r="V234" s="47"/>
    </row>
    <row r="235" spans="22:22" x14ac:dyDescent="0.25">
      <c r="V235" s="47"/>
    </row>
    <row r="236" spans="22:22" x14ac:dyDescent="0.25">
      <c r="V236" s="47"/>
    </row>
    <row r="237" spans="22:22" x14ac:dyDescent="0.25">
      <c r="V237" s="47"/>
    </row>
    <row r="238" spans="22:22" x14ac:dyDescent="0.25">
      <c r="V238" s="47"/>
    </row>
    <row r="239" spans="22:22" x14ac:dyDescent="0.25">
      <c r="V239" s="47"/>
    </row>
    <row r="240" spans="22:22" x14ac:dyDescent="0.25">
      <c r="V240" s="47"/>
    </row>
    <row r="241" spans="22:22" x14ac:dyDescent="0.25">
      <c r="V241" s="47"/>
    </row>
    <row r="242" spans="22:22" x14ac:dyDescent="0.25">
      <c r="V242" s="47"/>
    </row>
    <row r="243" spans="22:22" x14ac:dyDescent="0.25">
      <c r="V243" s="47"/>
    </row>
    <row r="244" spans="22:22" x14ac:dyDescent="0.25">
      <c r="V244" s="47"/>
    </row>
    <row r="245" spans="22:22" x14ac:dyDescent="0.25">
      <c r="V245" s="47"/>
    </row>
    <row r="246" spans="22:22" x14ac:dyDescent="0.25">
      <c r="V246" s="47"/>
    </row>
  </sheetData>
  <dataValidations count="4">
    <dataValidation type="list" allowBlank="1" showInputMessage="1" showErrorMessage="1" sqref="H39:H40 F3 H14 F13:F14 F22 J34 H33:H34 F39:F40 N19:N20 P17:P18 H17:H18 L20:L21 N22 L23 N24 N26:N28 P25 H29 F29 N31:N32 D3:D42 F33:F34">
      <formula1>INDIRECT(C3)</formula1>
    </dataValidation>
    <dataValidation type="list" allowBlank="1" showInputMessage="1" showErrorMessage="1" sqref="E39:E40 G39:G40 C3:C10 C33:C42 I34 G33:G34 E33:E34">
      <formula1>Type</formula1>
    </dataValidation>
    <dataValidation type="textLength" allowBlank="1" showInputMessage="1" showErrorMessage="1" sqref="O22 M21 M23">
      <formula1>1</formula1>
      <formula2>45</formula2>
    </dataValidation>
    <dataValidation errorStyle="warning" allowBlank="1" showInputMessage="1" sqref="O30 S29 Q31:Q32"/>
  </dataValidations>
  <pageMargins left="0.7" right="0.7" top="0.75" bottom="0.75" header="0.3" footer="0.3"/>
  <pageSetup orientation="portrait" r:id="rId1"/>
  <ignoredErrors>
    <ignoredError sqref="AI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21" sqref="F21"/>
    </sheetView>
  </sheetViews>
  <sheetFormatPr defaultRowHeight="15" x14ac:dyDescent="0.25"/>
  <cols>
    <col min="1" max="1" width="14.28515625" customWidth="1"/>
    <col min="2" max="2" width="13.5703125" customWidth="1"/>
    <col min="3" max="3" width="21.42578125" customWidth="1"/>
    <col min="4" max="4" width="15.5703125" customWidth="1"/>
    <col min="5" max="5" width="17.140625" customWidth="1"/>
    <col min="6" max="6" width="13.5703125" customWidth="1"/>
  </cols>
  <sheetData>
    <row r="1" spans="1:9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107" t="s">
        <v>91</v>
      </c>
      <c r="G1" s="46"/>
    </row>
    <row r="2" spans="1:9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107" t="s">
        <v>106</v>
      </c>
    </row>
    <row r="3" spans="1:9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107" t="s">
        <v>107</v>
      </c>
    </row>
    <row r="4" spans="1:9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107"/>
    </row>
    <row r="5" spans="1:9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107"/>
    </row>
    <row r="6" spans="1:9" x14ac:dyDescent="0.25">
      <c r="A6" t="s">
        <v>91</v>
      </c>
      <c r="B6" t="s">
        <v>66</v>
      </c>
      <c r="C6" t="s">
        <v>89</v>
      </c>
      <c r="D6" s="14" t="s">
        <v>51</v>
      </c>
      <c r="E6" s="14" t="s">
        <v>51</v>
      </c>
      <c r="F6" s="107"/>
      <c r="I6" t="s">
        <v>61</v>
      </c>
    </row>
    <row r="7" spans="1:9" x14ac:dyDescent="0.25">
      <c r="B7" t="s">
        <v>67</v>
      </c>
      <c r="C7" t="s">
        <v>84</v>
      </c>
      <c r="D7" s="14" t="s">
        <v>53</v>
      </c>
      <c r="E7" s="14" t="s">
        <v>53</v>
      </c>
      <c r="F7" s="107"/>
    </row>
    <row r="8" spans="1:9" x14ac:dyDescent="0.25">
      <c r="B8" t="s">
        <v>68</v>
      </c>
      <c r="C8" t="s">
        <v>85</v>
      </c>
      <c r="D8" s="14" t="s">
        <v>54</v>
      </c>
      <c r="E8" s="14" t="s">
        <v>54</v>
      </c>
      <c r="F8" s="107"/>
    </row>
    <row r="9" spans="1:9" x14ac:dyDescent="0.25">
      <c r="B9" t="s">
        <v>69</v>
      </c>
      <c r="C9" t="s">
        <v>86</v>
      </c>
      <c r="D9" t="s">
        <v>81</v>
      </c>
      <c r="E9" t="s">
        <v>90</v>
      </c>
      <c r="F9" s="107"/>
    </row>
    <row r="10" spans="1:9" x14ac:dyDescent="0.25">
      <c r="B10" t="s">
        <v>70</v>
      </c>
      <c r="C10" t="s">
        <v>92</v>
      </c>
      <c r="D10" t="s">
        <v>88</v>
      </c>
      <c r="E10" t="s">
        <v>97</v>
      </c>
      <c r="F10" s="107"/>
    </row>
    <row r="11" spans="1:9" x14ac:dyDescent="0.25">
      <c r="B11" t="s">
        <v>124</v>
      </c>
      <c r="C11" s="107" t="s">
        <v>102</v>
      </c>
      <c r="D11" t="s">
        <v>93</v>
      </c>
      <c r="E11" t="s">
        <v>100</v>
      </c>
      <c r="F11" s="107"/>
    </row>
    <row r="12" spans="1:9" x14ac:dyDescent="0.25">
      <c r="B12" t="s">
        <v>71</v>
      </c>
      <c r="C12" t="s">
        <v>105</v>
      </c>
      <c r="D12" s="14" t="s">
        <v>95</v>
      </c>
      <c r="E12" s="46" t="s">
        <v>98</v>
      </c>
      <c r="F12" s="107"/>
    </row>
    <row r="13" spans="1:9" x14ac:dyDescent="0.25">
      <c r="D13" t="s">
        <v>96</v>
      </c>
      <c r="E13" s="107" t="s">
        <v>103</v>
      </c>
      <c r="F13" s="107"/>
    </row>
    <row r="14" spans="1:9" x14ac:dyDescent="0.25">
      <c r="D14" s="87" t="s">
        <v>98</v>
      </c>
      <c r="E14" t="s">
        <v>108</v>
      </c>
      <c r="F14" s="107"/>
    </row>
    <row r="15" spans="1:9" x14ac:dyDescent="0.25">
      <c r="D15" s="87" t="s">
        <v>136</v>
      </c>
      <c r="E15" s="14" t="s">
        <v>56</v>
      </c>
    </row>
    <row r="16" spans="1:9" x14ac:dyDescent="0.25">
      <c r="D16" t="s">
        <v>273</v>
      </c>
      <c r="E16" s="107"/>
    </row>
    <row r="17" spans="1:4" x14ac:dyDescent="0.25">
      <c r="D17" s="87" t="s">
        <v>56</v>
      </c>
    </row>
    <row r="19" spans="1:4" x14ac:dyDescent="0.25">
      <c r="A19" t="s">
        <v>65</v>
      </c>
      <c r="B19" t="s">
        <v>57</v>
      </c>
    </row>
    <row r="20" spans="1:4" x14ac:dyDescent="0.25">
      <c r="A20" s="109" t="s">
        <v>91</v>
      </c>
      <c r="B20" s="109" t="s">
        <v>68</v>
      </c>
    </row>
  </sheetData>
  <dataValidations count="2">
    <dataValidation type="list" allowBlank="1" showInputMessage="1" showErrorMessage="1" sqref="A20">
      <formula1>Type</formula1>
    </dataValidation>
    <dataValidation type="list" allowBlank="1" showInputMessage="1" showErrorMessage="1" sqref="B20">
      <formula1>INDIRECT(A20)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s</cp:lastModifiedBy>
  <cp:lastPrinted>2018-07-24T20:05:26Z</cp:lastPrinted>
  <dcterms:created xsi:type="dcterms:W3CDTF">2018-05-08T13:04:56Z</dcterms:created>
  <dcterms:modified xsi:type="dcterms:W3CDTF">2020-05-14T15:36:36Z</dcterms:modified>
</cp:coreProperties>
</file>