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tzees/Dropbox (University of Michigan)/Data Reduction Procedure/0000_LabFileFormatting/000_Reactor Spreadsheet Raw/"/>
    </mc:Choice>
  </mc:AlternateContent>
  <xr:revisionPtr revIDLastSave="0" documentId="13_ncr:1_{2F6659B0-993B-F24C-BF7A-71A81A0540DB}" xr6:coauthVersionLast="47" xr6:coauthVersionMax="47" xr10:uidLastSave="{00000000-0000-0000-0000-000000000000}"/>
  <bookViews>
    <workbookView xWindow="-3920" yWindow="-19840" windowWidth="30580" windowHeight="1908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Data'!$E$1:$AN$174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OrganicStd">OrganicStds[OrganicStd]</definedName>
    <definedName name="Project" localSheetId="0">Table4[Water]</definedName>
    <definedName name="Project">Table4[Water]</definedName>
    <definedName name="SulfateStd">#REF!</definedName>
    <definedName name="Test">'Data sorting'!$H$2:$H$6</definedName>
    <definedName name="Tets">'Data sorting'!$H$2:$H$6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57" i="10" l="1"/>
  <c r="AC157" i="10" s="1"/>
  <c r="AE157" i="10" s="1"/>
  <c r="Z157" i="10"/>
  <c r="AB157" i="10" s="1"/>
  <c r="AD157" i="10" s="1"/>
  <c r="AF157" i="10" s="1"/>
  <c r="AG157" i="10" s="1"/>
  <c r="AA156" i="10"/>
  <c r="AC156" i="10" s="1"/>
  <c r="AE156" i="10" s="1"/>
  <c r="Z156" i="10"/>
  <c r="AB156" i="10" s="1"/>
  <c r="AD156" i="10" s="1"/>
  <c r="AA154" i="10"/>
  <c r="AC154" i="10" s="1"/>
  <c r="AE154" i="10" s="1"/>
  <c r="Z154" i="10"/>
  <c r="AB154" i="10" s="1"/>
  <c r="AD154" i="10" s="1"/>
  <c r="AF154" i="10" s="1"/>
  <c r="AG154" i="10" s="1"/>
  <c r="AC153" i="10"/>
  <c r="AE153" i="10" s="1"/>
  <c r="AB153" i="10"/>
  <c r="AD153" i="10" s="1"/>
  <c r="AF153" i="10" s="1"/>
  <c r="AG153" i="10" s="1"/>
  <c r="AA153" i="10"/>
  <c r="Z153" i="10"/>
  <c r="AC152" i="10"/>
  <c r="AE152" i="10" s="1"/>
  <c r="AB152" i="10"/>
  <c r="AD152" i="10" s="1"/>
  <c r="AF152" i="10" s="1"/>
  <c r="AG152" i="10" s="1"/>
  <c r="AA152" i="10"/>
  <c r="Z152" i="10"/>
  <c r="AC151" i="10"/>
  <c r="AE151" i="10" s="1"/>
  <c r="AB151" i="10"/>
  <c r="AD151" i="10" s="1"/>
  <c r="AF151" i="10" s="1"/>
  <c r="AG151" i="10" s="1"/>
  <c r="AA151" i="10"/>
  <c r="Z151" i="10"/>
  <c r="AA150" i="10"/>
  <c r="AC150" i="10" s="1"/>
  <c r="AE150" i="10" s="1"/>
  <c r="Z150" i="10"/>
  <c r="AB150" i="10" s="1"/>
  <c r="AD150" i="10" s="1"/>
  <c r="AF150" i="10" s="1"/>
  <c r="AG150" i="10" s="1"/>
  <c r="AA149" i="10"/>
  <c r="AC149" i="10" s="1"/>
  <c r="AE149" i="10" s="1"/>
  <c r="Z149" i="10"/>
  <c r="AB149" i="10" s="1"/>
  <c r="AD149" i="10" s="1"/>
  <c r="AF149" i="10" s="1"/>
  <c r="AG149" i="10" s="1"/>
  <c r="AA148" i="10"/>
  <c r="AC148" i="10" s="1"/>
  <c r="AE148" i="10" s="1"/>
  <c r="Z148" i="10"/>
  <c r="AB148" i="10" s="1"/>
  <c r="AD148" i="10" s="1"/>
  <c r="AF148" i="10" s="1"/>
  <c r="AG148" i="10" s="1"/>
  <c r="AA147" i="10"/>
  <c r="AC147" i="10" s="1"/>
  <c r="AE147" i="10" s="1"/>
  <c r="Z147" i="10"/>
  <c r="AB147" i="10" s="1"/>
  <c r="AD147" i="10" s="1"/>
  <c r="AF147" i="10" s="1"/>
  <c r="AG147" i="10" s="1"/>
  <c r="AA146" i="10"/>
  <c r="AC146" i="10" s="1"/>
  <c r="AE146" i="10" s="1"/>
  <c r="Z146" i="10"/>
  <c r="AB146" i="10" s="1"/>
  <c r="AD146" i="10" s="1"/>
  <c r="AF146" i="10" s="1"/>
  <c r="AG146" i="10" s="1"/>
  <c r="AA145" i="10"/>
  <c r="AC145" i="10" s="1"/>
  <c r="AE145" i="10" s="1"/>
  <c r="Z145" i="10"/>
  <c r="AB145" i="10" s="1"/>
  <c r="AD145" i="10" s="1"/>
  <c r="AF145" i="10" s="1"/>
  <c r="AG145" i="10" s="1"/>
  <c r="AA144" i="10"/>
  <c r="AC144" i="10" s="1"/>
  <c r="AE144" i="10" s="1"/>
  <c r="Z144" i="10"/>
  <c r="AB144" i="10" s="1"/>
  <c r="AD144" i="10" s="1"/>
  <c r="AF144" i="10" s="1"/>
  <c r="AG144" i="10" s="1"/>
  <c r="AA143" i="10"/>
  <c r="AC143" i="10" s="1"/>
  <c r="AE143" i="10" s="1"/>
  <c r="Z143" i="10"/>
  <c r="AB143" i="10" s="1"/>
  <c r="AD143" i="10" s="1"/>
  <c r="AF143" i="10" s="1"/>
  <c r="AG143" i="10" s="1"/>
  <c r="AA142" i="10"/>
  <c r="AC142" i="10" s="1"/>
  <c r="AE142" i="10" s="1"/>
  <c r="Z142" i="10"/>
  <c r="AB142" i="10" s="1"/>
  <c r="AD142" i="10" s="1"/>
  <c r="AF142" i="10" s="1"/>
  <c r="AG142" i="10" s="1"/>
  <c r="AA141" i="10"/>
  <c r="AC141" i="10" s="1"/>
  <c r="AE141" i="10" s="1"/>
  <c r="Z141" i="10"/>
  <c r="AB141" i="10" s="1"/>
  <c r="AD141" i="10" s="1"/>
  <c r="AF141" i="10" s="1"/>
  <c r="AG141" i="10" s="1"/>
  <c r="AC140" i="10"/>
  <c r="AE140" i="10" s="1"/>
  <c r="AB140" i="10"/>
  <c r="AD140" i="10" s="1"/>
  <c r="AF140" i="10" s="1"/>
  <c r="AG140" i="10" s="1"/>
  <c r="AA140" i="10"/>
  <c r="Z140" i="10"/>
  <c r="AC139" i="10"/>
  <c r="AE139" i="10" s="1"/>
  <c r="AB139" i="10"/>
  <c r="AD139" i="10" s="1"/>
  <c r="AF139" i="10" s="1"/>
  <c r="AG139" i="10" s="1"/>
  <c r="AA139" i="10"/>
  <c r="Z139" i="10"/>
  <c r="AC138" i="10"/>
  <c r="AE138" i="10" s="1"/>
  <c r="AB138" i="10"/>
  <c r="AD138" i="10" s="1"/>
  <c r="AF138" i="10" s="1"/>
  <c r="AG138" i="10" s="1"/>
  <c r="AA138" i="10"/>
  <c r="Z138" i="10"/>
  <c r="AC137" i="10"/>
  <c r="AE137" i="10" s="1"/>
  <c r="AB137" i="10"/>
  <c r="AD137" i="10" s="1"/>
  <c r="AF137" i="10" s="1"/>
  <c r="AG137" i="10" s="1"/>
  <c r="AA137" i="10"/>
  <c r="Z137" i="10"/>
  <c r="AA136" i="10"/>
  <c r="AC136" i="10" s="1"/>
  <c r="AE136" i="10" s="1"/>
  <c r="Z136" i="10"/>
  <c r="AB136" i="10" s="1"/>
  <c r="AD136" i="10" s="1"/>
  <c r="AF136" i="10" s="1"/>
  <c r="AG136" i="10" s="1"/>
  <c r="AA135" i="10"/>
  <c r="AC135" i="10" s="1"/>
  <c r="AE135" i="10" s="1"/>
  <c r="Z135" i="10"/>
  <c r="AB135" i="10" s="1"/>
  <c r="AD135" i="10" s="1"/>
  <c r="AF135" i="10" s="1"/>
  <c r="AG135" i="10" s="1"/>
  <c r="AI140" i="10" l="1"/>
  <c r="AH140" i="10"/>
  <c r="AH150" i="10"/>
  <c r="AI150" i="10"/>
  <c r="AH143" i="10"/>
  <c r="AI143" i="10"/>
  <c r="AI153" i="10"/>
  <c r="AH153" i="10"/>
  <c r="AF156" i="10"/>
  <c r="AG156" i="10" s="1"/>
  <c r="AH136" i="10"/>
  <c r="AI136" i="10"/>
  <c r="AI147" i="10"/>
  <c r="AH147" i="10"/>
  <c r="AA4" i="7" l="1"/>
  <c r="Z4" i="7"/>
  <c r="AB4" i="7"/>
  <c r="Z21" i="7" l="1"/>
  <c r="AA21" i="7"/>
  <c r="Z8" i="8"/>
  <c r="Z24" i="7"/>
  <c r="AA8" i="8"/>
  <c r="AA24" i="7"/>
  <c r="Z22" i="7"/>
  <c r="Z23" i="7"/>
  <c r="Z5" i="8"/>
  <c r="Z9" i="8"/>
  <c r="Z6" i="8"/>
  <c r="Z11" i="8"/>
  <c r="Z10" i="8"/>
  <c r="Z7" i="8"/>
  <c r="AA22" i="7"/>
  <c r="AA23" i="7"/>
  <c r="AA5" i="8"/>
  <c r="AA9" i="8"/>
  <c r="AA6" i="8"/>
  <c r="AA10" i="8"/>
  <c r="AA7" i="8"/>
  <c r="AA11" i="8"/>
  <c r="Z18" i="7"/>
  <c r="Z19" i="7"/>
  <c r="Z20" i="7"/>
  <c r="AA20" i="7"/>
  <c r="AA18" i="7"/>
  <c r="AA19" i="7"/>
  <c r="Z18" i="9"/>
  <c r="Z19" i="9"/>
  <c r="Z4" i="8"/>
  <c r="AA18" i="9"/>
  <c r="AA19" i="9"/>
  <c r="AA4" i="8"/>
  <c r="Z17" i="7"/>
  <c r="AA17" i="7"/>
  <c r="Z122" i="10"/>
  <c r="Z120" i="10"/>
  <c r="Z129" i="10"/>
  <c r="Z133" i="10"/>
  <c r="Z126" i="10"/>
  <c r="Z125" i="10"/>
  <c r="Z131" i="10"/>
  <c r="Z132" i="10"/>
  <c r="Z130" i="10"/>
  <c r="Z128" i="10"/>
  <c r="Z127" i="10"/>
  <c r="Z121" i="10"/>
  <c r="Z123" i="10"/>
  <c r="Z124" i="10"/>
  <c r="Z134" i="10"/>
  <c r="Z117" i="10"/>
  <c r="Z116" i="10"/>
  <c r="Z119" i="10"/>
  <c r="Z114" i="10"/>
  <c r="Z113" i="10"/>
  <c r="Z118" i="10"/>
  <c r="Z115" i="10"/>
  <c r="AA129" i="10"/>
  <c r="AA126" i="10"/>
  <c r="AA120" i="10"/>
  <c r="AA122" i="10"/>
  <c r="AA124" i="10"/>
  <c r="AA134" i="10"/>
  <c r="AA133" i="10"/>
  <c r="AA131" i="10"/>
  <c r="AA121" i="10"/>
  <c r="AA123" i="10"/>
  <c r="AA132" i="10"/>
  <c r="AA130" i="10"/>
  <c r="AA128" i="10"/>
  <c r="AA127" i="10"/>
  <c r="AA125" i="10"/>
  <c r="AA118" i="10"/>
  <c r="AA115" i="10"/>
  <c r="AA114" i="10"/>
  <c r="AA116" i="10"/>
  <c r="AA113" i="10"/>
  <c r="AA117" i="10"/>
  <c r="AA119" i="10"/>
  <c r="Z112" i="10"/>
  <c r="AA112" i="10"/>
  <c r="AA111" i="10"/>
  <c r="AA110" i="10"/>
  <c r="Z111" i="10"/>
  <c r="Z110" i="10"/>
  <c r="AA43" i="10"/>
  <c r="Z51" i="10"/>
  <c r="Z15" i="10"/>
  <c r="AA22" i="10"/>
  <c r="AA34" i="10"/>
  <c r="AA23" i="10"/>
  <c r="AA36" i="10"/>
  <c r="Z13" i="10"/>
  <c r="AA17" i="10"/>
  <c r="Z25" i="10"/>
  <c r="AA37" i="10"/>
  <c r="AA14" i="10"/>
  <c r="AA40" i="10"/>
  <c r="Z14" i="10"/>
  <c r="Z19" i="10"/>
  <c r="Z26" i="10"/>
  <c r="AA42" i="10"/>
  <c r="Z21" i="10"/>
  <c r="Z29" i="10"/>
  <c r="AA30" i="10"/>
  <c r="Z22" i="10"/>
  <c r="AA16" i="10"/>
  <c r="AA19" i="10"/>
  <c r="AA26" i="10"/>
  <c r="AA18" i="10"/>
  <c r="AA29" i="10"/>
  <c r="AA9" i="10"/>
  <c r="AA109" i="10"/>
  <c r="AA108" i="10"/>
  <c r="AA107" i="10"/>
  <c r="AA104" i="10"/>
  <c r="AA106" i="10"/>
  <c r="AA105" i="10"/>
  <c r="AA103" i="10"/>
  <c r="AA78" i="10"/>
  <c r="AA55" i="10"/>
  <c r="AA99" i="10"/>
  <c r="AA96" i="10"/>
  <c r="AA92" i="10"/>
  <c r="AA88" i="10"/>
  <c r="AA84" i="10"/>
  <c r="AA80" i="10"/>
  <c r="AA72" i="10"/>
  <c r="AA75" i="10"/>
  <c r="AA66" i="10"/>
  <c r="AA62" i="10"/>
  <c r="AA98" i="10"/>
  <c r="AA95" i="10"/>
  <c r="AA87" i="10"/>
  <c r="AA79" i="10"/>
  <c r="AA76" i="10"/>
  <c r="AA65" i="10"/>
  <c r="AA102" i="10"/>
  <c r="AA69" i="10"/>
  <c r="AA59" i="10"/>
  <c r="AA53" i="10"/>
  <c r="AA91" i="10"/>
  <c r="AA83" i="10"/>
  <c r="AA61" i="10"/>
  <c r="AA101" i="10"/>
  <c r="AA73" i="10"/>
  <c r="AA68" i="10"/>
  <c r="AA57" i="10"/>
  <c r="AA54" i="10"/>
  <c r="AA67" i="10"/>
  <c r="AA81" i="10"/>
  <c r="AA94" i="10"/>
  <c r="AA90" i="10"/>
  <c r="AA86" i="10"/>
  <c r="AA82" i="10"/>
  <c r="AA70" i="10"/>
  <c r="AA77" i="10"/>
  <c r="AA63" i="10"/>
  <c r="AA60" i="10"/>
  <c r="AA56" i="10"/>
  <c r="AA89" i="10"/>
  <c r="AA71" i="10"/>
  <c r="AA64" i="10"/>
  <c r="AA100" i="10"/>
  <c r="AA97" i="10"/>
  <c r="AA93" i="10"/>
  <c r="AA85" i="10"/>
  <c r="AA74" i="10"/>
  <c r="AA58" i="10"/>
  <c r="AA52" i="10"/>
  <c r="AA20" i="10"/>
  <c r="AA24" i="10"/>
  <c r="Z28" i="10"/>
  <c r="Z31" i="10"/>
  <c r="Z33" i="10"/>
  <c r="Z39" i="10"/>
  <c r="AA41" i="10"/>
  <c r="AA44" i="10"/>
  <c r="Z48" i="10"/>
  <c r="Z4" i="10"/>
  <c r="Z109" i="10"/>
  <c r="Z108" i="10"/>
  <c r="Z107" i="10"/>
  <c r="Z104" i="10"/>
  <c r="Z106" i="10"/>
  <c r="Z105" i="10"/>
  <c r="Z99" i="10"/>
  <c r="Z96" i="10"/>
  <c r="Z92" i="10"/>
  <c r="Z88" i="10"/>
  <c r="Z84" i="10"/>
  <c r="Z80" i="10"/>
  <c r="Z72" i="10"/>
  <c r="Z75" i="10"/>
  <c r="Z66" i="10"/>
  <c r="Z62" i="10"/>
  <c r="Z103" i="10"/>
  <c r="Z59" i="10"/>
  <c r="Z53" i="10"/>
  <c r="Z57" i="10"/>
  <c r="Z55" i="10"/>
  <c r="Z98" i="10"/>
  <c r="Z95" i="10"/>
  <c r="Z91" i="10"/>
  <c r="Z87" i="10"/>
  <c r="Z83" i="10"/>
  <c r="Z79" i="10"/>
  <c r="Z76" i="10"/>
  <c r="Z65" i="10"/>
  <c r="Z61" i="10"/>
  <c r="Z102" i="10"/>
  <c r="Z73" i="10"/>
  <c r="Z69" i="10"/>
  <c r="Z54" i="10"/>
  <c r="Z94" i="10"/>
  <c r="Z90" i="10"/>
  <c r="Z86" i="10"/>
  <c r="Z82" i="10"/>
  <c r="Z70" i="10"/>
  <c r="Z77" i="10"/>
  <c r="Z63" i="10"/>
  <c r="Z60" i="10"/>
  <c r="Z78" i="10"/>
  <c r="Z101" i="10"/>
  <c r="Z97" i="10"/>
  <c r="Z68" i="10"/>
  <c r="Z56" i="10"/>
  <c r="Z74" i="10"/>
  <c r="Z64" i="10"/>
  <c r="Z100" i="10"/>
  <c r="Z67" i="10"/>
  <c r="Z93" i="10"/>
  <c r="Z89" i="10"/>
  <c r="Z85" i="10"/>
  <c r="Z81" i="10"/>
  <c r="Z71" i="10"/>
  <c r="Z58" i="10"/>
  <c r="Z52" i="10"/>
  <c r="Z18" i="10"/>
  <c r="AA33" i="10"/>
  <c r="Z43" i="10"/>
  <c r="AA51" i="10"/>
  <c r="Z20" i="10"/>
  <c r="Z24" i="10"/>
  <c r="AA27" i="10"/>
  <c r="AA32" i="10"/>
  <c r="AA35" i="10"/>
  <c r="AA38" i="10"/>
  <c r="Z41" i="10"/>
  <c r="Z44" i="10"/>
  <c r="AA47" i="10"/>
  <c r="Z30" i="10"/>
  <c r="Z46" i="10"/>
  <c r="Z50" i="10"/>
  <c r="Z16" i="10"/>
  <c r="Z23" i="10"/>
  <c r="AA28" i="10"/>
  <c r="AA31" i="10"/>
  <c r="AA39" i="10"/>
  <c r="Z40" i="10"/>
  <c r="AA48" i="10"/>
  <c r="AA12" i="10"/>
  <c r="AA13" i="10"/>
  <c r="AA15" i="10"/>
  <c r="Z17" i="10"/>
  <c r="AA21" i="10"/>
  <c r="AA25" i="10"/>
  <c r="Z27" i="10"/>
  <c r="Z32" i="10"/>
  <c r="Z35" i="10"/>
  <c r="Z38" i="10"/>
  <c r="AA45" i="10"/>
  <c r="Z47" i="10"/>
  <c r="Z45" i="10"/>
  <c r="AA49" i="10"/>
  <c r="Z36" i="10"/>
  <c r="Z42" i="10"/>
  <c r="Z49" i="10"/>
  <c r="Z34" i="10"/>
  <c r="Z37" i="10"/>
  <c r="AA46" i="10"/>
  <c r="AA50" i="10"/>
  <c r="Z11" i="10"/>
  <c r="Z12" i="10"/>
  <c r="Z10" i="10"/>
  <c r="AA10" i="10"/>
  <c r="AA11" i="10"/>
  <c r="AA5" i="10"/>
  <c r="AA8" i="10"/>
  <c r="AA4" i="10"/>
  <c r="AA7" i="10"/>
  <c r="Z6" i="10"/>
  <c r="Z8" i="10"/>
  <c r="Z7" i="10"/>
  <c r="Z5" i="10"/>
  <c r="Z9" i="10"/>
  <c r="AA6" i="10"/>
  <c r="Z33" i="7" l="1"/>
  <c r="AA33" i="7"/>
  <c r="Z15" i="9" l="1"/>
  <c r="Z14" i="9"/>
  <c r="Z13" i="9"/>
  <c r="Z11" i="9"/>
  <c r="Z9" i="9"/>
  <c r="Z10" i="9"/>
  <c r="Z6" i="9"/>
  <c r="Z7" i="9"/>
  <c r="Z5" i="9"/>
  <c r="Z2" i="9"/>
  <c r="Z3" i="9"/>
  <c r="Z18" i="8" l="1"/>
  <c r="AM3" i="7" l="1"/>
  <c r="AN11" i="7"/>
  <c r="AN4" i="7"/>
  <c r="AA14" i="9" l="1"/>
  <c r="AA13" i="9"/>
  <c r="AA15" i="9"/>
  <c r="AA10" i="9"/>
  <c r="AA9" i="9"/>
  <c r="AA11" i="9"/>
  <c r="AA7" i="9"/>
  <c r="AA6" i="9"/>
  <c r="AA5" i="9"/>
  <c r="AA3" i="9"/>
  <c r="AA2" i="9"/>
  <c r="AA18" i="8" l="1"/>
  <c r="AM11" i="7" s="1"/>
  <c r="AM10" i="7"/>
  <c r="AM4" i="7"/>
  <c r="AN6" i="7" s="1"/>
  <c r="AB21" i="7" l="1"/>
  <c r="AD21" i="7" s="1"/>
  <c r="AB8" i="8"/>
  <c r="AD8" i="8" s="1"/>
  <c r="AB24" i="7"/>
  <c r="AD24" i="7" s="1"/>
  <c r="AB23" i="7"/>
  <c r="AD23" i="7" s="1"/>
  <c r="AB22" i="7"/>
  <c r="AD22" i="7" s="1"/>
  <c r="AB10" i="8"/>
  <c r="AD10" i="8" s="1"/>
  <c r="AB11" i="8"/>
  <c r="AD11" i="8" s="1"/>
  <c r="AB9" i="8"/>
  <c r="AD9" i="8" s="1"/>
  <c r="AB5" i="8"/>
  <c r="AD5" i="8" s="1"/>
  <c r="AB7" i="8"/>
  <c r="AD7" i="8" s="1"/>
  <c r="AB6" i="8"/>
  <c r="AD6" i="8" s="1"/>
  <c r="AB19" i="7"/>
  <c r="AD19" i="7" s="1"/>
  <c r="AB20" i="7"/>
  <c r="AD20" i="7" s="1"/>
  <c r="AB18" i="7"/>
  <c r="AD18" i="7" s="1"/>
  <c r="AB18" i="9"/>
  <c r="AD18" i="9" s="1"/>
  <c r="AB19" i="9"/>
  <c r="AD19" i="9" s="1"/>
  <c r="AB4" i="8"/>
  <c r="AD4" i="8" s="1"/>
  <c r="AB17" i="7"/>
  <c r="AD17" i="7" s="1"/>
  <c r="AB119" i="10"/>
  <c r="AD119" i="10" s="1"/>
  <c r="AB133" i="10"/>
  <c r="AD133" i="10" s="1"/>
  <c r="AB127" i="10"/>
  <c r="AD127" i="10" s="1"/>
  <c r="AB118" i="10"/>
  <c r="AD118" i="10" s="1"/>
  <c r="AB131" i="10"/>
  <c r="AD131" i="10" s="1"/>
  <c r="AB129" i="10"/>
  <c r="AD129" i="10" s="1"/>
  <c r="AB121" i="10"/>
  <c r="AD121" i="10" s="1"/>
  <c r="AB134" i="10"/>
  <c r="AD134" i="10" s="1"/>
  <c r="AB128" i="10"/>
  <c r="AD128" i="10" s="1"/>
  <c r="AB126" i="10"/>
  <c r="AD126" i="10" s="1"/>
  <c r="AB125" i="10"/>
  <c r="AD125" i="10" s="1"/>
  <c r="AB122" i="10"/>
  <c r="AD122" i="10" s="1"/>
  <c r="AB120" i="10"/>
  <c r="AD120" i="10" s="1"/>
  <c r="AB123" i="10"/>
  <c r="AD123" i="10" s="1"/>
  <c r="AB117" i="10"/>
  <c r="AD117" i="10" s="1"/>
  <c r="AB124" i="10"/>
  <c r="AD124" i="10" s="1"/>
  <c r="AB130" i="10"/>
  <c r="AD130" i="10" s="1"/>
  <c r="AB132" i="10"/>
  <c r="AD132" i="10" s="1"/>
  <c r="AB116" i="10"/>
  <c r="AD116" i="10" s="1"/>
  <c r="AB115" i="10"/>
  <c r="AD115" i="10" s="1"/>
  <c r="AB114" i="10"/>
  <c r="AD114" i="10" s="1"/>
  <c r="AB113" i="10"/>
  <c r="AD113" i="10" s="1"/>
  <c r="AB112" i="10"/>
  <c r="AD112" i="10" s="1"/>
  <c r="AB110" i="10"/>
  <c r="AD110" i="10" s="1"/>
  <c r="AB111" i="10"/>
  <c r="AD111" i="10" s="1"/>
  <c r="AB51" i="10"/>
  <c r="AD51" i="10" s="1"/>
  <c r="AB22" i="10"/>
  <c r="AD22" i="10" s="1"/>
  <c r="AB26" i="10"/>
  <c r="AD26" i="10" s="1"/>
  <c r="AB21" i="10"/>
  <c r="AD21" i="10" s="1"/>
  <c r="AB29" i="10"/>
  <c r="AD29" i="10" s="1"/>
  <c r="AB25" i="10"/>
  <c r="AD25" i="10" s="1"/>
  <c r="AB19" i="10"/>
  <c r="AD19" i="10" s="1"/>
  <c r="AB23" i="10"/>
  <c r="AD23" i="10" s="1"/>
  <c r="AB45" i="10"/>
  <c r="AD45" i="10" s="1"/>
  <c r="AB64" i="10"/>
  <c r="AD64" i="10" s="1"/>
  <c r="AB77" i="10"/>
  <c r="AD77" i="10" s="1"/>
  <c r="AB27" i="10"/>
  <c r="AD27" i="10" s="1"/>
  <c r="AB75" i="10"/>
  <c r="AD75" i="10" s="1"/>
  <c r="AB95" i="10"/>
  <c r="AD95" i="10" s="1"/>
  <c r="AB50" i="10"/>
  <c r="AD50" i="10" s="1"/>
  <c r="AB72" i="10"/>
  <c r="AD72" i="10" s="1"/>
  <c r="AB46" i="10"/>
  <c r="AD46" i="10" s="1"/>
  <c r="AB71" i="10"/>
  <c r="AD71" i="10" s="1"/>
  <c r="AB93" i="10"/>
  <c r="AD93" i="10" s="1"/>
  <c r="AB67" i="10"/>
  <c r="AD67" i="10" s="1"/>
  <c r="AB20" i="10"/>
  <c r="AD20" i="10" s="1"/>
  <c r="AB100" i="10"/>
  <c r="AD100" i="10" s="1"/>
  <c r="AB62" i="10"/>
  <c r="AD62" i="10" s="1"/>
  <c r="AB69" i="10"/>
  <c r="AD69" i="10" s="1"/>
  <c r="AB28" i="10"/>
  <c r="AD28" i="10" s="1"/>
  <c r="AB35" i="10"/>
  <c r="AD35" i="10" s="1"/>
  <c r="AB101" i="10"/>
  <c r="AD101" i="10" s="1"/>
  <c r="AB31" i="10"/>
  <c r="AD31" i="10" s="1"/>
  <c r="AB97" i="10"/>
  <c r="AD97" i="10" s="1"/>
  <c r="AB76" i="10"/>
  <c r="AD76" i="10" s="1"/>
  <c r="AB17" i="10"/>
  <c r="AD17" i="10" s="1"/>
  <c r="AB61" i="10"/>
  <c r="AD61" i="10" s="1"/>
  <c r="AB39" i="10"/>
  <c r="AD39" i="10" s="1"/>
  <c r="AB55" i="10"/>
  <c r="AD55" i="10" s="1"/>
  <c r="AB48" i="10"/>
  <c r="AD48" i="10" s="1"/>
  <c r="AB74" i="10"/>
  <c r="AD74" i="10" s="1"/>
  <c r="AB30" i="10"/>
  <c r="AD30" i="10" s="1"/>
  <c r="AB63" i="10"/>
  <c r="AD63" i="10" s="1"/>
  <c r="AB41" i="10"/>
  <c r="AD41" i="10" s="1"/>
  <c r="AB105" i="10"/>
  <c r="AD105" i="10" s="1"/>
  <c r="AB106" i="10"/>
  <c r="AD106" i="10" s="1"/>
  <c r="AB91" i="10"/>
  <c r="AD91" i="10" s="1"/>
  <c r="AB80" i="10"/>
  <c r="AD80" i="10" s="1"/>
  <c r="AB78" i="10"/>
  <c r="AD78" i="10" s="1"/>
  <c r="AB96" i="10"/>
  <c r="AD96" i="10" s="1"/>
  <c r="AB60" i="10"/>
  <c r="AD60" i="10" s="1"/>
  <c r="AB43" i="10"/>
  <c r="AD43" i="10" s="1"/>
  <c r="AB94" i="10"/>
  <c r="AD94" i="10" s="1"/>
  <c r="AB83" i="10"/>
  <c r="AD83" i="10" s="1"/>
  <c r="AB36" i="10"/>
  <c r="AD36" i="10" s="1"/>
  <c r="AB42" i="10"/>
  <c r="AD42" i="10" s="1"/>
  <c r="AB107" i="10"/>
  <c r="AD107" i="10" s="1"/>
  <c r="AB98" i="10"/>
  <c r="AD98" i="10" s="1"/>
  <c r="AB52" i="10"/>
  <c r="AD52" i="10" s="1"/>
  <c r="AB81" i="10"/>
  <c r="AD81" i="10" s="1"/>
  <c r="AB66" i="10"/>
  <c r="AD66" i="10" s="1"/>
  <c r="AB58" i="10"/>
  <c r="AD58" i="10" s="1"/>
  <c r="AB18" i="10"/>
  <c r="AD18" i="10" s="1"/>
  <c r="AB33" i="10"/>
  <c r="AD33" i="10" s="1"/>
  <c r="AB54" i="10"/>
  <c r="AD54" i="10" s="1"/>
  <c r="AB87" i="10"/>
  <c r="AD87" i="10" s="1"/>
  <c r="AB102" i="10"/>
  <c r="AD102" i="10" s="1"/>
  <c r="AB85" i="10"/>
  <c r="AD85" i="10" s="1"/>
  <c r="AB89" i="10"/>
  <c r="AD89" i="10" s="1"/>
  <c r="AB90" i="10"/>
  <c r="AD90" i="10" s="1"/>
  <c r="AB47" i="10"/>
  <c r="AD47" i="10" s="1"/>
  <c r="AB79" i="10"/>
  <c r="AD79" i="10" s="1"/>
  <c r="AB56" i="10"/>
  <c r="AD56" i="10" s="1"/>
  <c r="AB59" i="10"/>
  <c r="AD59" i="10" s="1"/>
  <c r="AB38" i="10"/>
  <c r="AD38" i="10" s="1"/>
  <c r="AB103" i="10"/>
  <c r="AD103" i="10" s="1"/>
  <c r="AB68" i="10"/>
  <c r="AD68" i="10" s="1"/>
  <c r="AB73" i="10"/>
  <c r="AD73" i="10" s="1"/>
  <c r="AB53" i="10"/>
  <c r="AD53" i="10" s="1"/>
  <c r="AB88" i="10"/>
  <c r="AD88" i="10" s="1"/>
  <c r="AB34" i="10"/>
  <c r="AD34" i="10" s="1"/>
  <c r="AB44" i="10"/>
  <c r="AD44" i="10" s="1"/>
  <c r="AB40" i="10"/>
  <c r="AD40" i="10" s="1"/>
  <c r="AB32" i="10"/>
  <c r="AD32" i="10" s="1"/>
  <c r="AB92" i="10"/>
  <c r="AD92" i="10" s="1"/>
  <c r="AB82" i="10"/>
  <c r="AD82" i="10" s="1"/>
  <c r="AB37" i="10"/>
  <c r="AD37" i="10" s="1"/>
  <c r="AB86" i="10"/>
  <c r="AD86" i="10" s="1"/>
  <c r="AB99" i="10"/>
  <c r="AD99" i="10" s="1"/>
  <c r="AB57" i="10"/>
  <c r="AD57" i="10" s="1"/>
  <c r="AB84" i="10"/>
  <c r="AD84" i="10" s="1"/>
  <c r="AB108" i="10"/>
  <c r="AD108" i="10" s="1"/>
  <c r="AB70" i="10"/>
  <c r="AD70" i="10" s="1"/>
  <c r="AB24" i="10"/>
  <c r="AD24" i="10" s="1"/>
  <c r="AB109" i="10"/>
  <c r="AD109" i="10" s="1"/>
  <c r="AB65" i="10"/>
  <c r="AD65" i="10" s="1"/>
  <c r="AB104" i="10"/>
  <c r="AD104" i="10" s="1"/>
  <c r="AB49" i="10"/>
  <c r="AD49" i="10" s="1"/>
  <c r="AB16" i="10"/>
  <c r="AD16" i="10" s="1"/>
  <c r="AB15" i="10"/>
  <c r="AD15" i="10" s="1"/>
  <c r="AB13" i="10"/>
  <c r="AD13" i="10" s="1"/>
  <c r="AB14" i="10"/>
  <c r="AD14" i="10" s="1"/>
  <c r="AB12" i="10"/>
  <c r="AD12" i="10" s="1"/>
  <c r="AB11" i="10"/>
  <c r="AD11" i="10" s="1"/>
  <c r="AB10" i="10"/>
  <c r="AD10" i="10" s="1"/>
  <c r="AB5" i="10"/>
  <c r="AD5" i="10" s="1"/>
  <c r="AB8" i="10"/>
  <c r="AD8" i="10" s="1"/>
  <c r="AB6" i="10"/>
  <c r="AD6" i="10" s="1"/>
  <c r="AB9" i="10"/>
  <c r="AD9" i="10" s="1"/>
  <c r="AB7" i="10"/>
  <c r="AD7" i="10" s="1"/>
  <c r="AB4" i="10"/>
  <c r="AD4" i="10" s="1"/>
  <c r="AB9" i="9"/>
  <c r="AD9" i="9" s="1"/>
  <c r="AB15" i="9"/>
  <c r="AD15" i="9" s="1"/>
  <c r="AB14" i="9"/>
  <c r="AD14" i="9" s="1"/>
  <c r="AB11" i="9"/>
  <c r="AD11" i="9" s="1"/>
  <c r="AB13" i="9"/>
  <c r="AD13" i="9" s="1"/>
  <c r="AB10" i="9"/>
  <c r="AD10" i="9" s="1"/>
  <c r="AB6" i="9"/>
  <c r="AD6" i="9" s="1"/>
  <c r="AB7" i="9"/>
  <c r="AD7" i="9" s="1"/>
  <c r="AB3" i="9"/>
  <c r="AD3" i="9" s="1"/>
  <c r="AB2" i="9"/>
  <c r="AD2" i="9" s="1"/>
  <c r="AB5" i="9"/>
  <c r="AD5" i="9" s="1"/>
  <c r="AN12" i="7"/>
  <c r="AC21" i="7" l="1"/>
  <c r="AE21" i="7" s="1"/>
  <c r="AF21" i="7" s="1"/>
  <c r="AG21" i="7" s="1"/>
  <c r="AC8" i="8"/>
  <c r="AE8" i="8" s="1"/>
  <c r="AF8" i="8" s="1"/>
  <c r="AG8" i="8" s="1"/>
  <c r="AC24" i="7"/>
  <c r="AE24" i="7" s="1"/>
  <c r="AF24" i="7" s="1"/>
  <c r="AG24" i="7" s="1"/>
  <c r="AC23" i="7"/>
  <c r="AE23" i="7" s="1"/>
  <c r="AF23" i="7" s="1"/>
  <c r="AG23" i="7" s="1"/>
  <c r="AC22" i="7"/>
  <c r="AE22" i="7" s="1"/>
  <c r="AF22" i="7" s="1"/>
  <c r="AG22" i="7" s="1"/>
  <c r="AC11" i="8"/>
  <c r="AE11" i="8" s="1"/>
  <c r="AF11" i="8" s="1"/>
  <c r="AG11" i="8" s="1"/>
  <c r="AC10" i="8"/>
  <c r="AE10" i="8" s="1"/>
  <c r="AF10" i="8" s="1"/>
  <c r="AG10" i="8" s="1"/>
  <c r="AC9" i="8"/>
  <c r="AE9" i="8" s="1"/>
  <c r="AF9" i="8" s="1"/>
  <c r="AG9" i="8" s="1"/>
  <c r="AC6" i="8"/>
  <c r="AE6" i="8" s="1"/>
  <c r="AF6" i="8" s="1"/>
  <c r="AG6" i="8" s="1"/>
  <c r="AC7" i="8"/>
  <c r="AE7" i="8" s="1"/>
  <c r="AF7" i="8" s="1"/>
  <c r="AG7" i="8" s="1"/>
  <c r="AC5" i="8"/>
  <c r="AE5" i="8" s="1"/>
  <c r="AF5" i="8" s="1"/>
  <c r="AG5" i="8" s="1"/>
  <c r="AC19" i="7"/>
  <c r="AE19" i="7" s="1"/>
  <c r="AF19" i="7" s="1"/>
  <c r="AG19" i="7" s="1"/>
  <c r="AC18" i="7"/>
  <c r="AE18" i="7" s="1"/>
  <c r="AF18" i="7" s="1"/>
  <c r="AG18" i="7" s="1"/>
  <c r="AC20" i="7"/>
  <c r="AE20" i="7" s="1"/>
  <c r="AF20" i="7" s="1"/>
  <c r="AG20" i="7" s="1"/>
  <c r="AC19" i="9"/>
  <c r="AE19" i="9" s="1"/>
  <c r="AF19" i="9" s="1"/>
  <c r="AG19" i="9" s="1"/>
  <c r="AC18" i="9"/>
  <c r="AE18" i="9" s="1"/>
  <c r="AF18" i="9" s="1"/>
  <c r="AG18" i="9" s="1"/>
  <c r="AC4" i="8"/>
  <c r="AE4" i="8" s="1"/>
  <c r="AF4" i="8" s="1"/>
  <c r="AG4" i="8" s="1"/>
  <c r="AC17" i="7"/>
  <c r="AE17" i="7" s="1"/>
  <c r="AF17" i="7" s="1"/>
  <c r="AG17" i="7" s="1"/>
  <c r="AC118" i="10"/>
  <c r="AE118" i="10" s="1"/>
  <c r="AF118" i="10" s="1"/>
  <c r="AG118" i="10" s="1"/>
  <c r="AC124" i="10"/>
  <c r="AE124" i="10" s="1"/>
  <c r="AF124" i="10" s="1"/>
  <c r="AG124" i="10" s="1"/>
  <c r="AC117" i="10"/>
  <c r="AE117" i="10" s="1"/>
  <c r="AF117" i="10" s="1"/>
  <c r="AG117" i="10" s="1"/>
  <c r="AC131" i="10"/>
  <c r="AE131" i="10" s="1"/>
  <c r="AF131" i="10" s="1"/>
  <c r="AG131" i="10" s="1"/>
  <c r="AC130" i="10"/>
  <c r="AE130" i="10" s="1"/>
  <c r="AF130" i="10" s="1"/>
  <c r="AG130" i="10" s="1"/>
  <c r="AC121" i="10"/>
  <c r="AE121" i="10" s="1"/>
  <c r="AF121" i="10" s="1"/>
  <c r="AG121" i="10" s="1"/>
  <c r="AC129" i="10"/>
  <c r="AE129" i="10" s="1"/>
  <c r="AF129" i="10" s="1"/>
  <c r="AG129" i="10" s="1"/>
  <c r="AC132" i="10"/>
  <c r="AE132" i="10" s="1"/>
  <c r="AF132" i="10" s="1"/>
  <c r="AG132" i="10" s="1"/>
  <c r="AC133" i="10"/>
  <c r="AE133" i="10" s="1"/>
  <c r="AF133" i="10" s="1"/>
  <c r="AG133" i="10" s="1"/>
  <c r="AC122" i="10"/>
  <c r="AE122" i="10" s="1"/>
  <c r="AF122" i="10" s="1"/>
  <c r="AG122" i="10" s="1"/>
  <c r="AC127" i="10"/>
  <c r="AE127" i="10" s="1"/>
  <c r="AF127" i="10" s="1"/>
  <c r="AG127" i="10" s="1"/>
  <c r="AC134" i="10"/>
  <c r="AE134" i="10" s="1"/>
  <c r="AF134" i="10" s="1"/>
  <c r="AG134" i="10" s="1"/>
  <c r="AC120" i="10"/>
  <c r="AE120" i="10" s="1"/>
  <c r="AF120" i="10" s="1"/>
  <c r="AG120" i="10" s="1"/>
  <c r="AC119" i="10"/>
  <c r="AE119" i="10" s="1"/>
  <c r="AF119" i="10" s="1"/>
  <c r="AG119" i="10" s="1"/>
  <c r="AC125" i="10"/>
  <c r="AE125" i="10" s="1"/>
  <c r="AF125" i="10" s="1"/>
  <c r="AG125" i="10" s="1"/>
  <c r="AC123" i="10"/>
  <c r="AE123" i="10" s="1"/>
  <c r="AF123" i="10" s="1"/>
  <c r="AG123" i="10" s="1"/>
  <c r="AC126" i="10"/>
  <c r="AE126" i="10" s="1"/>
  <c r="AF126" i="10" s="1"/>
  <c r="AG126" i="10" s="1"/>
  <c r="AC128" i="10"/>
  <c r="AE128" i="10" s="1"/>
  <c r="AF128" i="10" s="1"/>
  <c r="AG128" i="10" s="1"/>
  <c r="AC116" i="10"/>
  <c r="AE116" i="10" s="1"/>
  <c r="AF116" i="10" s="1"/>
  <c r="AG116" i="10" s="1"/>
  <c r="AC115" i="10"/>
  <c r="AE115" i="10" s="1"/>
  <c r="AF115" i="10" s="1"/>
  <c r="AG115" i="10" s="1"/>
  <c r="AC114" i="10"/>
  <c r="AE114" i="10" s="1"/>
  <c r="AF114" i="10" s="1"/>
  <c r="AG114" i="10" s="1"/>
  <c r="AC113" i="10"/>
  <c r="AE113" i="10" s="1"/>
  <c r="AF113" i="10" s="1"/>
  <c r="AG113" i="10" s="1"/>
  <c r="AC112" i="10"/>
  <c r="AE112" i="10" s="1"/>
  <c r="AF112" i="10" s="1"/>
  <c r="AG112" i="10" s="1"/>
  <c r="AC111" i="10"/>
  <c r="AE111" i="10" s="1"/>
  <c r="AF111" i="10" s="1"/>
  <c r="AG111" i="10" s="1"/>
  <c r="AC110" i="10"/>
  <c r="AE110" i="10" s="1"/>
  <c r="AF110" i="10" s="1"/>
  <c r="AG110" i="10" s="1"/>
  <c r="AC26" i="10"/>
  <c r="AE26" i="10" s="1"/>
  <c r="AF26" i="10" s="1"/>
  <c r="AG26" i="10" s="1"/>
  <c r="AC34" i="10"/>
  <c r="AE34" i="10" s="1"/>
  <c r="AF34" i="10" s="1"/>
  <c r="AG34" i="10" s="1"/>
  <c r="AC43" i="10"/>
  <c r="AE43" i="10" s="1"/>
  <c r="AF43" i="10" s="1"/>
  <c r="AG43" i="10" s="1"/>
  <c r="AC30" i="10"/>
  <c r="AE30" i="10" s="1"/>
  <c r="AF30" i="10" s="1"/>
  <c r="AG30" i="10" s="1"/>
  <c r="AC22" i="10"/>
  <c r="AE22" i="10" s="1"/>
  <c r="AF22" i="10" s="1"/>
  <c r="AG22" i="10" s="1"/>
  <c r="AC29" i="10"/>
  <c r="AE29" i="10" s="1"/>
  <c r="AF29" i="10" s="1"/>
  <c r="AG29" i="10" s="1"/>
  <c r="AC37" i="10"/>
  <c r="AE37" i="10" s="1"/>
  <c r="AF37" i="10" s="1"/>
  <c r="AG37" i="10" s="1"/>
  <c r="AC17" i="10"/>
  <c r="AE17" i="10" s="1"/>
  <c r="AF17" i="10" s="1"/>
  <c r="AG17" i="10" s="1"/>
  <c r="AC19" i="10"/>
  <c r="AE19" i="10" s="1"/>
  <c r="AF19" i="10" s="1"/>
  <c r="AG19" i="10" s="1"/>
  <c r="AC40" i="10"/>
  <c r="AE40" i="10" s="1"/>
  <c r="AF40" i="10" s="1"/>
  <c r="AG40" i="10" s="1"/>
  <c r="AC18" i="10"/>
  <c r="AE18" i="10" s="1"/>
  <c r="AF18" i="10" s="1"/>
  <c r="AG18" i="10" s="1"/>
  <c r="AC36" i="10"/>
  <c r="AE36" i="10" s="1"/>
  <c r="AF36" i="10" s="1"/>
  <c r="AG36" i="10" s="1"/>
  <c r="AC23" i="10"/>
  <c r="AE23" i="10" s="1"/>
  <c r="AF23" i="10" s="1"/>
  <c r="AG23" i="10" s="1"/>
  <c r="AC42" i="10"/>
  <c r="AE42" i="10" s="1"/>
  <c r="AF42" i="10" s="1"/>
  <c r="AG42" i="10" s="1"/>
  <c r="AC58" i="10"/>
  <c r="AE58" i="10" s="1"/>
  <c r="AF58" i="10" s="1"/>
  <c r="AG58" i="10" s="1"/>
  <c r="AC84" i="10"/>
  <c r="AE84" i="10" s="1"/>
  <c r="AF84" i="10" s="1"/>
  <c r="AG84" i="10" s="1"/>
  <c r="AC88" i="10"/>
  <c r="AE88" i="10" s="1"/>
  <c r="AF88" i="10" s="1"/>
  <c r="AG88" i="10" s="1"/>
  <c r="AC20" i="10"/>
  <c r="AE20" i="10" s="1"/>
  <c r="AF20" i="10" s="1"/>
  <c r="AG20" i="10" s="1"/>
  <c r="AC64" i="10"/>
  <c r="AE64" i="10" s="1"/>
  <c r="AF64" i="10" s="1"/>
  <c r="AG64" i="10" s="1"/>
  <c r="AC71" i="10"/>
  <c r="AE71" i="10" s="1"/>
  <c r="AF71" i="10" s="1"/>
  <c r="AG71" i="10" s="1"/>
  <c r="AC50" i="10"/>
  <c r="AE50" i="10" s="1"/>
  <c r="AF50" i="10" s="1"/>
  <c r="AG50" i="10" s="1"/>
  <c r="AC51" i="10"/>
  <c r="AE51" i="10" s="1"/>
  <c r="AF51" i="10" s="1"/>
  <c r="AG51" i="10" s="1"/>
  <c r="AC79" i="10"/>
  <c r="AE79" i="10" s="1"/>
  <c r="AF79" i="10" s="1"/>
  <c r="AG79" i="10" s="1"/>
  <c r="AC24" i="10"/>
  <c r="AE24" i="10" s="1"/>
  <c r="AF24" i="10" s="1"/>
  <c r="AG24" i="10" s="1"/>
  <c r="AC74" i="10"/>
  <c r="AE74" i="10" s="1"/>
  <c r="AF74" i="10" s="1"/>
  <c r="AG74" i="10" s="1"/>
  <c r="AC49" i="10"/>
  <c r="AE49" i="10" s="1"/>
  <c r="AF49" i="10" s="1"/>
  <c r="AG49" i="10" s="1"/>
  <c r="AC68" i="10"/>
  <c r="AE68" i="10" s="1"/>
  <c r="AF68" i="10" s="1"/>
  <c r="AG68" i="10" s="1"/>
  <c r="AC66" i="10"/>
  <c r="AE66" i="10" s="1"/>
  <c r="AF66" i="10" s="1"/>
  <c r="AG66" i="10" s="1"/>
  <c r="AC53" i="10"/>
  <c r="AE53" i="10" s="1"/>
  <c r="AF53" i="10" s="1"/>
  <c r="AG53" i="10" s="1"/>
  <c r="AC92" i="10"/>
  <c r="AE92" i="10" s="1"/>
  <c r="AF92" i="10" s="1"/>
  <c r="AG92" i="10" s="1"/>
  <c r="AC31" i="10"/>
  <c r="AE31" i="10" s="1"/>
  <c r="AF31" i="10" s="1"/>
  <c r="AG31" i="10" s="1"/>
  <c r="AC27" i="10"/>
  <c r="AE27" i="10" s="1"/>
  <c r="AF27" i="10" s="1"/>
  <c r="AG27" i="10" s="1"/>
  <c r="AC89" i="10"/>
  <c r="AE89" i="10" s="1"/>
  <c r="AF89" i="10" s="1"/>
  <c r="AG89" i="10" s="1"/>
  <c r="AC56" i="10"/>
  <c r="AE56" i="10" s="1"/>
  <c r="AF56" i="10" s="1"/>
  <c r="AG56" i="10" s="1"/>
  <c r="AC105" i="10"/>
  <c r="AE105" i="10" s="1"/>
  <c r="AF105" i="10" s="1"/>
  <c r="AG105" i="10" s="1"/>
  <c r="AC81" i="10"/>
  <c r="AE81" i="10" s="1"/>
  <c r="AF81" i="10" s="1"/>
  <c r="AG81" i="10" s="1"/>
  <c r="AC38" i="10"/>
  <c r="AE38" i="10" s="1"/>
  <c r="AF38" i="10" s="1"/>
  <c r="AG38" i="10" s="1"/>
  <c r="AC106" i="10"/>
  <c r="AE106" i="10" s="1"/>
  <c r="AF106" i="10" s="1"/>
  <c r="AG106" i="10" s="1"/>
  <c r="AC33" i="10"/>
  <c r="AE33" i="10" s="1"/>
  <c r="AF33" i="10" s="1"/>
  <c r="AG33" i="10" s="1"/>
  <c r="AC100" i="10"/>
  <c r="AE100" i="10" s="1"/>
  <c r="AF100" i="10" s="1"/>
  <c r="AG100" i="10" s="1"/>
  <c r="AC82" i="10"/>
  <c r="AE82" i="10" s="1"/>
  <c r="AF82" i="10" s="1"/>
  <c r="AG82" i="10" s="1"/>
  <c r="AC86" i="10"/>
  <c r="AE86" i="10" s="1"/>
  <c r="AF86" i="10" s="1"/>
  <c r="AG86" i="10" s="1"/>
  <c r="AC90" i="10"/>
  <c r="AE90" i="10" s="1"/>
  <c r="AF90" i="10" s="1"/>
  <c r="AG90" i="10" s="1"/>
  <c r="AC70" i="10"/>
  <c r="AE70" i="10" s="1"/>
  <c r="AF70" i="10" s="1"/>
  <c r="AG70" i="10" s="1"/>
  <c r="AC62" i="10"/>
  <c r="AE62" i="10" s="1"/>
  <c r="AF62" i="10" s="1"/>
  <c r="AG62" i="10" s="1"/>
  <c r="AC35" i="10"/>
  <c r="AE35" i="10" s="1"/>
  <c r="AF35" i="10" s="1"/>
  <c r="AG35" i="10" s="1"/>
  <c r="AC73" i="10"/>
  <c r="AE73" i="10" s="1"/>
  <c r="AF73" i="10" s="1"/>
  <c r="AG73" i="10" s="1"/>
  <c r="AC63" i="10"/>
  <c r="AE63" i="10" s="1"/>
  <c r="AF63" i="10" s="1"/>
  <c r="AG63" i="10" s="1"/>
  <c r="AH63" i="10" s="1"/>
  <c r="AC78" i="10"/>
  <c r="AE78" i="10" s="1"/>
  <c r="AF78" i="10" s="1"/>
  <c r="AG78" i="10" s="1"/>
  <c r="AC25" i="10"/>
  <c r="AE25" i="10" s="1"/>
  <c r="AF25" i="10" s="1"/>
  <c r="AG25" i="10" s="1"/>
  <c r="AC21" i="10"/>
  <c r="AE21" i="10" s="1"/>
  <c r="AF21" i="10" s="1"/>
  <c r="AG21" i="10" s="1"/>
  <c r="AC108" i="10"/>
  <c r="AE108" i="10" s="1"/>
  <c r="AF108" i="10" s="1"/>
  <c r="AG108" i="10" s="1"/>
  <c r="AC87" i="10"/>
  <c r="AE87" i="10" s="1"/>
  <c r="AF87" i="10" s="1"/>
  <c r="AG87" i="10" s="1"/>
  <c r="AC95" i="10"/>
  <c r="AE95" i="10" s="1"/>
  <c r="AF95" i="10" s="1"/>
  <c r="AG95" i="10" s="1"/>
  <c r="AC52" i="10"/>
  <c r="AE52" i="10" s="1"/>
  <c r="AF52" i="10" s="1"/>
  <c r="AG52" i="10" s="1"/>
  <c r="AC101" i="10"/>
  <c r="AE101" i="10" s="1"/>
  <c r="AF101" i="10" s="1"/>
  <c r="AG101" i="10" s="1"/>
  <c r="AC93" i="10"/>
  <c r="AE93" i="10" s="1"/>
  <c r="AF93" i="10" s="1"/>
  <c r="AG93" i="10" s="1"/>
  <c r="AC47" i="10"/>
  <c r="AE47" i="10" s="1"/>
  <c r="AF47" i="10" s="1"/>
  <c r="AG47" i="10" s="1"/>
  <c r="AC80" i="10"/>
  <c r="AE80" i="10" s="1"/>
  <c r="AF80" i="10" s="1"/>
  <c r="AG80" i="10" s="1"/>
  <c r="AC97" i="10"/>
  <c r="AE97" i="10" s="1"/>
  <c r="AF97" i="10" s="1"/>
  <c r="AG97" i="10" s="1"/>
  <c r="AC94" i="10"/>
  <c r="AE94" i="10" s="1"/>
  <c r="AF94" i="10" s="1"/>
  <c r="AG94" i="10" s="1"/>
  <c r="AC57" i="10"/>
  <c r="AE57" i="10" s="1"/>
  <c r="AF57" i="10" s="1"/>
  <c r="AG57" i="10" s="1"/>
  <c r="AC76" i="10"/>
  <c r="AE76" i="10" s="1"/>
  <c r="AF76" i="10" s="1"/>
  <c r="AG76" i="10" s="1"/>
  <c r="AC69" i="10"/>
  <c r="AE69" i="10" s="1"/>
  <c r="AF69" i="10" s="1"/>
  <c r="AG69" i="10" s="1"/>
  <c r="AC102" i="10"/>
  <c r="AE102" i="10" s="1"/>
  <c r="AF102" i="10" s="1"/>
  <c r="AG102" i="10" s="1"/>
  <c r="AC72" i="10"/>
  <c r="AE72" i="10" s="1"/>
  <c r="AF72" i="10" s="1"/>
  <c r="AG72" i="10" s="1"/>
  <c r="AC65" i="10"/>
  <c r="AE65" i="10" s="1"/>
  <c r="AF65" i="10" s="1"/>
  <c r="AG65" i="10" s="1"/>
  <c r="AC77" i="10"/>
  <c r="AE77" i="10" s="1"/>
  <c r="AF77" i="10" s="1"/>
  <c r="AG77" i="10" s="1"/>
  <c r="AC59" i="10"/>
  <c r="AE59" i="10" s="1"/>
  <c r="AF59" i="10" s="1"/>
  <c r="AG59" i="10" s="1"/>
  <c r="AC103" i="10"/>
  <c r="AE103" i="10" s="1"/>
  <c r="AF103" i="10" s="1"/>
  <c r="AG103" i="10" s="1"/>
  <c r="AC32" i="10"/>
  <c r="AE32" i="10" s="1"/>
  <c r="AF32" i="10" s="1"/>
  <c r="AG32" i="10" s="1"/>
  <c r="AC41" i="10"/>
  <c r="AE41" i="10" s="1"/>
  <c r="AF41" i="10" s="1"/>
  <c r="AG41" i="10" s="1"/>
  <c r="AC85" i="10"/>
  <c r="AE85" i="10" s="1"/>
  <c r="AF85" i="10" s="1"/>
  <c r="AG85" i="10" s="1"/>
  <c r="AC46" i="10"/>
  <c r="AE46" i="10" s="1"/>
  <c r="AF46" i="10" s="1"/>
  <c r="AG46" i="10" s="1"/>
  <c r="AC44" i="10"/>
  <c r="AE44" i="10" s="1"/>
  <c r="AF44" i="10" s="1"/>
  <c r="AG44" i="10" s="1"/>
  <c r="AC28" i="10"/>
  <c r="AE28" i="10" s="1"/>
  <c r="AF28" i="10" s="1"/>
  <c r="AG28" i="10" s="1"/>
  <c r="AC75" i="10"/>
  <c r="AE75" i="10" s="1"/>
  <c r="AF75" i="10" s="1"/>
  <c r="AG75" i="10" s="1"/>
  <c r="AC83" i="10"/>
  <c r="AE83" i="10" s="1"/>
  <c r="AF83" i="10" s="1"/>
  <c r="AG83" i="10" s="1"/>
  <c r="AC67" i="10"/>
  <c r="AE67" i="10" s="1"/>
  <c r="AF67" i="10" s="1"/>
  <c r="AG67" i="10" s="1"/>
  <c r="AC61" i="10"/>
  <c r="AE61" i="10" s="1"/>
  <c r="AF61" i="10" s="1"/>
  <c r="AG61" i="10" s="1"/>
  <c r="AC54" i="10"/>
  <c r="AE54" i="10" s="1"/>
  <c r="AF54" i="10" s="1"/>
  <c r="AG54" i="10" s="1"/>
  <c r="AC98" i="10"/>
  <c r="AE98" i="10" s="1"/>
  <c r="AF98" i="10" s="1"/>
  <c r="AG98" i="10" s="1"/>
  <c r="AC60" i="10"/>
  <c r="AE60" i="10" s="1"/>
  <c r="AF60" i="10" s="1"/>
  <c r="AG60" i="10" s="1"/>
  <c r="AH60" i="10" s="1"/>
  <c r="AC39" i="10"/>
  <c r="AE39" i="10" s="1"/>
  <c r="AF39" i="10" s="1"/>
  <c r="AG39" i="10" s="1"/>
  <c r="AC96" i="10"/>
  <c r="AE96" i="10" s="1"/>
  <c r="AF96" i="10" s="1"/>
  <c r="AG96" i="10" s="1"/>
  <c r="AC45" i="10"/>
  <c r="AE45" i="10" s="1"/>
  <c r="AF45" i="10" s="1"/>
  <c r="AG45" i="10" s="1"/>
  <c r="AC99" i="10"/>
  <c r="AE99" i="10" s="1"/>
  <c r="AF99" i="10" s="1"/>
  <c r="AG99" i="10" s="1"/>
  <c r="AC55" i="10"/>
  <c r="AE55" i="10" s="1"/>
  <c r="AF55" i="10" s="1"/>
  <c r="AG55" i="10" s="1"/>
  <c r="AC91" i="10"/>
  <c r="AE91" i="10" s="1"/>
  <c r="AF91" i="10" s="1"/>
  <c r="AG91" i="10" s="1"/>
  <c r="AC107" i="10"/>
  <c r="AE107" i="10" s="1"/>
  <c r="AF107" i="10" s="1"/>
  <c r="AG107" i="10" s="1"/>
  <c r="AC109" i="10"/>
  <c r="AE109" i="10" s="1"/>
  <c r="AF109" i="10" s="1"/>
  <c r="AG109" i="10" s="1"/>
  <c r="AC48" i="10"/>
  <c r="AE48" i="10" s="1"/>
  <c r="AF48" i="10" s="1"/>
  <c r="AG48" i="10" s="1"/>
  <c r="AC104" i="10"/>
  <c r="AE104" i="10" s="1"/>
  <c r="AF104" i="10" s="1"/>
  <c r="AG104" i="10" s="1"/>
  <c r="AC16" i="10"/>
  <c r="AE16" i="10" s="1"/>
  <c r="AF16" i="10" s="1"/>
  <c r="AG16" i="10" s="1"/>
  <c r="AC15" i="10"/>
  <c r="AE15" i="10" s="1"/>
  <c r="AF15" i="10" s="1"/>
  <c r="AG15" i="10" s="1"/>
  <c r="AC13" i="10"/>
  <c r="AE13" i="10" s="1"/>
  <c r="AF13" i="10" s="1"/>
  <c r="AG13" i="10" s="1"/>
  <c r="AC14" i="10"/>
  <c r="AE14" i="10" s="1"/>
  <c r="AF14" i="10" s="1"/>
  <c r="AG14" i="10" s="1"/>
  <c r="AC12" i="10"/>
  <c r="AE12" i="10" s="1"/>
  <c r="AF12" i="10" s="1"/>
  <c r="AG12" i="10" s="1"/>
  <c r="AC11" i="10"/>
  <c r="AE11" i="10" s="1"/>
  <c r="AF11" i="10" s="1"/>
  <c r="AG11" i="10" s="1"/>
  <c r="AC10" i="10"/>
  <c r="AE10" i="10" s="1"/>
  <c r="AF10" i="10" s="1"/>
  <c r="AG10" i="10" s="1"/>
  <c r="AD33" i="7"/>
  <c r="AB33" i="7"/>
  <c r="AC8" i="10"/>
  <c r="AE8" i="10" s="1"/>
  <c r="AF8" i="10" s="1"/>
  <c r="AG8" i="10" s="1"/>
  <c r="AC4" i="10"/>
  <c r="AE4" i="10" s="1"/>
  <c r="AF4" i="10" s="1"/>
  <c r="AG4" i="10" s="1"/>
  <c r="AC5" i="10"/>
  <c r="AE5" i="10" s="1"/>
  <c r="AF5" i="10" s="1"/>
  <c r="AG5" i="10" s="1"/>
  <c r="AC7" i="10"/>
  <c r="AE7" i="10" s="1"/>
  <c r="AF7" i="10" s="1"/>
  <c r="AG7" i="10" s="1"/>
  <c r="AC9" i="10"/>
  <c r="AE9" i="10" s="1"/>
  <c r="AF9" i="10" s="1"/>
  <c r="AG9" i="10" s="1"/>
  <c r="AC6" i="10"/>
  <c r="AE6" i="10" s="1"/>
  <c r="AF6" i="10" s="1"/>
  <c r="AG6" i="10" s="1"/>
  <c r="AB18" i="8"/>
  <c r="AD18" i="8"/>
  <c r="AC15" i="9"/>
  <c r="AE15" i="9" s="1"/>
  <c r="AF15" i="9" s="1"/>
  <c r="AG15" i="9" s="1"/>
  <c r="AC13" i="9"/>
  <c r="AE13" i="9" s="1"/>
  <c r="AF13" i="9" s="1"/>
  <c r="AG13" i="9" s="1"/>
  <c r="AC10" i="9"/>
  <c r="AE10" i="9" s="1"/>
  <c r="AF10" i="9" s="1"/>
  <c r="AG10" i="9" s="1"/>
  <c r="AC11" i="9"/>
  <c r="AE11" i="9" s="1"/>
  <c r="AF11" i="9" s="1"/>
  <c r="AG11" i="9" s="1"/>
  <c r="AC14" i="9"/>
  <c r="AE14" i="9" s="1"/>
  <c r="AF14" i="9" s="1"/>
  <c r="AG14" i="9" s="1"/>
  <c r="AC9" i="9"/>
  <c r="AE9" i="9" s="1"/>
  <c r="AF9" i="9" s="1"/>
  <c r="AG9" i="9" s="1"/>
  <c r="AC6" i="9"/>
  <c r="AE6" i="9" s="1"/>
  <c r="AF6" i="9" s="1"/>
  <c r="AG6" i="9" s="1"/>
  <c r="AC7" i="9"/>
  <c r="AE7" i="9" s="1"/>
  <c r="AF7" i="9" s="1"/>
  <c r="AG7" i="9" s="1"/>
  <c r="AC5" i="9"/>
  <c r="AE5" i="9" s="1"/>
  <c r="AF5" i="9" s="1"/>
  <c r="AG5" i="9" s="1"/>
  <c r="AC3" i="9"/>
  <c r="AE3" i="9" s="1"/>
  <c r="AF3" i="9" s="1"/>
  <c r="AG3" i="9" s="1"/>
  <c r="AC2" i="9"/>
  <c r="AE2" i="9" s="1"/>
  <c r="AF2" i="9" s="1"/>
  <c r="AG2" i="9" s="1"/>
  <c r="AI7" i="8" l="1"/>
  <c r="AH7" i="8"/>
  <c r="AI19" i="9"/>
  <c r="AH19" i="9"/>
  <c r="AI112" i="10"/>
  <c r="AI131" i="10"/>
  <c r="AH131" i="10"/>
  <c r="AI133" i="10"/>
  <c r="AH133" i="10"/>
  <c r="AH126" i="10"/>
  <c r="AI126" i="10"/>
  <c r="AH124" i="10"/>
  <c r="AI124" i="10"/>
  <c r="AH121" i="10"/>
  <c r="AI121" i="10"/>
  <c r="AI118" i="10"/>
  <c r="AH118" i="10"/>
  <c r="AI116" i="10"/>
  <c r="AH116" i="10"/>
  <c r="AH79" i="10"/>
  <c r="AH112" i="10"/>
  <c r="AI83" i="10"/>
  <c r="AH57" i="10"/>
  <c r="AI93" i="10"/>
  <c r="AH99" i="10"/>
  <c r="AH89" i="10"/>
  <c r="AH46" i="10"/>
  <c r="AI46" i="10"/>
  <c r="AH59" i="10"/>
  <c r="AI59" i="10"/>
  <c r="AH29" i="10"/>
  <c r="AI29" i="10"/>
  <c r="AI71" i="10"/>
  <c r="AH71" i="10"/>
  <c r="AH93" i="10"/>
  <c r="AI39" i="10"/>
  <c r="AH39" i="10"/>
  <c r="AH73" i="10"/>
  <c r="AI73" i="10"/>
  <c r="AH23" i="10"/>
  <c r="AI23" i="10"/>
  <c r="AI91" i="10"/>
  <c r="AH91" i="10"/>
  <c r="AI27" i="10"/>
  <c r="AH27" i="10"/>
  <c r="AI35" i="10"/>
  <c r="AH35" i="10"/>
  <c r="AI53" i="10"/>
  <c r="AH53" i="10"/>
  <c r="AI44" i="10"/>
  <c r="AH44" i="10"/>
  <c r="AI33" i="10"/>
  <c r="AH33" i="10"/>
  <c r="AI57" i="10"/>
  <c r="AH83" i="10"/>
  <c r="AI21" i="10"/>
  <c r="AH21" i="10"/>
  <c r="AH37" i="10"/>
  <c r="AI37" i="10"/>
  <c r="AI75" i="10"/>
  <c r="AH75" i="10"/>
  <c r="AI99" i="10"/>
  <c r="AI25" i="10"/>
  <c r="AH25" i="10"/>
  <c r="AI85" i="10"/>
  <c r="AH85" i="10"/>
  <c r="AI89" i="10"/>
  <c r="AH51" i="10"/>
  <c r="AI51" i="10"/>
  <c r="AH81" i="10"/>
  <c r="AI81" i="10"/>
  <c r="AI55" i="10"/>
  <c r="AH55" i="10"/>
  <c r="AI65" i="10"/>
  <c r="AH65" i="10"/>
  <c r="AI42" i="10"/>
  <c r="AH42" i="10"/>
  <c r="AI87" i="10"/>
  <c r="AH87" i="10"/>
  <c r="AI31" i="10"/>
  <c r="AH31" i="10"/>
  <c r="AI19" i="10"/>
  <c r="AH19" i="10"/>
  <c r="AI79" i="10"/>
  <c r="AI62" i="10"/>
  <c r="AH62" i="10"/>
  <c r="AH77" i="10"/>
  <c r="AI77" i="10"/>
  <c r="AH12" i="10"/>
  <c r="AH16" i="10"/>
  <c r="AI16" i="10"/>
  <c r="AI12" i="10"/>
  <c r="AC18" i="8"/>
  <c r="AC33" i="7"/>
  <c r="AI8" i="10"/>
  <c r="AH8" i="10"/>
  <c r="AI7" i="10"/>
  <c r="AH7" i="10"/>
  <c r="AE18" i="8"/>
  <c r="AI11" i="9"/>
  <c r="AH11" i="9"/>
  <c r="AI15" i="9"/>
  <c r="AH15" i="9"/>
  <c r="AI3" i="9"/>
  <c r="AH3" i="9"/>
  <c r="AI7" i="9"/>
  <c r="AH7" i="9"/>
  <c r="AE33" i="7" l="1"/>
  <c r="AF18" i="8"/>
  <c r="AG33" i="7" l="1"/>
  <c r="AF33" i="7"/>
  <c r="AG34" i="7" l="1"/>
  <c r="AG19" i="8"/>
  <c r="AG18" i="8"/>
  <c r="AI48" i="10"/>
  <c r="AH48" i="10"/>
</calcChain>
</file>

<file path=xl/sharedStrings.xml><?xml version="1.0" encoding="utf-8"?>
<sst xmlns="http://schemas.openxmlformats.org/spreadsheetml/2006/main" count="1096" uniqueCount="370">
  <si>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</si>
  <si>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</si>
  <si>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</si>
  <si>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</si>
  <si>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</si>
  <si>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</si>
  <si>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</si>
  <si>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</si>
  <si>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</si>
  <si>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</si>
  <si>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</si>
  <si>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</si>
  <si>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</si>
  <si>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</si>
  <si>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</si>
  <si>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</si>
  <si>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</si>
  <si>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</si>
  <si>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</si>
  <si>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</si>
  <si>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</si>
  <si>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</si>
  <si>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</si>
  <si>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</si>
  <si>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</si>
  <si>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</si>
  <si>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</si>
  <si>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</si>
  <si>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</si>
  <si>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</si>
  <si>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</si>
  <si>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</si>
  <si>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</si>
  <si>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</si>
  <si>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</si>
  <si>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</si>
  <si>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</si>
  <si>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</si>
  <si>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</si>
  <si>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</si>
  <si>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</si>
  <si>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</si>
  <si>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</si>
  <si>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</si>
  <si>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</si>
  <si>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</si>
  <si>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</si>
  <si>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</si>
  <si>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</si>
  <si>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</si>
  <si>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</si>
  <si>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</si>
  <si>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</si>
  <si>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</si>
  <si>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</si>
  <si>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</si>
  <si>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</si>
  <si>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</si>
  <si>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</si>
  <si>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</si>
  <si>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</si>
  <si>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</si>
  <si>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</si>
  <si>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</si>
  <si>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</si>
  <si>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</si>
  <si>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</si>
  <si>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</si>
  <si>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</si>
  <si>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</si>
  <si>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</si>
  <si>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</si>
  <si>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</si>
  <si>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</si>
  <si>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</si>
  <si>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</si>
  <si>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</si>
  <si>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</si>
  <si>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</si>
  <si>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</si>
  <si>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</si>
  <si>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</si>
  <si>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</si>
  <si>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</si>
  <si>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</si>
  <si>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</si>
  <si>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</si>
  <si>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</si>
  <si>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</si>
  <si>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</si>
  <si>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</si>
  <si>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</si>
  <si>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</si>
  <si>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</si>
  <si>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</si>
  <si>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</si>
  <si>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</si>
  <si>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</si>
  <si>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</si>
  <si>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</si>
  <si>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</si>
  <si>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</si>
  <si>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</si>
  <si>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</si>
  <si>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</si>
  <si>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</si>
  <si>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</si>
  <si>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</si>
  <si>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</si>
  <si>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</si>
  <si>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</si>
  <si>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</si>
  <si>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</si>
  <si>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</si>
  <si>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</si>
  <si>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</si>
  <si>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</si>
  <si>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</si>
  <si>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</si>
  <si>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</si>
  <si>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</si>
  <si>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</si>
  <si>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</si>
  <si>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</si>
  <si>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</si>
  <si>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</si>
  <si>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</si>
  <si>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</si>
  <si>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</si>
  <si>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</si>
  <si>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</si>
  <si>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sak</t>
  </si>
  <si>
    <t>Nick's Samples</t>
  </si>
  <si>
    <t>Natalie Offline Tubes</t>
  </si>
  <si>
    <t>JMG-3</t>
  </si>
  <si>
    <t>EMD-091819</t>
  </si>
  <si>
    <t>MM</t>
  </si>
  <si>
    <t>Carbonatestd</t>
  </si>
  <si>
    <t>Data_1299 IPL-17O-2449 IAEA_C1-R20-5 1</t>
  </si>
  <si>
    <t>SAK</t>
  </si>
  <si>
    <t>Data_1300 IPL-17O-2450 IAEA_C1-R20-6 1</t>
  </si>
  <si>
    <t>Data_1307 IPL-17O-2457 IAEA_C1-R20-7 1</t>
  </si>
  <si>
    <t>Data_1308 IPL-17O-2458 IAEA_C1-R20-8 1</t>
  </si>
  <si>
    <t>Data_1309 IPL-17O-2459 IAEA_C1-R20-9 1</t>
  </si>
  <si>
    <t>Junin Core</t>
  </si>
  <si>
    <t>rejected</t>
  </si>
  <si>
    <t>Gona</t>
  </si>
  <si>
    <t>Data_1432 IPL-17O-3583 102-GC-AZ01-R20-8 1</t>
  </si>
  <si>
    <t>Data_1433 IPL-17O-3584 102-GC-AZ01-R20-9 1</t>
  </si>
  <si>
    <t>Data_1434 IPL-17O-3585 102-GC-AZ01-R20-10 1</t>
  </si>
  <si>
    <t>*high standard deviation</t>
  </si>
  <si>
    <t>Data_1439 IPL-17O-3590 IAEA_C1-R20-13 1</t>
  </si>
  <si>
    <t>Data_1440 IPL-17O-3591 IAEA_C1-R20-14 1</t>
  </si>
  <si>
    <t>Data_1441 IPL-17O-3592 IAEA_C1-R20-15 1</t>
  </si>
  <si>
    <t>CZ17O</t>
  </si>
  <si>
    <t>ka</t>
  </si>
  <si>
    <t>nel</t>
  </si>
  <si>
    <t>Data_1514 IPL-17O-3671 HouseDI #3-R21-1</t>
  </si>
  <si>
    <t>Data_1515 IPL-17O-3672 HouseDI #3-R21-2</t>
  </si>
  <si>
    <t>Data_1516 IPL-17O-3673 HouseDI #3-R21-3</t>
  </si>
  <si>
    <t>Data_1517 IPL-17O-3674 HouseDI #3-R21-4</t>
  </si>
  <si>
    <t>Data_1518 IPL-17O-3675 HouseDI #3-R21-5</t>
  </si>
  <si>
    <t>first sample run through MS in 2 weeks</t>
  </si>
  <si>
    <t>Data_1519 IPL-17O-3676 VSMOW2-B6-R21-1</t>
  </si>
  <si>
    <t>Data_1520 IPL-17O-3677 VSMOW2-B6-R21-2</t>
  </si>
  <si>
    <t>Data_1521 IPL-17O-3678 VSMOW2-B6-R21-3 1</t>
  </si>
  <si>
    <t>Data_1522 IPL-17O-3679 VSMOW2-B6-R21-4 1</t>
  </si>
  <si>
    <t>Data_1521 IPL-17O-3678 VSMOW2-B6-R21-3</t>
  </si>
  <si>
    <t>Data_1522 IPL-17O-3679 VSMOW2-B6-R21-4</t>
  </si>
  <si>
    <t>Data_1523 IPL-17O-3680 SLAP2-B7-R21-1 1</t>
  </si>
  <si>
    <t>Data_1524 IPL-17O-3681 SLAP2-B7-R21-2 1</t>
  </si>
  <si>
    <t>Data_1525 IPL-17O-3682 SLAP2-B7-R21-3 1</t>
  </si>
  <si>
    <t>note higher mismatch of this analysis and the previous one</t>
  </si>
  <si>
    <t>Data_1523 IPL-17O-3680 SLAP2-B7-R21-1</t>
  </si>
  <si>
    <t>Data_1524 IPL-17O-3681 SLAP2-B7-R21-2</t>
  </si>
  <si>
    <t>Data_1525 IPL-17O-3682 SLAP2-B7-R21-3</t>
  </si>
  <si>
    <t>Data_1526 IPL-17O-3683 SLAP2-B7-R21-4 1</t>
  </si>
  <si>
    <t>Data_1526 IPL-17O-3683 SLAP2-B7-R21-4</t>
  </si>
  <si>
    <t>Data_1527 IPL-17O-3684 USGS-47-R21-1</t>
  </si>
  <si>
    <t>Data_1528 IPL-17O-3685 USGS-47-R21-2</t>
  </si>
  <si>
    <t>Data_1529 IPL-17O-3686 USGS-47-R21-3</t>
  </si>
  <si>
    <t>Data_1530 IPL-17O-3687 MSTW-21-03-R21-1</t>
  </si>
  <si>
    <t>Data_1531 IPL-17O-3688 MSTW-21-03-R21-2</t>
  </si>
  <si>
    <t>Data_1533 IPL-17O-3691 USGS-45-B1-R21-1</t>
  </si>
  <si>
    <t xml:space="preserve">Data_1534 IPL-17O-3692 USGS-45-B1-R21-2 </t>
  </si>
  <si>
    <t>Data_1535 IPL-17O-3693 MSTW-21-10-R21-1</t>
  </si>
  <si>
    <t>Data_1536 IPL-17O-3694 MSTW-21-10-R21-2</t>
  </si>
  <si>
    <t>Data_1537 IPL-17O-3695 MSTW-21-01-R21-1</t>
  </si>
  <si>
    <t>Data_1538 IPL-17O-3696 MSTW-21-01-R21-2</t>
  </si>
  <si>
    <t>Afar Waters</t>
  </si>
  <si>
    <t>Data_1539 IPL-17O-3697 E19_GW1-R21-1</t>
  </si>
  <si>
    <t>Data_1540 IPL-17O-3698 E19_GW1-R21-2</t>
  </si>
  <si>
    <t>Data_1541 IPL-17O-3699 E19_GW2-R21-1</t>
  </si>
  <si>
    <t>Data_1542 IPL-17O-3700 E19_GW2-R21-2</t>
  </si>
  <si>
    <t>Data_1543 IPL-17O-3701 E19_GW3-R21-1</t>
  </si>
  <si>
    <t>Data_1544 IPL-17O-3702 E19_GW3-R21-2</t>
  </si>
  <si>
    <t>Data_1545 IPL-17O-3703 E19_RW2-R21-1</t>
  </si>
  <si>
    <t>Data_1546 IPL-17O-3704 E19_RW2-R21-2</t>
  </si>
  <si>
    <t>Data_1547 IPL-17O-3705 MSTW-21-17-R21-1</t>
  </si>
  <si>
    <t>Data_1548 IPL-17O-3706 MSTW-21-17-R21-2</t>
  </si>
  <si>
    <t>Data_1549 IPL-17O-3707 USGS-45-B1-R21-3</t>
  </si>
  <si>
    <t>Data_1550 IPL-17O-3708 USGS-45-B1-R21-4</t>
  </si>
  <si>
    <t>Data_1551 IPL-17O-3709 UMinn-DIW-11092021-R21-1</t>
  </si>
  <si>
    <t>nick</t>
  </si>
  <si>
    <t>Data_1552 IPL-17O-3710 UMinn-DIW-11092021-R21-2</t>
  </si>
  <si>
    <t>Data_1553 IPL-17O-3711 UMinn-DIW-11092021-R21-3</t>
  </si>
  <si>
    <t>Data_1554 IPL-17O-3712  E19_GW3-R21-3</t>
  </si>
  <si>
    <t>Data_1555 IPL-17O-3713  E19_GW3-R21-4</t>
  </si>
  <si>
    <t>Data_1557 IPL-17O-3715  E19_RW2-R21-4</t>
  </si>
  <si>
    <t>Data_1558 IPL-17O-3716  E19_RW2-R21-5</t>
  </si>
  <si>
    <t>Possibly big jump in d18O, even with priming</t>
  </si>
  <si>
    <t>Data_1559 IPL-17O-3717 USGS-47-B1-R21-4</t>
  </si>
  <si>
    <t>Data_1560 IPL-17O-3718 USGS-47-B1-R21-5</t>
  </si>
  <si>
    <t>Data_1562 IPL-17O-3720 102-GC-AZ01-R21-2</t>
  </si>
  <si>
    <t>Data_1564 IPL-17O-3721 102-GC-AZ01-R21-3</t>
  </si>
  <si>
    <t>Data_1565 IPL-17O-3722 102-GC-AZ01-R21-4</t>
  </si>
  <si>
    <t>Data_1566 IPL-17O-3723 Mehcocha C-15 D4 33cm-R21-1</t>
  </si>
  <si>
    <t>sak-jl</t>
  </si>
  <si>
    <t>Data_1567 IPL-17O-3724 Mehcocha C-15 D4 33cm-R21-2</t>
  </si>
  <si>
    <t>Data_1568 IPL-17O-3725 Mehcocha C-15 D2 15cm-R21-1</t>
  </si>
  <si>
    <t>Extra gas peak on CO2 TCD scan. Likely residual nitrogen(?). Also forgot to put LN2 in H pre-reduction trap. Changed acid bath and ran a blank prior to next analysis</t>
  </si>
  <si>
    <t>Data_1569 IPL-17O-3726 Mehcocha C-15 D2 15cm-R21-2</t>
  </si>
  <si>
    <t>Data_1570 IPL-17O-3727 102-GC-AZ01-R21-5</t>
  </si>
  <si>
    <t>Data_1571 IPL-17O-3728 102-GC-AZ01-R21-6</t>
  </si>
  <si>
    <t>Data_1572 IPL-17O-3729 Mehcocha C-15 D6 23cm-R21-1</t>
  </si>
  <si>
    <t>Data_1573 IPL-17O-3730 Mehcocha C-15 D6 23cm-R21-2</t>
  </si>
  <si>
    <t>Data_1574 IPL-17O-3731 Mehcocha C-15 D7 55cm-R21-1</t>
  </si>
  <si>
    <t>Data_1575 IPL-17O-3732 102-GC-AZ01-R21-7</t>
  </si>
  <si>
    <t>Data_1576 IPL-17O-3733 102-GC-AZ01-R21-8</t>
  </si>
  <si>
    <t>Data_1577 IPL-17O-3734 Pumacocha E-06 D3 38.75cm-R21-1</t>
  </si>
  <si>
    <t>Data_1578 IPL-17O-3735 Mehcocha C-15 D8 35cm-R21-1</t>
  </si>
  <si>
    <t>Data_1579 IPL-17O-3736 Mehcocha C-15 D8 35cm-R21-2</t>
  </si>
  <si>
    <t>Data_1580 IPL-17O-3737 Pumacocha E-06 D3 76.75cm-R21-1</t>
  </si>
  <si>
    <t>Data_1583 IPL-17O-3738 Pumacocha E-06 D3 76.75cm-R21-2</t>
  </si>
  <si>
    <t>Data_1585 IPL-17O-3740 IAEA C1-R21-1</t>
  </si>
  <si>
    <t>Data_1584 IPL-17O-3739 Pumacocha E-06 D4 59.25cm-R21-1</t>
  </si>
  <si>
    <t>acts as prime</t>
  </si>
  <si>
    <t>El Tesoro</t>
  </si>
  <si>
    <t>Data_1586 IPL-17O-3741 IAEA C1-R21-2</t>
  </si>
  <si>
    <t>Data_1587 IPL-17O-3742 IAEA C1-R21-3</t>
  </si>
  <si>
    <t>Data_1588 IPL-17O-3743 T22_10C-R21-1</t>
  </si>
  <si>
    <t>Data_1589 IPL-17O-3744 T22_10C-R21-2</t>
  </si>
  <si>
    <t>Data_1590 IPL-17O-3745 T2_6C-R21-1</t>
  </si>
  <si>
    <t>Data_1591 IPL-17O-3746 T2_6C-R21-2</t>
  </si>
  <si>
    <t>Data_1592 IPL-17O-3747 T10_5C-R21-1</t>
  </si>
  <si>
    <t>Data_1594 IPL-17O-3748 T10_5C-R21-3</t>
  </si>
  <si>
    <t>Data_1595 IPL-17O-3749 IAEA C1-R21-5</t>
  </si>
  <si>
    <t>BrittanyPrice</t>
  </si>
  <si>
    <t>sak-bprice</t>
  </si>
  <si>
    <t>Data_1596 IPL-17O-3750 IAEA C1-R21-6</t>
  </si>
  <si>
    <t>Data_1597 IPL-17O-3751 T22_9C-R21-1</t>
  </si>
  <si>
    <t>Data_1598 IPL-17O-3752 T22_9C-R21-2</t>
  </si>
  <si>
    <t>Data_1599 IPL-17O-3753 D3_100-R21-1</t>
  </si>
  <si>
    <t>Data_1600 IPL-17O-3754 D3_100-R21-2</t>
  </si>
  <si>
    <t>Data_1601 IPL-17O-3755 D1_660-R21-1</t>
  </si>
  <si>
    <t>Data_1602 IPL-17O-3756 D1_660-R21-2</t>
  </si>
  <si>
    <t>Data_1603 IPL-17O-3757 A_200-R21-1</t>
  </si>
  <si>
    <t>Data_1604 IPL-17O-3758 A_200-R21-2</t>
  </si>
  <si>
    <t>Data_1605 IPL-17O-3759 D2_215-R21-1</t>
  </si>
  <si>
    <t>Data_1606 IPL-17O-3760 D2_215-R21-2</t>
  </si>
  <si>
    <t>Data_1607 IPL-17O-3761 IAEA C1-R21-7</t>
  </si>
  <si>
    <t>bprice</t>
  </si>
  <si>
    <t>Data_1608 IPL-17O-3762 IAEA C1-R21-8</t>
  </si>
  <si>
    <t>Data_1609 IPL-17O-3763 D1_375-R21-1</t>
  </si>
  <si>
    <t>Data_1610 IPL-17O-3764 D1_375-R21-2</t>
  </si>
  <si>
    <t>Data_1611 IPL-17O-3765 A_200-R21-3</t>
  </si>
  <si>
    <t>Data_1612 IPL-17O-3766 D2_215-R21-3</t>
  </si>
  <si>
    <t>Data_1613 IPL-17O-3767 D3_100-R21-3</t>
  </si>
  <si>
    <t>Data_1614 IPL-17O-3768 D1_660-R21-3</t>
  </si>
  <si>
    <t>Data_1615 IPL-17O-3769 D2_580-R21-1</t>
  </si>
  <si>
    <t>Data_1616 IPL-17O-3770 D2_580-R21-2</t>
  </si>
  <si>
    <t xml:space="preserve">Data_1617 IPL-17O-3771 D2_580-R21-3 </t>
  </si>
  <si>
    <t>Data_1618 IPL-17O-3772 D1_375-R21-3</t>
  </si>
  <si>
    <t>high mismatch?</t>
  </si>
  <si>
    <t>issue with acid bath stirring??</t>
  </si>
  <si>
    <t>nme</t>
  </si>
  <si>
    <t>IAEA-601</t>
  </si>
  <si>
    <t>Data_1619 IPL-17O-3773 IAEA C1-R21-9</t>
  </si>
  <si>
    <t>Data_1620 IPL-17O-3774 IAEA C1-R21-10</t>
  </si>
  <si>
    <t>Data_1625 IPL-17O-3779 IAEA-601-R21-3</t>
  </si>
  <si>
    <t>bizarrely large yield… Next replicate had a bizarrely low yield (unrunnable). Ramped furnace down to investigate</t>
  </si>
  <si>
    <t>OrganicStd</t>
  </si>
  <si>
    <t>Data_1626 IPL-17O-3780 IAEA-601-R21-4</t>
  </si>
  <si>
    <t xml:space="preserve">Another bizarrely large yield. There is clearly some mass 33 isobar. </t>
  </si>
  <si>
    <t>Data_1627 IPL-17O-3781 IAEA-601-R21-5</t>
  </si>
  <si>
    <t>Data_1629 IPL-17O-3783 VSMOW2-B6-R21-5</t>
  </si>
  <si>
    <t>Data_1630 IPL-17O-3784 VSMOW2-B6-R21-6 1</t>
  </si>
  <si>
    <t>Data_1631 IPL-17O-3785 VSMOW2-B6-R21-7 1</t>
  </si>
  <si>
    <t>Data_1630 IPL-17O-3784 VSMOW2-B6-R21-6</t>
  </si>
  <si>
    <t>Data_1631 IPL-17O-3785 VSMOW2-B6-R21-7</t>
  </si>
  <si>
    <t>Data_1632 IPL-17O-3786 VSMOW2-B6-R21-8</t>
  </si>
  <si>
    <t>Data_1633 IPL-17O-3787 SLAP2-B7-R21-5</t>
  </si>
  <si>
    <t>Data_1634 IPL-17O-3788 SLAP2-B7-R21-6</t>
  </si>
  <si>
    <t>Data_1635 IPL-17O-3789 SLAP2-B7-R21-7</t>
  </si>
  <si>
    <t>Data_1623 IPL-17O-3777 IAEA-601-R21-1</t>
  </si>
  <si>
    <t>Data_1636 IPL-17O-3790 SLAP2-B7-R21-8 1</t>
  </si>
  <si>
    <t>Data_1636 IPL-17O-3790 SLAP2-B7-R21-8</t>
  </si>
  <si>
    <t>Data_1637 IPL-17O-3791 102-GC-AZ01-R21-9</t>
  </si>
  <si>
    <t xml:space="preserve">Primed with a C1 that was lost due to CF missing LN gap in time after GC AZ troubleshooting on the furnace </t>
  </si>
  <si>
    <t>a little higher than long term ave</t>
  </si>
  <si>
    <t>jrk</t>
  </si>
  <si>
    <t>fantastic</t>
  </si>
  <si>
    <t>Data_1647 IPL-17O-3803 JOR-TORTfine-80-Oct21-vfSfS-R21-1</t>
  </si>
  <si>
    <t>Data_1648 IPL-17O-3804 JOR-TORTfine-80-Oct21-vfSfS-R21-2</t>
  </si>
  <si>
    <t>Data_1644 IPL-17O-3800 IAEA-C1-R21-9</t>
  </si>
  <si>
    <t>Data_1645 IPL-17O-3801 IAEA-C1-R21-10</t>
  </si>
  <si>
    <t>Data_1641 IPL-17O-3797 IAEA-C1-R21-7</t>
  </si>
  <si>
    <t>Data_1642 IPL-17O-3798 IAEA-C1-R21-8</t>
  </si>
  <si>
    <t>Data_1649 IPL-17O-3805 MOJ-JT-50-Oct21-SiCl-R21-1</t>
  </si>
  <si>
    <t>Data_1650 IPL-17O-3806 MOJ-JT-50-Oct21-SiCl-R21-2</t>
  </si>
  <si>
    <t>Data_1651 IPL-17O-3807 MOJ-JT-100-Oct21-SiCl-R21-1</t>
  </si>
  <si>
    <t>Data_1652 IPL-17O-3808 JOR-TORTfine-80-Oct21-SiCl-R21-1</t>
  </si>
  <si>
    <t>Data_1653 IPL-17O-3809 JOR-TORTfine-50-Oct21-SiCl-R21-1</t>
  </si>
  <si>
    <t>Data_1654 IPL-17O-3810 JOR-TORTfine-50-Oct21-SiCl-R21-2</t>
  </si>
  <si>
    <t>Data_1655 IPL-17O-3811 JOR-CSAND-42-Oct21-SiCl-R21-1</t>
  </si>
  <si>
    <t>Data_1656 IPL-17O-3812 JOR-CSAND-42-Oct21-SiCl-R21-2</t>
  </si>
  <si>
    <t>Data_1657 IPL-17O-3813 JOR-GRAV-46-Oct21-SiCl-R21-1</t>
  </si>
  <si>
    <t>Data_1660 IPL-17O-3816 USGS81-R21-1</t>
  </si>
  <si>
    <t>Data_1661 IPL-17O-3817 USGS81-R21-2</t>
  </si>
  <si>
    <t>IAEA-CH-3</t>
  </si>
  <si>
    <t>Data_1662 IPL-17O-3818 IAEA-CH-3-R21-1</t>
  </si>
  <si>
    <t>Data_1663 IPL-17O-3819 IAEA-CH-3-R21-2</t>
  </si>
  <si>
    <t>Data_1664 IPL-17O-3820 IAEA-CH-3-R21-3</t>
  </si>
  <si>
    <t>Prime</t>
  </si>
  <si>
    <t>Data_1665 IPL-17O-3821 IAEA-CH-3-R21-4</t>
  </si>
  <si>
    <t>NBS120c</t>
  </si>
  <si>
    <t>Data_1670 IPL-17O-3827 NBS120c-022322-R21-1</t>
  </si>
  <si>
    <t>Data_1666 IPL-17O-3822 NBS120c-021922-R21-1</t>
  </si>
  <si>
    <t>Data_1667 IPL-17O-3823 NBS120c-021922-R21-2</t>
  </si>
  <si>
    <t>Data_1668 IPL-17O-3824 NBS120c-021922-R21-3</t>
  </si>
  <si>
    <t>NA</t>
  </si>
  <si>
    <t>O2 peak has a sub-peak. That doesn’t seem good</t>
  </si>
  <si>
    <t>Data_1672 IPL-17O-3828 NBS120c-022322-R21-2</t>
  </si>
  <si>
    <t>Data_1673 IPL-17O-3830 NBS120c-022322-R21-4</t>
  </si>
  <si>
    <t>Data_1674 IPL-17O-3831 NBS120c-022322-R21-5</t>
  </si>
  <si>
    <t>Data_1675 IPL-17O-3832 USGS83-R21-3</t>
  </si>
  <si>
    <t>USGS83</t>
  </si>
  <si>
    <t>Data_1676 IPL-17O-3833 USGS83-R21-4</t>
  </si>
  <si>
    <t>Data_1678 IPL-17O-3835 IAEA-603-HTC-R21-1</t>
  </si>
  <si>
    <t>Data_1679 IPL-17O-3836 IAEA-603-HTC-R21-2</t>
  </si>
  <si>
    <t>Data_1680 IPL-17O-3837 IAEA-603-HTC-R21-3</t>
  </si>
  <si>
    <t>~60-70% yields</t>
  </si>
  <si>
    <t>Data_1677 IPL-17O-3834 USGS83-R21-5</t>
  </si>
  <si>
    <t>Replaced Fe catalyst</t>
  </si>
  <si>
    <t>Yield very low</t>
  </si>
  <si>
    <t>Data_1641 IPL-17O-3797 IAEA-C1-R21-11</t>
  </si>
  <si>
    <t>Data_1642 IPL-17O-3798 IAEA-C1-R21-12</t>
  </si>
  <si>
    <t>Data_1644 IPL-17O-3800 IAEA-C1-R21-13</t>
  </si>
  <si>
    <t>Data_1645 IPL-17O-3801 IAEA-C1-R21-14</t>
  </si>
  <si>
    <t>Primed with a C1 that was lost due to CF missing LN gap in time after GC AZ troubleshooting on the furnace; SK updated "Name" field since numbering had been repeating</t>
  </si>
  <si>
    <t>a little higher than long term ave; SK updated "Name" field since numbering had been repeating</t>
  </si>
  <si>
    <t>fantastic; SK updated "Name" field since numbering had been repeating</t>
  </si>
  <si>
    <t>SK updated "Name" field since numbering had been repeating</t>
  </si>
  <si>
    <t>Data_1643 IPL-17O-3798 MOJ-CRS-56-Si-Cl-R21-1</t>
  </si>
  <si>
    <t>Data_1646 IPL-17O-3802 MOJ-CRS-56-Si-Cl-R21-3</t>
  </si>
  <si>
    <t>SK removed Oct21 from "Name" field as it seems to be messing up patten matching in the R script (sees it as the reactor numbr)</t>
  </si>
  <si>
    <t>Data_1622 IPL-17O-3776 T17_8C-R21-2</t>
  </si>
  <si>
    <t>Organic</t>
  </si>
  <si>
    <t>Test</t>
  </si>
  <si>
    <t>Test2</t>
  </si>
  <si>
    <t>low yield: SK updated "Name" field since numbering had been repeating</t>
  </si>
  <si>
    <t>Conditioning Fe catalyst; SK updated "Name" field since numbering had been repeating</t>
  </si>
  <si>
    <t>Data_1681 IPL-17O-3839 IAEA-C1-R21-15</t>
  </si>
  <si>
    <t>Data_1683 IPL-17O-3841 IAEA-C1-R21-16</t>
  </si>
  <si>
    <t>Data_1684 IPL-17O-3842 IAEA-C1-R21-17</t>
  </si>
  <si>
    <t>Sulfate</t>
  </si>
  <si>
    <t>Test3</t>
  </si>
  <si>
    <t>Test4</t>
  </si>
  <si>
    <t>SK changed Type 2 to "uncategorized" from "water"</t>
  </si>
  <si>
    <t>SulfateStds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</si>
</sst>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0" fillId="31" borderId="0" xfId="36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right"/>
    </xf>
    <xf numFmtId="0" fontId="4" fillId="39" borderId="0" xfId="0" applyFont="1" applyFill="1" applyAlignment="1">
      <alignment horizontal="left"/>
    </xf>
    <xf numFmtId="22" fontId="0" fillId="39" borderId="0" xfId="0" applyNumberFormat="1" applyFill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0" fillId="41" borderId="0" xfId="0" applyFill="1"/>
    <xf numFmtId="22" fontId="0" fillId="41" borderId="0" xfId="0" applyNumberFormat="1" applyFill="1"/>
    <xf numFmtId="2" fontId="0" fillId="41" borderId="0" xfId="0" applyNumberFormat="1" applyFill="1" applyAlignment="1">
      <alignment horizontal="center"/>
    </xf>
    <xf numFmtId="165" fontId="0" fillId="41" borderId="0" xfId="0" applyNumberFormat="1" applyFill="1" applyAlignment="1">
      <alignment horizontal="center"/>
    </xf>
    <xf numFmtId="1" fontId="0" fillId="41" borderId="0" xfId="0" applyNumberFormat="1" applyFont="1" applyFill="1" applyAlignment="1">
      <alignment horizontal="center"/>
    </xf>
    <xf numFmtId="0" fontId="0" fillId="41" borderId="0" xfId="0" applyFont="1" applyFill="1" applyAlignment="1">
      <alignment horizontal="center"/>
    </xf>
    <xf numFmtId="0" fontId="0" fillId="41" borderId="0" xfId="0" applyFill="1" applyAlignment="1">
      <alignment horizontal="center"/>
    </xf>
    <xf numFmtId="1" fontId="0" fillId="41" borderId="0" xfId="0" applyNumberFormat="1" applyFill="1"/>
    <xf numFmtId="0" fontId="29" fillId="0" borderId="0" xfId="0" applyFont="1"/>
    <xf numFmtId="0" fontId="31" fillId="0" borderId="0" xfId="0" applyFont="1"/>
    <xf numFmtId="1" fontId="0" fillId="39" borderId="0" xfId="0" applyNumberForma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508" headerRowDxfId="15" dataDxfId="14" totalsRowDxfId="13">
  <tableColumns count="2">
    <tableColumn id="1" xr3:uid="{00000000-0010-0000-0000-000001000000}" name="Type 1 " totalsRowLabel="Total" dataDxfId="12" totalsRowDxfId="11"/>
    <tableColumn id="2" xr3:uid="{00000000-0010-0000-0000-000002000000}" name="Type 2" totalsRowFunction="count" dataDxfId="10" totalsRowDxfId="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AE8799-D60B-564C-BA00-91CDD97B1F83}" name="OrganicStds" displayName="OrganicStds" ref="I1:I6" totalsRowShown="0">
  <autoFilter ref="I1:I6" xr:uid="{81AE8799-D60B-564C-BA00-91CDD97B1F83}"/>
  <tableColumns count="1">
    <tableColumn id="1" xr3:uid="{C8E731D9-4957-BA43-8A52-F2AD5784A459}" name="OrganicStd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E5EC4D-85CD-8A42-8DC1-252A38D37974}" name="Organic" displayName="Organic" ref="J1:J5" totalsRowShown="0" headerRowDxfId="5" headerRowBorderDxfId="3" tableBorderDxfId="4" headerRowCellStyle="Accent6">
  <autoFilter ref="J1:J5" xr:uid="{9DE5EC4D-85CD-8A42-8DC1-252A38D37974}"/>
  <tableColumns count="1">
    <tableColumn id="1" xr3:uid="{701A3487-A9F8-1541-A86C-BF7F1D623B2F}" name="Organic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22837CF-63B7-AF48-8DC6-F207BBA28340}" name="Sulfate" displayName="Sulfate" ref="K1:K5" totalsRowShown="0" headerRowDxfId="2" headerRowBorderDxfId="0" tableBorderDxfId="1" headerRowCellStyle="Accent6">
  <autoFilter ref="K1:K5" xr:uid="{922837CF-63B7-AF48-8DC6-F207BBA28340}"/>
  <tableColumns count="1">
    <tableColumn id="1" xr3:uid="{B562B176-3BC5-544F-981E-21A4DD000EBF}" name="Sulfate"/>
  </tableColumns>
  <tableStyleInfo name="TableStyleDark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E7E0A36-F435-7840-9792-C0C92194F73A}" name="SulfateStds" displayName="SulfateStds" ref="H1:H6" totalsRowShown="0" headerRowCellStyle="Accent6">
  <autoFilter ref="H1:H6" xr:uid="{CE7E0A36-F435-7840-9792-C0C92194F73A}"/>
  <tableColumns count="1">
    <tableColumn id="1" xr3:uid="{E9AC15F3-26A4-7D4D-8CD2-6E335C69894D}" name="SulfateStds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21" totalsRowShown="0">
  <autoFilter ref="D1:D21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4" totalsRowShown="0">
  <autoFilter ref="E1:E24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8">
  <autoFilter ref="A19:B20" xr:uid="{00000000-0009-0000-0100-000007000000}"/>
  <tableColumns count="2">
    <tableColumn id="1" xr3:uid="{00000000-0010-0000-0500-000001000000}" name="Type 1 " dataDxfId="7"/>
    <tableColumn id="2" xr3:uid="{00000000-0010-0000-0500-000002000000}" name="Type 2" dataDxfId="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4" totalsRowShown="0">
  <autoFilter ref="A1:A14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8"/>
  <sheetViews>
    <sheetView tabSelected="1" workbookViewId="0">
      <pane xSplit="5" ySplit="1" topLeftCell="L118" activePane="bottomRight" state="frozen"/>
      <selection pane="topRight" activeCell="F1" sqref="F1"/>
      <selection pane="bottomLeft" activeCell="A2" sqref="A2"/>
      <selection pane="bottomRight" activeCell="E129" sqref="E129"/>
    </sheetView>
  </sheetViews>
  <sheetFormatPr baseColWidth="10" defaultColWidth="9.1640625" defaultRowHeight="15" x14ac:dyDescent="0.2"/>
  <cols>
    <col min="1" max="1" width="9.5" style="81" bestFit="1" customWidth="1"/>
    <col min="2" max="2" width="7.5" style="81" customWidth="1"/>
    <col min="3" max="3" width="13.5" style="48" customWidth="1"/>
    <col min="4" max="4" width="13.33203125" style="48" customWidth="1"/>
    <col min="5" max="5" width="70.83203125" style="95" customWidth="1"/>
    <col min="6" max="6" width="12.6640625" style="51" bestFit="1" customWidth="1"/>
    <col min="7" max="7" width="11.6640625" style="51" bestFit="1" customWidth="1"/>
    <col min="8" max="8" width="12" style="51" bestFit="1" customWidth="1"/>
    <col min="9" max="10" width="12.6640625" style="51" bestFit="1" customWidth="1"/>
    <col min="11" max="11" width="12" style="51" bestFit="1" customWidth="1"/>
    <col min="12" max="12" width="12.6640625" style="51" bestFit="1" customWidth="1"/>
    <col min="13" max="13" width="12" style="51" bestFit="1" customWidth="1"/>
    <col min="14" max="14" width="12.6640625" style="51" bestFit="1" customWidth="1"/>
    <col min="15" max="15" width="11" style="51" bestFit="1" customWidth="1"/>
    <col min="16" max="16" width="12.6640625" style="51" bestFit="1" customWidth="1"/>
    <col min="17" max="17" width="12" style="51" bestFit="1" customWidth="1"/>
    <col min="18" max="18" width="12.6640625" style="51" bestFit="1" customWidth="1"/>
    <col min="19" max="21" width="12" style="51" bestFit="1" customWidth="1"/>
    <col min="22" max="22" width="15.83203125" style="51" bestFit="1" customWidth="1"/>
    <col min="23" max="23" width="7.5" style="94" bestFit="1" customWidth="1"/>
    <col min="24" max="24" width="14.6640625" style="51" customWidth="1"/>
    <col min="25" max="25" width="14.5" style="51" customWidth="1"/>
    <col min="26" max="26" width="15.33203125" style="70" bestFit="1" customWidth="1"/>
    <col min="27" max="27" width="15.1640625" style="70" bestFit="1" customWidth="1"/>
    <col min="28" max="29" width="11.1640625" style="70" bestFit="1" customWidth="1"/>
    <col min="30" max="30" width="12.1640625" style="70" bestFit="1" customWidth="1"/>
    <col min="31" max="31" width="10.83203125" style="70" bestFit="1" customWidth="1"/>
    <col min="32" max="32" width="11.83203125" style="70" bestFit="1" customWidth="1"/>
    <col min="33" max="33" width="14.33203125" style="70" bestFit="1" customWidth="1"/>
    <col min="34" max="34" width="8.5" style="87" customWidth="1"/>
    <col min="35" max="35" width="7.6640625" style="87" customWidth="1"/>
    <col min="36" max="36" width="28.5" style="48" customWidth="1"/>
    <col min="37" max="37" width="9.5" style="70" bestFit="1" customWidth="1"/>
    <col min="38" max="38" width="7.1640625" style="70" bestFit="1" customWidth="1"/>
    <col min="39" max="39" width="10" style="70" bestFit="1" customWidth="1"/>
    <col min="40" max="40" width="11.83203125" style="70" bestFit="1" customWidth="1"/>
    <col min="41" max="16384" width="9.1640625" style="70"/>
  </cols>
  <sheetData>
    <row r="1" spans="1:40" s="23" customFormat="1" x14ac:dyDescent="0.2">
      <c r="A1" s="79" t="s">
        <v>0</v>
      </c>
      <c r="B1" s="79" t="s">
        <v>79</v>
      </c>
      <c r="C1" s="48" t="s">
        <v>65</v>
      </c>
      <c r="D1" s="48" t="s">
        <v>57</v>
      </c>
      <c r="E1" s="89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13</v>
      </c>
      <c r="R1" s="90" t="s">
        <v>14</v>
      </c>
      <c r="S1" s="90" t="s">
        <v>15</v>
      </c>
      <c r="T1" s="90" t="s">
        <v>16</v>
      </c>
      <c r="U1" s="90" t="s">
        <v>17</v>
      </c>
      <c r="V1" s="90" t="s">
        <v>18</v>
      </c>
      <c r="W1" s="91" t="s">
        <v>19</v>
      </c>
      <c r="X1" s="90" t="s">
        <v>20</v>
      </c>
      <c r="Y1" s="90" t="s">
        <v>21</v>
      </c>
      <c r="Z1" s="5" t="s">
        <v>42</v>
      </c>
      <c r="AA1" s="5" t="s">
        <v>43</v>
      </c>
      <c r="AB1" s="5" t="s">
        <v>36</v>
      </c>
      <c r="AC1" s="5" t="s">
        <v>92</v>
      </c>
      <c r="AD1" s="23" t="s">
        <v>31</v>
      </c>
      <c r="AE1" s="23" t="s">
        <v>32</v>
      </c>
      <c r="AF1" s="23" t="s">
        <v>33</v>
      </c>
      <c r="AG1" s="23" t="s">
        <v>34</v>
      </c>
      <c r="AH1" s="86" t="s">
        <v>73</v>
      </c>
      <c r="AI1" s="86" t="s">
        <v>74</v>
      </c>
      <c r="AJ1" s="74" t="s">
        <v>81</v>
      </c>
      <c r="AK1" s="23" t="s">
        <v>113</v>
      </c>
      <c r="AL1" s="23" t="s">
        <v>114</v>
      </c>
      <c r="AM1" s="23" t="s">
        <v>115</v>
      </c>
      <c r="AN1" s="23" t="s">
        <v>116</v>
      </c>
    </row>
    <row r="2" spans="1:40" s="23" customFormat="1" x14ac:dyDescent="0.2">
      <c r="A2" s="81" t="s">
        <v>97</v>
      </c>
      <c r="B2" s="79"/>
      <c r="C2" s="82"/>
      <c r="D2" s="48"/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90"/>
      <c r="Y2" s="90"/>
      <c r="Z2" s="92"/>
      <c r="AA2" s="92"/>
      <c r="AB2" s="51"/>
      <c r="AC2" s="51"/>
      <c r="AD2" s="51"/>
      <c r="AE2" s="51"/>
      <c r="AF2" s="93"/>
      <c r="AG2" s="93"/>
      <c r="AH2" s="86"/>
      <c r="AI2" s="86"/>
      <c r="AJ2" s="74"/>
      <c r="AK2" s="85">
        <v>21</v>
      </c>
      <c r="AL2" s="85">
        <v>3</v>
      </c>
      <c r="AM2" s="85">
        <v>0</v>
      </c>
      <c r="AN2" s="85">
        <v>1</v>
      </c>
    </row>
    <row r="3" spans="1:40" s="114" customFormat="1" x14ac:dyDescent="0.2">
      <c r="A3" s="103"/>
      <c r="B3" s="104"/>
      <c r="C3" s="105"/>
      <c r="D3" s="106"/>
      <c r="E3" s="103" t="s">
        <v>97</v>
      </c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8"/>
      <c r="X3" s="107"/>
      <c r="Y3" s="107"/>
      <c r="Z3" s="109"/>
      <c r="AA3" s="109"/>
      <c r="AB3" s="110"/>
      <c r="AC3" s="110"/>
      <c r="AD3" s="110"/>
      <c r="AE3" s="110"/>
      <c r="AF3" s="111"/>
      <c r="AG3" s="111"/>
      <c r="AH3" s="112"/>
      <c r="AI3" s="112"/>
      <c r="AJ3" s="113"/>
      <c r="AK3" s="85">
        <v>21</v>
      </c>
      <c r="AL3" s="85">
        <v>0</v>
      </c>
      <c r="AM3" s="85">
        <v>0</v>
      </c>
      <c r="AN3" s="85">
        <v>1</v>
      </c>
    </row>
    <row r="4" spans="1:40" s="75" customFormat="1" x14ac:dyDescent="0.2">
      <c r="A4" s="75">
        <v>3671</v>
      </c>
      <c r="B4" s="75" t="s">
        <v>156</v>
      </c>
      <c r="C4" s="75" t="s">
        <v>62</v>
      </c>
      <c r="D4" s="75" t="s">
        <v>66</v>
      </c>
      <c r="E4" s="75" t="s">
        <v>157</v>
      </c>
      <c r="F4" s="75">
        <v>-3.6995110703493999</v>
      </c>
      <c r="G4" s="75">
        <v>-3.7063716328086902</v>
      </c>
      <c r="H4" s="75">
        <v>4.7688561206460098E-3</v>
      </c>
      <c r="I4" s="75">
        <v>-6.9824484350294798</v>
      </c>
      <c r="J4" s="75">
        <v>-7.0069401740197899</v>
      </c>
      <c r="K4" s="75">
        <v>4.3422158097066897E-3</v>
      </c>
      <c r="L4" s="75">
        <v>-6.7072209262407098E-3</v>
      </c>
      <c r="M4" s="75">
        <v>4.60025532620473E-3</v>
      </c>
      <c r="N4" s="75">
        <v>-13.8567861727698</v>
      </c>
      <c r="O4" s="75">
        <v>4.7202376726186504E-3</v>
      </c>
      <c r="P4" s="75">
        <v>-26.739633867518801</v>
      </c>
      <c r="Q4" s="75">
        <v>4.2558226107082603E-3</v>
      </c>
      <c r="R4" s="75">
        <v>-38.063155272425803</v>
      </c>
      <c r="S4" s="75">
        <v>0.140883160104086</v>
      </c>
      <c r="T4" s="75">
        <v>335.33936246729701</v>
      </c>
      <c r="U4" s="75">
        <v>0.282844327237467</v>
      </c>
      <c r="V4" s="76">
        <v>44566.671261574076</v>
      </c>
      <c r="W4" s="75">
        <v>2.5</v>
      </c>
      <c r="X4" s="75">
        <v>0.19833742018718301</v>
      </c>
      <c r="Y4" s="75">
        <v>0.205093342611156</v>
      </c>
      <c r="Z4" s="115">
        <f>((((N4/1000)+1)/((SMOW!$Z$4/1000)+1))-1)*1000</f>
        <v>-3.7102026711001157</v>
      </c>
      <c r="AA4" s="115">
        <f>((((P4/1000)+1)/((SMOW!$AA$4/1000)+1))-1)*1000</f>
        <v>-7.0759330813596755</v>
      </c>
      <c r="AB4" s="115">
        <f>Z4*SMOW!$AN$6</f>
        <v>-3.7919670243621018</v>
      </c>
      <c r="AC4" s="115">
        <f>AA4*SMOW!$AN$12</f>
        <v>-7.2266712713289891</v>
      </c>
      <c r="AD4" s="115">
        <f>LN((AB4/1000)+1)*1000</f>
        <v>-3.7991747580809001</v>
      </c>
      <c r="AE4" s="115">
        <f>LN((AC4/1000)+1)*1000</f>
        <v>-7.2529101497505399</v>
      </c>
      <c r="AF4" s="116">
        <f>(AD4-SMOW!AN$14*AE4)</f>
        <v>3.0361800987384946E-2</v>
      </c>
      <c r="AG4" s="117">
        <f>AF4*1000</f>
        <v>30.361800987384946</v>
      </c>
      <c r="AJ4" s="75" t="s">
        <v>162</v>
      </c>
      <c r="AK4" s="85">
        <v>21</v>
      </c>
      <c r="AL4" s="85">
        <v>1</v>
      </c>
      <c r="AM4" s="85">
        <v>0</v>
      </c>
      <c r="AN4" s="85">
        <v>1</v>
      </c>
    </row>
    <row r="5" spans="1:40" s="75" customFormat="1" x14ac:dyDescent="0.2">
      <c r="A5" s="75">
        <v>3672</v>
      </c>
      <c r="B5" s="75" t="s">
        <v>131</v>
      </c>
      <c r="C5" s="75" t="s">
        <v>62</v>
      </c>
      <c r="D5" s="75" t="s">
        <v>66</v>
      </c>
      <c r="E5" s="75" t="s">
        <v>158</v>
      </c>
      <c r="F5" s="75">
        <v>-3.7000059369413898</v>
      </c>
      <c r="G5" s="75">
        <v>-3.7068685667358401</v>
      </c>
      <c r="H5" s="75">
        <v>5.8678567699310203E-3</v>
      </c>
      <c r="I5" s="75">
        <v>-6.9605328358602998</v>
      </c>
      <c r="J5" s="75">
        <v>-6.9848705551076202</v>
      </c>
      <c r="K5" s="75">
        <v>3.2597782784951298E-3</v>
      </c>
      <c r="L5" s="75">
        <v>-1.8856913639018601E-2</v>
      </c>
      <c r="M5" s="75">
        <v>5.3548607164337399E-3</v>
      </c>
      <c r="N5" s="75">
        <v>-13.8572759942011</v>
      </c>
      <c r="O5" s="75">
        <v>5.8080340195290001E-3</v>
      </c>
      <c r="P5" s="75">
        <v>-26.718154303499201</v>
      </c>
      <c r="Q5" s="75">
        <v>3.1949213745907602E-3</v>
      </c>
      <c r="R5" s="75">
        <v>-38.577735562215601</v>
      </c>
      <c r="S5" s="75">
        <v>0.15275082026823</v>
      </c>
      <c r="T5" s="75">
        <v>398.66083684591399</v>
      </c>
      <c r="U5" s="75">
        <v>0.31075781830064098</v>
      </c>
      <c r="V5" s="76">
        <v>44567.406006944446</v>
      </c>
      <c r="W5" s="75">
        <v>2.5</v>
      </c>
      <c r="X5" s="75">
        <v>0.12998011067151599</v>
      </c>
      <c r="Y5" s="75">
        <v>0.13797605985033001</v>
      </c>
      <c r="Z5" s="115">
        <f>((((N5/1000)+1)/((SMOW!$Z$4/1000)+1))-1)*1000</f>
        <v>-3.7106975323816238</v>
      </c>
      <c r="AA5" s="115">
        <f>((((P5/1000)+1)/((SMOW!$AA$4/1000)+1))-1)*1000</f>
        <v>-7.0540195453686616</v>
      </c>
      <c r="AB5" s="115">
        <f>Z5*SMOW!$AN$6</f>
        <v>-3.7924727912507219</v>
      </c>
      <c r="AC5" s="115">
        <f>AA5*SMOW!$AN$12</f>
        <v>-7.20429091255812</v>
      </c>
      <c r="AD5" s="115">
        <f>LN((AB5/1000)+1)*1000</f>
        <v>-3.7996824502498421</v>
      </c>
      <c r="AE5" s="115">
        <f>LN((AC5/1000)+1)*1000</f>
        <v>-7.23036713226226</v>
      </c>
      <c r="AF5" s="116">
        <f>(AD5-SMOW!AN$14*AE5)</f>
        <v>1.7951395584631324E-2</v>
      </c>
      <c r="AG5" s="117">
        <f>AF5*1000</f>
        <v>17.951395584631324</v>
      </c>
      <c r="AJ5" s="75" t="s">
        <v>172</v>
      </c>
      <c r="AK5" s="85">
        <v>21</v>
      </c>
      <c r="AL5" s="85">
        <v>1</v>
      </c>
      <c r="AM5" s="85">
        <v>0</v>
      </c>
      <c r="AN5" s="85">
        <v>0</v>
      </c>
    </row>
    <row r="6" spans="1:40" s="75" customFormat="1" x14ac:dyDescent="0.2">
      <c r="A6" s="75">
        <v>3673</v>
      </c>
      <c r="B6" s="75" t="s">
        <v>131</v>
      </c>
      <c r="C6" s="75" t="s">
        <v>62</v>
      </c>
      <c r="D6" s="75" t="s">
        <v>66</v>
      </c>
      <c r="E6" s="75" t="s">
        <v>159</v>
      </c>
      <c r="F6" s="75">
        <v>-3.6970708400433301</v>
      </c>
      <c r="G6" s="75">
        <v>-3.70392266532328</v>
      </c>
      <c r="H6" s="75">
        <v>6.3331569313698202E-3</v>
      </c>
      <c r="I6" s="75">
        <v>-6.9355451303452798</v>
      </c>
      <c r="J6" s="75">
        <v>-6.9597078679431297</v>
      </c>
      <c r="K6" s="75">
        <v>1.74639223733929E-3</v>
      </c>
      <c r="L6" s="75">
        <v>-2.4895308290579499E-2</v>
      </c>
      <c r="M6" s="75">
        <v>4.7121222804222601E-3</v>
      </c>
      <c r="N6" s="75">
        <v>-13.859210022931901</v>
      </c>
      <c r="O6" s="75">
        <v>7.7941224143386204E-3</v>
      </c>
      <c r="P6" s="75">
        <v>-26.694323260259399</v>
      </c>
      <c r="Q6" s="75">
        <v>1.7939316057978599E-3</v>
      </c>
      <c r="R6" s="75">
        <v>-38.553663513019501</v>
      </c>
      <c r="S6" s="75">
        <v>0.15291683506279299</v>
      </c>
      <c r="T6" s="75">
        <v>367.697329886376</v>
      </c>
      <c r="U6" s="75">
        <v>0.18180964811011899</v>
      </c>
      <c r="V6" s="76">
        <v>44567.495856481481</v>
      </c>
      <c r="W6" s="75">
        <v>2.5</v>
      </c>
      <c r="X6" s="75">
        <v>7.8970648267310595E-2</v>
      </c>
      <c r="Y6" s="75">
        <v>8.9601285627767993E-2</v>
      </c>
      <c r="Z6" s="115">
        <f>((((N6/1000)+1)/((SMOW!$Z$4/1000)+1))-1)*1000</f>
        <v>-3.7126514606400374</v>
      </c>
      <c r="AA6" s="115">
        <f>((((P6/1000)+1)/((SMOW!$AA$4/1000)+1))-1)*1000</f>
        <v>-7.0297070209960344</v>
      </c>
      <c r="AB6" s="115">
        <f>Z6*SMOW!$AN$6</f>
        <v>-3.7944697796043734</v>
      </c>
      <c r="AC6" s="115">
        <f>AA6*SMOW!$AN$12</f>
        <v>-7.1794604598959832</v>
      </c>
      <c r="AD6" s="115">
        <f>LN((AB6/1000)+1)*1000</f>
        <v>-3.8016870429684406</v>
      </c>
      <c r="AE6" s="115">
        <f>LN((AC6/1000)+1)*1000</f>
        <v>-7.2053568084591957</v>
      </c>
      <c r="AF6" s="116">
        <f>(AD6-SMOW!AN$14*AE6)</f>
        <v>2.7413518980150542E-3</v>
      </c>
      <c r="AG6" s="117">
        <f>AF6*1000</f>
        <v>2.7413518980150542</v>
      </c>
      <c r="AH6" s="2"/>
      <c r="AI6" s="2"/>
      <c r="AK6" s="85">
        <v>21</v>
      </c>
      <c r="AL6" s="85">
        <v>0</v>
      </c>
      <c r="AM6" s="85">
        <v>0</v>
      </c>
      <c r="AN6" s="85">
        <v>0</v>
      </c>
    </row>
    <row r="7" spans="1:40" s="75" customFormat="1" x14ac:dyDescent="0.2">
      <c r="A7" s="75">
        <v>3674</v>
      </c>
      <c r="B7" s="75" t="s">
        <v>131</v>
      </c>
      <c r="C7" s="75" t="s">
        <v>62</v>
      </c>
      <c r="D7" s="75" t="s">
        <v>66</v>
      </c>
      <c r="E7" s="75" t="s">
        <v>160</v>
      </c>
      <c r="F7" s="75">
        <v>-3.7051575541592201</v>
      </c>
      <c r="G7" s="75">
        <v>-3.7120390915270201</v>
      </c>
      <c r="H7" s="75">
        <v>4.7262361893233001E-3</v>
      </c>
      <c r="I7" s="75">
        <v>-6.9649585994556498</v>
      </c>
      <c r="J7" s="75">
        <v>-6.9893272068955703</v>
      </c>
      <c r="K7" s="75">
        <v>1.83781575048951E-3</v>
      </c>
      <c r="L7" s="75">
        <v>-2.1674326286156599E-2</v>
      </c>
      <c r="M7" s="75">
        <v>4.6168751295493603E-3</v>
      </c>
      <c r="N7" s="75">
        <v>-13.862375090724701</v>
      </c>
      <c r="O7" s="75">
        <v>4.6780522511363203E-3</v>
      </c>
      <c r="P7" s="75">
        <v>-26.7224920116197</v>
      </c>
      <c r="Q7" s="75">
        <v>1.8012503680181599E-3</v>
      </c>
      <c r="R7" s="75">
        <v>-39.076394643567703</v>
      </c>
      <c r="S7" s="75">
        <v>0.130912997298747</v>
      </c>
      <c r="T7" s="75">
        <v>352.173202916344</v>
      </c>
      <c r="U7" s="75">
        <v>0.141093291896288</v>
      </c>
      <c r="V7" s="76">
        <v>44567.668587962966</v>
      </c>
      <c r="W7" s="75">
        <v>2.5</v>
      </c>
      <c r="X7" s="75">
        <v>7.1439912768907904E-2</v>
      </c>
      <c r="Y7" s="75">
        <v>7.6205336163354703E-2</v>
      </c>
      <c r="Z7" s="115">
        <f>((((N7/1000)+1)/((SMOW!$Z$4/1000)+1))-1)*1000</f>
        <v>-3.7158490943159928</v>
      </c>
      <c r="AA7" s="115">
        <f>((((P7/1000)+1)/((SMOW!$AA$4/1000)+1))-1)*1000</f>
        <v>-7.0584448923137755</v>
      </c>
      <c r="AB7" s="115">
        <f>Z7*SMOW!$AN$6</f>
        <v>-3.7977378817891032</v>
      </c>
      <c r="AC7" s="115">
        <f>AA7*SMOW!$AN$12</f>
        <v>-7.2088105324112481</v>
      </c>
      <c r="AD7" s="115">
        <f>LN((AB7/1000)+1)*1000</f>
        <v>-3.8049675984824476</v>
      </c>
      <c r="AE7" s="115">
        <f>LN((AC7/1000)+1)*1000</f>
        <v>-7.2349195594125861</v>
      </c>
      <c r="AF7" s="116">
        <f>(AD7-SMOW!AN$14*AE7)</f>
        <v>1.506992888739811E-2</v>
      </c>
      <c r="AG7" s="117">
        <f>AF7*1000</f>
        <v>15.06992888739811</v>
      </c>
      <c r="AH7" s="2">
        <f>AVERAGE(AG6:AG8)</f>
        <v>9.7318295387481459</v>
      </c>
      <c r="AI7" s="2">
        <f>STDEV(AG6:AG8)</f>
        <v>6.3282081319198893</v>
      </c>
      <c r="AK7" s="85">
        <v>21</v>
      </c>
      <c r="AL7" s="85">
        <v>0</v>
      </c>
      <c r="AM7" s="85">
        <v>0</v>
      </c>
      <c r="AN7" s="85">
        <v>0</v>
      </c>
    </row>
    <row r="8" spans="1:40" s="75" customFormat="1" x14ac:dyDescent="0.2">
      <c r="A8" s="75">
        <v>3675</v>
      </c>
      <c r="B8" s="75" t="s">
        <v>131</v>
      </c>
      <c r="C8" s="75" t="s">
        <v>62</v>
      </c>
      <c r="D8" s="75" t="s">
        <v>66</v>
      </c>
      <c r="E8" s="75" t="s">
        <v>161</v>
      </c>
      <c r="F8" s="75">
        <v>-3.7083984357666302</v>
      </c>
      <c r="G8" s="75">
        <v>-3.7152920157209302</v>
      </c>
      <c r="H8" s="75">
        <v>4.6428703789134704E-3</v>
      </c>
      <c r="I8" s="75">
        <v>-6.9642942417096299</v>
      </c>
      <c r="J8" s="75">
        <v>-6.9886581883320202</v>
      </c>
      <c r="K8" s="75">
        <v>1.8189774082916299E-3</v>
      </c>
      <c r="L8" s="75">
        <v>-2.52804922816235E-2</v>
      </c>
      <c r="M8" s="75">
        <v>4.92653073670487E-3</v>
      </c>
      <c r="N8" s="75">
        <v>-13.865582931571399</v>
      </c>
      <c r="O8" s="75">
        <v>4.5955363544629502E-3</v>
      </c>
      <c r="P8" s="75">
        <v>-26.721840872007899</v>
      </c>
      <c r="Q8" s="75">
        <v>1.7827868355303801E-3</v>
      </c>
      <c r="R8" s="75">
        <v>-39.600848133529297</v>
      </c>
      <c r="S8" s="75">
        <v>0.111201445126895</v>
      </c>
      <c r="T8" s="75">
        <v>374.596783827504</v>
      </c>
      <c r="U8" s="75">
        <v>0.12441129321392</v>
      </c>
      <c r="V8" s="76">
        <v>44567.757557870369</v>
      </c>
      <c r="W8" s="75">
        <v>2.5</v>
      </c>
      <c r="X8" s="75">
        <v>1.3037391141996499E-3</v>
      </c>
      <c r="Y8" s="75">
        <v>6.5919559903815405E-4</v>
      </c>
      <c r="Z8" s="115">
        <f>((((N8/1000)+1)/((SMOW!$Z$4/1000)+1))-1)*1000</f>
        <v>-3.7190899411444489</v>
      </c>
      <c r="AA8" s="115">
        <f>((((P8/1000)+1)/((SMOW!$AA$4/1000)+1))-1)*1000</f>
        <v>-7.0577805971118179</v>
      </c>
      <c r="AB8" s="115">
        <f>Z8*SMOW!$AN$6</f>
        <v>-3.8010501494450559</v>
      </c>
      <c r="AC8" s="115">
        <f>AA8*SMOW!$AN$12</f>
        <v>-7.2081320857673257</v>
      </c>
      <c r="AD8" s="115">
        <f>LN((AB8/1000)+1)*1000</f>
        <v>-3.8082924987446511</v>
      </c>
      <c r="AE8" s="115">
        <f>LN((AC8/1000)+1)*1000</f>
        <v>-7.2342361866959894</v>
      </c>
      <c r="AF8" s="116">
        <f>(AD8-SMOW!AN$14*AE8)</f>
        <v>1.1384207830831272E-2</v>
      </c>
      <c r="AG8" s="117">
        <f>AF8*1000</f>
        <v>11.384207830831272</v>
      </c>
      <c r="AH8" s="2">
        <f>AVERAGE(AG7:AG8)</f>
        <v>13.227068359114691</v>
      </c>
      <c r="AI8" s="2">
        <f>STDEV(AG7:AG8)</f>
        <v>2.6061983526604644</v>
      </c>
      <c r="AK8" s="85">
        <v>21</v>
      </c>
      <c r="AL8" s="85">
        <v>0</v>
      </c>
      <c r="AM8" s="85">
        <v>0</v>
      </c>
      <c r="AN8" s="85">
        <v>0</v>
      </c>
    </row>
    <row r="9" spans="1:40" s="75" customFormat="1" x14ac:dyDescent="0.2">
      <c r="A9" s="75">
        <v>3676</v>
      </c>
      <c r="B9" s="75" t="s">
        <v>131</v>
      </c>
      <c r="C9" s="75" t="s">
        <v>62</v>
      </c>
      <c r="D9" s="75" t="s">
        <v>22</v>
      </c>
      <c r="E9" s="75" t="s">
        <v>163</v>
      </c>
      <c r="F9" s="75">
        <v>-0.119333845707667</v>
      </c>
      <c r="G9" s="75">
        <v>-0.11934143661711601</v>
      </c>
      <c r="H9" s="75">
        <v>4.9091552727168301E-3</v>
      </c>
      <c r="I9" s="75">
        <v>-0.16745346309289</v>
      </c>
      <c r="J9" s="75">
        <v>-0.167467612780272</v>
      </c>
      <c r="K9" s="75">
        <v>2.5595067528012801E-3</v>
      </c>
      <c r="L9" s="75">
        <v>-3.0918537069132401E-2</v>
      </c>
      <c r="M9" s="75">
        <v>4.9189106283281303E-3</v>
      </c>
      <c r="N9" s="75">
        <v>-10.313108824812099</v>
      </c>
      <c r="O9" s="75">
        <v>4.8591064760145396E-3</v>
      </c>
      <c r="P9" s="75">
        <v>-20.060230778293501</v>
      </c>
      <c r="Q9" s="75">
        <v>2.5085825274935199E-3</v>
      </c>
      <c r="R9" s="75">
        <v>-31.320125061119299</v>
      </c>
      <c r="S9" s="75">
        <v>0.126614937584516</v>
      </c>
      <c r="T9" s="75">
        <v>389.84111320698901</v>
      </c>
      <c r="U9" s="75">
        <v>0.26371115690335201</v>
      </c>
      <c r="V9" s="76">
        <v>44568.43818287037</v>
      </c>
      <c r="W9" s="75">
        <v>2.5</v>
      </c>
      <c r="X9" s="75">
        <v>4.7154101280735501E-2</v>
      </c>
      <c r="Y9" s="75">
        <v>5.0745395021897698E-2</v>
      </c>
      <c r="Z9" s="115">
        <f>((((N9/1000)+1)/((SMOW!$Z$4/1000)+1))-1)*1000</f>
        <v>-0.13006386641911671</v>
      </c>
      <c r="AA9" s="115">
        <f>((((P9/1000)+1)/((SMOW!$AA$4/1000)+1))-1)*1000</f>
        <v>-0.26157968659745734</v>
      </c>
      <c r="AB9" s="115">
        <f>Z9*SMOW!$AN$6</f>
        <v>-0.13293017558420583</v>
      </c>
      <c r="AC9" s="115">
        <f>AA9*SMOW!$AN$12</f>
        <v>-0.26715210341331341</v>
      </c>
      <c r="AD9" s="115">
        <f>LN((AB9/1000)+1)*1000</f>
        <v>-0.13293901158309129</v>
      </c>
      <c r="AE9" s="115">
        <f>LN((AC9/1000)+1)*1000</f>
        <v>-0.26718779489334943</v>
      </c>
      <c r="AF9" s="116">
        <f>(AD9-SMOW!AN$14*AE9)</f>
        <v>8.1361441205972107E-3</v>
      </c>
      <c r="AG9" s="117">
        <f>AF9*1000</f>
        <v>8.1361441205972103</v>
      </c>
      <c r="AK9" s="85">
        <v>21</v>
      </c>
      <c r="AL9" s="85">
        <v>1</v>
      </c>
      <c r="AM9" s="85">
        <v>0</v>
      </c>
      <c r="AN9" s="85">
        <v>0</v>
      </c>
    </row>
    <row r="10" spans="1:40" s="75" customFormat="1" x14ac:dyDescent="0.2">
      <c r="A10" s="75">
        <v>3677</v>
      </c>
      <c r="B10" s="75" t="s">
        <v>131</v>
      </c>
      <c r="C10" s="75" t="s">
        <v>62</v>
      </c>
      <c r="D10" s="75" t="s">
        <v>22</v>
      </c>
      <c r="E10" s="75" t="s">
        <v>164</v>
      </c>
      <c r="F10" s="75">
        <v>-0.13267337909308199</v>
      </c>
      <c r="G10" s="75">
        <v>-0.13268252033338099</v>
      </c>
      <c r="H10" s="75">
        <v>4.1710923074705997E-3</v>
      </c>
      <c r="I10" s="75">
        <v>-0.16974404365374399</v>
      </c>
      <c r="J10" s="75">
        <v>-0.16975851223539701</v>
      </c>
      <c r="K10" s="75">
        <v>1.7601068805968101E-3</v>
      </c>
      <c r="L10" s="75">
        <v>-4.3050025873091202E-2</v>
      </c>
      <c r="M10" s="75">
        <v>4.08979625494335E-3</v>
      </c>
      <c r="N10" s="75">
        <v>-10.326312361766901</v>
      </c>
      <c r="O10" s="75">
        <v>4.1285680564886601E-3</v>
      </c>
      <c r="P10" s="75">
        <v>-20.062475785213898</v>
      </c>
      <c r="Q10" s="75">
        <v>1.72508760227044E-3</v>
      </c>
      <c r="R10" s="75">
        <v>-30.679662100123402</v>
      </c>
      <c r="S10" s="75">
        <v>0.13924592467864699</v>
      </c>
      <c r="T10" s="75">
        <v>360.23667201088102</v>
      </c>
      <c r="U10" s="75">
        <v>0.11171344493110701</v>
      </c>
      <c r="V10" s="76">
        <v>44568.516180555554</v>
      </c>
      <c r="W10" s="75">
        <v>2.5</v>
      </c>
      <c r="X10" s="88">
        <v>2.42721648343578E-5</v>
      </c>
      <c r="Y10" s="75">
        <v>3.4949181639551202E-4</v>
      </c>
      <c r="Z10" s="115">
        <f>((((N10/1000)+1)/((SMOW!$Z$4/1000)+1))-1)*1000</f>
        <v>-0.14340325665407327</v>
      </c>
      <c r="AA10" s="115">
        <f>((((P10/1000)+1)/((SMOW!$AA$4/1000)+1))-1)*1000</f>
        <v>-0.26387005151851106</v>
      </c>
      <c r="AB10" s="115">
        <f>Z10*SMOW!$AN$6</f>
        <v>-0.14656353537073599</v>
      </c>
      <c r="AC10" s="115">
        <f>AA10*SMOW!$AN$12</f>
        <v>-0.26949125984477279</v>
      </c>
      <c r="AD10" s="115">
        <f>LN((AB10/1000)+1)*1000</f>
        <v>-0.14657427685518365</v>
      </c>
      <c r="AE10" s="115">
        <f>LN((AC10/1000)+1)*1000</f>
        <v>-0.26952757913963532</v>
      </c>
      <c r="AF10" s="116">
        <f>(AD10-SMOW!AN$14*AE10)</f>
        <v>-4.2637150694561921E-3</v>
      </c>
      <c r="AG10" s="117">
        <f>AF10*1000</f>
        <v>-4.2637150694561923</v>
      </c>
      <c r="AK10" s="85">
        <v>21</v>
      </c>
      <c r="AL10" s="85">
        <v>0</v>
      </c>
      <c r="AM10" s="85">
        <v>0</v>
      </c>
      <c r="AN10" s="85">
        <v>0</v>
      </c>
    </row>
    <row r="11" spans="1:40" s="75" customFormat="1" x14ac:dyDescent="0.2">
      <c r="A11" s="75">
        <v>3678</v>
      </c>
      <c r="B11" s="75" t="s">
        <v>131</v>
      </c>
      <c r="C11" s="75" t="s">
        <v>62</v>
      </c>
      <c r="D11" s="75" t="s">
        <v>22</v>
      </c>
      <c r="E11" s="75" t="s">
        <v>167</v>
      </c>
      <c r="F11" s="75">
        <v>-0.104893534326939</v>
      </c>
      <c r="G11" s="75">
        <v>-0.10489951990803099</v>
      </c>
      <c r="H11" s="75">
        <v>4.9808229913518602E-3</v>
      </c>
      <c r="I11" s="75">
        <v>-0.121214972347872</v>
      </c>
      <c r="J11" s="75">
        <v>-0.121222348575437</v>
      </c>
      <c r="K11" s="75">
        <v>1.2214322415206101E-3</v>
      </c>
      <c r="L11" s="75">
        <v>-4.0894119860199599E-2</v>
      </c>
      <c r="M11" s="75">
        <v>5.0330235544631301E-3</v>
      </c>
      <c r="N11" s="75">
        <v>-10.2988157322844</v>
      </c>
      <c r="O11" s="75">
        <v>4.93004354286146E-3</v>
      </c>
      <c r="P11" s="75">
        <v>-20.0149122535998</v>
      </c>
      <c r="Q11" s="75">
        <v>1.1971304925231499E-3</v>
      </c>
      <c r="R11" s="75">
        <v>-30.4880995062415</v>
      </c>
      <c r="S11" s="75">
        <v>0.15167710995817199</v>
      </c>
      <c r="T11" s="75">
        <v>387.66908526365899</v>
      </c>
      <c r="U11" s="75">
        <v>0.14874502271235401</v>
      </c>
      <c r="V11" s="76">
        <v>44568.600185185183</v>
      </c>
      <c r="W11" s="75">
        <v>2.5</v>
      </c>
      <c r="X11" s="88">
        <v>2.3327306303327301E-10</v>
      </c>
      <c r="Y11" s="75">
        <v>1.11947172838384E-4</v>
      </c>
      <c r="Z11" s="115">
        <f>((((N11/1000)+1)/((SMOW!$Z$4/1000)+1))-1)*1000</f>
        <v>-0.11562371000173322</v>
      </c>
      <c r="AA11" s="115">
        <f>((((P11/1000)+1)/((SMOW!$AA$4/1000)+1))-1)*1000</f>
        <v>-0.21534554883584356</v>
      </c>
      <c r="AB11" s="115">
        <f>Z11*SMOW!$AN$6</f>
        <v>-0.11817179125445895</v>
      </c>
      <c r="AC11" s="115">
        <f>AA11*SMOW!$AN$12</f>
        <v>-0.21993304250999601</v>
      </c>
      <c r="AD11" s="115">
        <f>LN((AB11/1000)+1)*1000</f>
        <v>-0.11817877409075236</v>
      </c>
      <c r="AE11" s="115">
        <f>LN((AC11/1000)+1)*1000</f>
        <v>-0.21995723132827347</v>
      </c>
      <c r="AF11" s="116">
        <f>(AD11-SMOW!AN$14*AE11)</f>
        <v>-2.0413559494239647E-3</v>
      </c>
      <c r="AG11" s="117">
        <f>AF11*1000</f>
        <v>-2.0413559494239646</v>
      </c>
      <c r="AH11" s="2"/>
      <c r="AI11" s="2"/>
      <c r="AK11" s="85">
        <v>21</v>
      </c>
      <c r="AL11" s="85">
        <v>0</v>
      </c>
      <c r="AM11" s="85">
        <v>0</v>
      </c>
      <c r="AN11" s="85">
        <v>0</v>
      </c>
    </row>
    <row r="12" spans="1:40" s="75" customFormat="1" x14ac:dyDescent="0.2">
      <c r="A12" s="75">
        <v>3679</v>
      </c>
      <c r="B12" s="75" t="s">
        <v>131</v>
      </c>
      <c r="C12" s="75" t="s">
        <v>62</v>
      </c>
      <c r="D12" s="75" t="s">
        <v>22</v>
      </c>
      <c r="E12" s="75" t="s">
        <v>168</v>
      </c>
      <c r="F12" s="75">
        <v>-0.13274629292870099</v>
      </c>
      <c r="G12" s="75">
        <v>-0.13275562640806399</v>
      </c>
      <c r="H12" s="75">
        <v>5.1727310749692702E-3</v>
      </c>
      <c r="I12" s="75">
        <v>-0.179491011218014</v>
      </c>
      <c r="J12" s="75">
        <v>-0.17950715319549099</v>
      </c>
      <c r="K12" s="75">
        <v>1.27151898892456E-3</v>
      </c>
      <c r="L12" s="75">
        <v>-3.7975849520844498E-2</v>
      </c>
      <c r="M12" s="75">
        <v>5.1609635906063296E-3</v>
      </c>
      <c r="N12" s="75">
        <v>-10.3263845322465</v>
      </c>
      <c r="O12" s="75">
        <v>5.11999512518069E-3</v>
      </c>
      <c r="P12" s="75">
        <v>-20.072028826049198</v>
      </c>
      <c r="Q12" s="75">
        <v>1.2462207085406601E-3</v>
      </c>
      <c r="R12" s="75">
        <v>-30.4749897669031</v>
      </c>
      <c r="S12" s="75">
        <v>0.121409627069273</v>
      </c>
      <c r="T12" s="75">
        <v>382.68559469194003</v>
      </c>
      <c r="U12" s="75">
        <v>0.106696858492622</v>
      </c>
      <c r="V12" s="76">
        <v>44568.677037037036</v>
      </c>
      <c r="W12" s="75">
        <v>2.5</v>
      </c>
      <c r="X12" s="75">
        <v>2.11862411396938E-2</v>
      </c>
      <c r="Y12" s="75">
        <v>1.5151356988183101E-2</v>
      </c>
      <c r="Z12" s="115">
        <f>((((N12/1000)+1)/((SMOW!$Z$4/1000)+1))-1)*1000</f>
        <v>-0.14347616970711297</v>
      </c>
      <c r="AA12" s="115">
        <f>((((P12/1000)+1)/((SMOW!$AA$4/1000)+1))-1)*1000</f>
        <v>-0.27361610148379789</v>
      </c>
      <c r="AB12" s="115">
        <f>Z12*SMOW!$AN$6</f>
        <v>-0.14663805526015489</v>
      </c>
      <c r="AC12" s="115">
        <f>AA12*SMOW!$AN$12</f>
        <v>-0.2794449293443636</v>
      </c>
      <c r="AD12" s="115">
        <f>LN((AB12/1000)+1)*1000</f>
        <v>-0.14664880767094188</v>
      </c>
      <c r="AE12" s="115">
        <f>LN((AC12/1000)+1)*1000</f>
        <v>-0.27948398135409175</v>
      </c>
      <c r="AF12" s="116">
        <f>(AD12-SMOW!AN$14*AE12)</f>
        <v>9.187344840185796E-4</v>
      </c>
      <c r="AG12" s="117">
        <f>AF12*1000</f>
        <v>0.9187344840185796</v>
      </c>
      <c r="AH12" s="2">
        <f>AVERAGE(AG9:AG12)</f>
        <v>0.68745189643390825</v>
      </c>
      <c r="AI12" s="2">
        <f>STDEV(AG9:AG12)</f>
        <v>5.40052324839509</v>
      </c>
      <c r="AK12" s="85">
        <v>21</v>
      </c>
      <c r="AL12" s="85">
        <v>0</v>
      </c>
      <c r="AM12" s="85">
        <v>0</v>
      </c>
      <c r="AN12" s="85">
        <v>0</v>
      </c>
    </row>
    <row r="13" spans="1:40" s="75" customFormat="1" x14ac:dyDescent="0.2">
      <c r="A13" s="75">
        <v>3680</v>
      </c>
      <c r="B13" s="75" t="s">
        <v>131</v>
      </c>
      <c r="C13" s="75" t="s">
        <v>62</v>
      </c>
      <c r="D13" s="75" t="s">
        <v>24</v>
      </c>
      <c r="E13" s="75" t="s">
        <v>173</v>
      </c>
      <c r="F13" s="75">
        <v>-29.261402395195098</v>
      </c>
      <c r="G13" s="75">
        <v>-29.6980570755066</v>
      </c>
      <c r="H13" s="75">
        <v>5.7709831452312397E-3</v>
      </c>
      <c r="I13" s="75">
        <v>-54.648425317226</v>
      </c>
      <c r="J13" s="75">
        <v>-56.198385888223001</v>
      </c>
      <c r="K13" s="75">
        <v>9.4847527065375498E-3</v>
      </c>
      <c r="L13" s="75">
        <v>-2.5309326524812801E-2</v>
      </c>
      <c r="M13" s="75">
        <v>4.57345122246416E-3</v>
      </c>
      <c r="N13" s="75">
        <v>-39.160840544389799</v>
      </c>
      <c r="O13" s="75">
        <v>6.21688789781321E-3</v>
      </c>
      <c r="P13" s="75">
        <v>-73.461857995232805</v>
      </c>
      <c r="Q13" s="75">
        <v>1.01681465484584E-2</v>
      </c>
      <c r="R13" s="75">
        <v>-101.287398905316</v>
      </c>
      <c r="S13" s="75">
        <v>0.200133716916152</v>
      </c>
      <c r="T13" s="75">
        <v>288.05558956341503</v>
      </c>
      <c r="U13" s="75">
        <v>0.25977971848305498</v>
      </c>
      <c r="V13" s="76">
        <v>44571.420439814814</v>
      </c>
      <c r="W13" s="75">
        <v>2.5</v>
      </c>
      <c r="X13" s="75">
        <v>8.8191097739094004E-2</v>
      </c>
      <c r="Y13" s="75">
        <v>9.9378207514622494E-2</v>
      </c>
      <c r="Z13" s="115">
        <f>((((N13/1000)+1)/((SMOW!$Z$4/1000)+1))-1)*1000</f>
        <v>-29.27461446039792</v>
      </c>
      <c r="AA13" s="115">
        <f>((((P13/1000)+1)/((SMOW!$AA$4/1000)+1))-1)*1000</f>
        <v>-54.742130545789578</v>
      </c>
      <c r="AB13" s="115">
        <f>Z13*SMOW!$AN$6</f>
        <v>-29.919759788170186</v>
      </c>
      <c r="AC13" s="115">
        <f>AA13*SMOW!$AN$12</f>
        <v>-55.908298961835506</v>
      </c>
      <c r="AD13" s="115">
        <f>LN((AB13/1000)+1)*1000</f>
        <v>-30.376489038107795</v>
      </c>
      <c r="AE13" s="115">
        <f>LN((AC13/1000)+1)*1000</f>
        <v>-57.531976624251961</v>
      </c>
      <c r="AF13" s="116">
        <f>(AD13-SMOW!AN$14*AE13)</f>
        <v>3.9461949724284295E-4</v>
      </c>
      <c r="AG13" s="117">
        <f>AF13*1000</f>
        <v>0.39461949724284295</v>
      </c>
      <c r="AK13" s="85">
        <v>21</v>
      </c>
      <c r="AL13" s="85">
        <v>3</v>
      </c>
      <c r="AM13" s="85">
        <v>0</v>
      </c>
      <c r="AN13" s="85">
        <v>0</v>
      </c>
    </row>
    <row r="14" spans="1:40" s="75" customFormat="1" x14ac:dyDescent="0.2">
      <c r="A14" s="75">
        <v>3681</v>
      </c>
      <c r="B14" s="75" t="s">
        <v>131</v>
      </c>
      <c r="C14" s="75" t="s">
        <v>62</v>
      </c>
      <c r="D14" s="75" t="s">
        <v>24</v>
      </c>
      <c r="E14" s="75" t="s">
        <v>174</v>
      </c>
      <c r="F14" s="75">
        <v>-29.271956323302899</v>
      </c>
      <c r="G14" s="75">
        <v>-29.7089289824908</v>
      </c>
      <c r="H14" s="75">
        <v>4.7125097507529001E-3</v>
      </c>
      <c r="I14" s="75">
        <v>-54.667081796716303</v>
      </c>
      <c r="J14" s="75">
        <v>-56.218119301105901</v>
      </c>
      <c r="K14" s="75">
        <v>2.7633085610276301E-3</v>
      </c>
      <c r="L14" s="75">
        <v>-2.5761991506850799E-2</v>
      </c>
      <c r="M14" s="75">
        <v>4.68991148250451E-3</v>
      </c>
      <c r="N14" s="75">
        <v>-39.168520561519301</v>
      </c>
      <c r="O14" s="75">
        <v>4.6644657534917998E-3</v>
      </c>
      <c r="P14" s="75">
        <v>-73.475528566809999</v>
      </c>
      <c r="Q14" s="75">
        <v>2.7083294727324701E-3</v>
      </c>
      <c r="R14" s="75">
        <v>-102.726410409172</v>
      </c>
      <c r="S14" s="75">
        <v>0.124092136013978</v>
      </c>
      <c r="T14" s="75">
        <v>245.51257754412401</v>
      </c>
      <c r="U14" s="75">
        <v>0.131862558400024</v>
      </c>
      <c r="V14" s="76">
        <v>44571.523217592592</v>
      </c>
      <c r="W14" s="75">
        <v>2.5</v>
      </c>
      <c r="X14" s="75">
        <v>2.4135604554405499E-2</v>
      </c>
      <c r="Y14" s="75">
        <v>3.0239307136809401E-2</v>
      </c>
      <c r="Z14" s="115">
        <f>((((N14/1000)+1)/((SMOW!$Z$4/1000)+1))-1)*1000</f>
        <v>-29.282373498438432</v>
      </c>
      <c r="AA14" s="115">
        <f>((((P14/1000)+1)/((SMOW!$AA$4/1000)+1))-1)*1000</f>
        <v>-54.75607731686938</v>
      </c>
      <c r="AB14" s="115">
        <f>Z14*SMOW!$AN$6</f>
        <v>-29.92768981760485</v>
      </c>
      <c r="AC14" s="115">
        <f>AA14*SMOW!$AN$12</f>
        <v>-55.922542840166649</v>
      </c>
      <c r="AD14" s="115">
        <f>LN((AB14/1000)+1)*1000</f>
        <v>-30.38466368337793</v>
      </c>
      <c r="AE14" s="115">
        <f>LN((AC14/1000)+1)*1000</f>
        <v>-57.547064126629152</v>
      </c>
      <c r="AF14" s="116">
        <f>(AD14-SMOW!AN$14*AE14)</f>
        <v>1.8617548226274039E-4</v>
      </c>
      <c r="AG14" s="117">
        <f>AF14*1000</f>
        <v>0.18617548226274039</v>
      </c>
      <c r="AK14" s="85">
        <v>21</v>
      </c>
      <c r="AL14" s="85">
        <v>0</v>
      </c>
      <c r="AM14" s="85">
        <v>0</v>
      </c>
      <c r="AN14" s="85">
        <v>0</v>
      </c>
    </row>
    <row r="15" spans="1:40" s="75" customFormat="1" x14ac:dyDescent="0.2">
      <c r="A15" s="75">
        <v>3682</v>
      </c>
      <c r="B15" s="75" t="s">
        <v>131</v>
      </c>
      <c r="C15" s="75" t="s">
        <v>62</v>
      </c>
      <c r="D15" s="75" t="s">
        <v>24</v>
      </c>
      <c r="E15" s="75" t="s">
        <v>175</v>
      </c>
      <c r="F15" s="75">
        <v>-29.218017804040699</v>
      </c>
      <c r="G15" s="75">
        <v>-29.653365423349001</v>
      </c>
      <c r="H15" s="75">
        <v>4.2442137615927404E-3</v>
      </c>
      <c r="I15" s="75">
        <v>-54.572555325159499</v>
      </c>
      <c r="J15" s="75">
        <v>-56.118131452206597</v>
      </c>
      <c r="K15" s="75">
        <v>2.1845024487393001E-3</v>
      </c>
      <c r="L15" s="75">
        <v>-2.2992016583890801E-2</v>
      </c>
      <c r="M15" s="75">
        <v>4.3784540255921997E-3</v>
      </c>
      <c r="N15" s="75">
        <v>-39.1151319450071</v>
      </c>
      <c r="O15" s="75">
        <v>4.2009440380011403E-3</v>
      </c>
      <c r="P15" s="75">
        <v>-73.382882804233603</v>
      </c>
      <c r="Q15" s="75">
        <v>2.1410393499342001E-3</v>
      </c>
      <c r="R15" s="75">
        <v>-104.02123322932501</v>
      </c>
      <c r="S15" s="75">
        <v>0.124445764472512</v>
      </c>
      <c r="T15" s="75">
        <v>346.68028111616098</v>
      </c>
      <c r="U15" s="75">
        <v>7.3802175378382795E-2</v>
      </c>
      <c r="V15" s="76">
        <v>44571.6</v>
      </c>
      <c r="W15" s="75">
        <v>2.5</v>
      </c>
      <c r="X15" s="75">
        <v>2.7814492434390801E-2</v>
      </c>
      <c r="Y15" s="75">
        <v>2.1843152120521198E-2</v>
      </c>
      <c r="Z15" s="115">
        <f>((((N15/1000)+1)/((SMOW!$Z$4/1000)+1))-1)*1000</f>
        <v>-29.228435558006694</v>
      </c>
      <c r="AA15" s="115">
        <f>((((P15/1000)+1)/((SMOW!$AA$4/1000)+1))-1)*1000</f>
        <v>-54.661559744222487</v>
      </c>
      <c r="AB15" s="115">
        <f>Z15*SMOW!$AN$6</f>
        <v>-29.872563208734583</v>
      </c>
      <c r="AC15" s="115">
        <f>AA15*SMOW!$AN$12</f>
        <v>-55.826011765179182</v>
      </c>
      <c r="AD15" s="115">
        <f>LN((AB15/1000)+1)*1000</f>
        <v>-30.327837978734763</v>
      </c>
      <c r="AE15" s="115">
        <f>LN((AC15/1000)+1)*1000</f>
        <v>-57.444820248773858</v>
      </c>
      <c r="AF15" s="116">
        <f>(AD15-SMOW!AN$14*AE15)</f>
        <v>3.0271126178362806E-3</v>
      </c>
      <c r="AG15" s="117">
        <f>AF15*1000</f>
        <v>3.0271126178362806</v>
      </c>
      <c r="AH15" s="2"/>
      <c r="AI15" s="2"/>
      <c r="AK15" s="85">
        <v>21</v>
      </c>
      <c r="AL15" s="85">
        <v>0</v>
      </c>
      <c r="AM15" s="85">
        <v>0</v>
      </c>
      <c r="AN15" s="85">
        <v>0</v>
      </c>
    </row>
    <row r="16" spans="1:40" s="75" customFormat="1" x14ac:dyDescent="0.2">
      <c r="A16" s="75">
        <v>3683</v>
      </c>
      <c r="B16" s="75" t="s">
        <v>156</v>
      </c>
      <c r="C16" s="75" t="s">
        <v>62</v>
      </c>
      <c r="D16" s="75" t="s">
        <v>24</v>
      </c>
      <c r="E16" s="75" t="s">
        <v>177</v>
      </c>
      <c r="F16" s="75">
        <v>-29.175127068944299</v>
      </c>
      <c r="G16" s="75">
        <v>-29.609184854195899</v>
      </c>
      <c r="H16" s="75">
        <v>4.7279376333151102E-3</v>
      </c>
      <c r="I16" s="75">
        <v>-54.501273231163402</v>
      </c>
      <c r="J16" s="75">
        <v>-56.0427375459576</v>
      </c>
      <c r="K16" s="75">
        <v>1.3432946816228E-3</v>
      </c>
      <c r="L16" s="75">
        <v>-1.86194299303096E-2</v>
      </c>
      <c r="M16" s="75">
        <v>4.8064396127352697E-3</v>
      </c>
      <c r="N16" s="75">
        <v>-39.072678480594099</v>
      </c>
      <c r="O16" s="75">
        <v>4.6797363489219698E-3</v>
      </c>
      <c r="P16" s="75">
        <v>-73.313018946548496</v>
      </c>
      <c r="Q16" s="75">
        <v>1.3165683442336101E-3</v>
      </c>
      <c r="R16" s="75">
        <v>-104.41908701675401</v>
      </c>
      <c r="S16" s="75">
        <v>0.139326229740212</v>
      </c>
      <c r="T16" s="75">
        <v>357.93539220358201</v>
      </c>
      <c r="U16" s="75">
        <v>0.122446238071018</v>
      </c>
      <c r="V16" s="76">
        <v>44571.677129629628</v>
      </c>
      <c r="W16" s="75">
        <v>2.5</v>
      </c>
      <c r="X16" s="75">
        <v>1.5852587777312199E-2</v>
      </c>
      <c r="Y16" s="75">
        <v>8.0619819986800408E-3</v>
      </c>
      <c r="Z16" s="115">
        <f>((((N16/1000)+1)/((SMOW!$Z$4/1000)+1))-1)*1000</f>
        <v>-29.185545283183622</v>
      </c>
      <c r="AA16" s="115">
        <f>((((P16/1000)+1)/((SMOW!$AA$4/1000)+1))-1)*1000</f>
        <v>-54.590284360864437</v>
      </c>
      <c r="AB16" s="115">
        <f>Z16*SMOW!$AN$6</f>
        <v>-29.82872773067249</v>
      </c>
      <c r="AC16" s="115">
        <f>AA16*SMOW!$AN$12</f>
        <v>-55.753218006484168</v>
      </c>
      <c r="AD16" s="115">
        <f>LN((AB16/1000)+1)*1000</f>
        <v>-30.282653721419287</v>
      </c>
      <c r="AE16" s="115">
        <f>LN((AC16/1000)+1)*1000</f>
        <v>-57.367725398008879</v>
      </c>
      <c r="AF16" s="116">
        <f>(AD16-SMOW!AN$14*AE16)</f>
        <v>7.5052887294013715E-3</v>
      </c>
      <c r="AG16" s="117">
        <f>AF16*1000</f>
        <v>7.5052887294013715</v>
      </c>
      <c r="AH16" s="2">
        <f>AVERAGE(AG13:AG16)</f>
        <v>2.7782990816858089</v>
      </c>
      <c r="AI16" s="2">
        <f>STDEV(AG13:AG16)</f>
        <v>3.4062380236539544</v>
      </c>
      <c r="AK16" s="85">
        <v>21</v>
      </c>
      <c r="AL16" s="85">
        <v>0</v>
      </c>
      <c r="AM16" s="85">
        <v>0</v>
      </c>
      <c r="AN16" s="85">
        <v>0</v>
      </c>
    </row>
    <row r="17" spans="1:40" s="75" customFormat="1" x14ac:dyDescent="0.2">
      <c r="A17" s="75">
        <v>3684</v>
      </c>
      <c r="B17" s="75" t="s">
        <v>131</v>
      </c>
      <c r="C17" s="75" t="s">
        <v>62</v>
      </c>
      <c r="D17" s="75" t="s">
        <v>69</v>
      </c>
      <c r="E17" s="75" t="s">
        <v>178</v>
      </c>
      <c r="F17" s="75">
        <v>-10.4643266952235</v>
      </c>
      <c r="G17" s="75">
        <v>-10.519463449963499</v>
      </c>
      <c r="H17" s="75">
        <v>6.12923531231932E-3</v>
      </c>
      <c r="I17" s="75">
        <v>-19.733375615700702</v>
      </c>
      <c r="J17" s="75">
        <v>-19.9306790725838</v>
      </c>
      <c r="K17" s="75">
        <v>4.83550026577966E-3</v>
      </c>
      <c r="L17" s="75">
        <v>3.9351003607686896E-3</v>
      </c>
      <c r="M17" s="75">
        <v>5.2707523564759998E-3</v>
      </c>
      <c r="N17" s="75">
        <v>-20.552634559263002</v>
      </c>
      <c r="O17" s="75">
        <v>6.0667478098787603E-3</v>
      </c>
      <c r="P17" s="75">
        <v>-39.236867211311001</v>
      </c>
      <c r="Q17" s="75">
        <v>4.7392926254827203E-3</v>
      </c>
      <c r="R17" s="75">
        <v>-57.944312872576802</v>
      </c>
      <c r="S17" s="75">
        <v>0.13844232995861899</v>
      </c>
      <c r="T17" s="75">
        <v>370.94432576714797</v>
      </c>
      <c r="U17" s="75">
        <v>0.312649124468521</v>
      </c>
      <c r="V17" s="76">
        <v>44572.410960648151</v>
      </c>
      <c r="W17" s="75">
        <v>2.5</v>
      </c>
      <c r="X17" s="75">
        <v>1.7428870243453699E-3</v>
      </c>
      <c r="Y17" s="75">
        <v>2.8126540938277999E-2</v>
      </c>
      <c r="Z17" s="115">
        <f>((((N17/1000)+1)/((SMOW!$Z$4/1000)+1))-1)*1000</f>
        <v>-10.474945700699511</v>
      </c>
      <c r="AA17" s="115">
        <f>((((P17/1000)+1)/((SMOW!$AA$4/1000)+1))-1)*1000</f>
        <v>-19.825659864398549</v>
      </c>
      <c r="AB17" s="115">
        <f>Z17*SMOW!$AN$6</f>
        <v>-10.705789467629947</v>
      </c>
      <c r="AC17" s="115">
        <f>AA17*SMOW!$AN$12</f>
        <v>-20.248004740833199</v>
      </c>
      <c r="AD17" s="115">
        <f>LN((AB17/1000)+1)*1000</f>
        <v>-10.763508755022425</v>
      </c>
      <c r="AE17" s="115">
        <f>LN((AC17/1000)+1)*1000</f>
        <v>-20.45580540621339</v>
      </c>
      <c r="AF17" s="116">
        <f>(AD17-SMOW!AN$14*AE17)</f>
        <v>3.7156499458244951E-2</v>
      </c>
      <c r="AG17" s="117">
        <f>AF17*1000</f>
        <v>37.156499458244951</v>
      </c>
      <c r="AH17" s="2"/>
      <c r="AI17" s="2"/>
      <c r="AK17" s="85">
        <v>21</v>
      </c>
      <c r="AL17" s="85">
        <v>3</v>
      </c>
      <c r="AM17" s="85">
        <v>0</v>
      </c>
      <c r="AN17" s="85">
        <v>0</v>
      </c>
    </row>
    <row r="18" spans="1:40" s="75" customFormat="1" x14ac:dyDescent="0.2">
      <c r="A18" s="75">
        <v>3685</v>
      </c>
      <c r="B18" s="75" t="s">
        <v>131</v>
      </c>
      <c r="C18" s="75" t="s">
        <v>62</v>
      </c>
      <c r="D18" s="75" t="s">
        <v>69</v>
      </c>
      <c r="E18" s="75" t="s">
        <v>179</v>
      </c>
      <c r="F18" s="75">
        <v>-10.4585521843495</v>
      </c>
      <c r="G18" s="75">
        <v>-10.5136277321616</v>
      </c>
      <c r="H18" s="75">
        <v>5.2610818077417302E-3</v>
      </c>
      <c r="I18" s="75">
        <v>-19.708473404616999</v>
      </c>
      <c r="J18" s="75">
        <v>-19.905275482339999</v>
      </c>
      <c r="K18" s="75">
        <v>1.4943032577830601E-3</v>
      </c>
      <c r="L18" s="75">
        <v>-3.64227748610491E-3</v>
      </c>
      <c r="M18" s="75">
        <v>5.4861203011516597E-3</v>
      </c>
      <c r="N18" s="75">
        <v>-20.546918919478902</v>
      </c>
      <c r="O18" s="75">
        <v>5.2074451229754404E-3</v>
      </c>
      <c r="P18" s="75">
        <v>-39.212460457333101</v>
      </c>
      <c r="Q18" s="75">
        <v>1.46457243730606E-3</v>
      </c>
      <c r="R18" s="75">
        <v>-57.725023994949403</v>
      </c>
      <c r="S18" s="75">
        <v>0.149951338880664</v>
      </c>
      <c r="T18" s="75">
        <v>380.87035003946301</v>
      </c>
      <c r="U18" s="75">
        <v>0.12977662657411701</v>
      </c>
      <c r="V18" s="76">
        <v>44572.487581018519</v>
      </c>
      <c r="W18" s="75">
        <v>2.5</v>
      </c>
      <c r="X18" s="75">
        <v>2.8986025521315602E-3</v>
      </c>
      <c r="Y18" s="75">
        <v>1.04742301129137E-3</v>
      </c>
      <c r="Z18" s="115">
        <f>((((N18/1000)+1)/((SMOW!$Z$4/1000)+1))-1)*1000</f>
        <v>-10.469171251793586</v>
      </c>
      <c r="AA18" s="115">
        <f>((((P18/1000)+1)/((SMOW!$AA$4/1000)+1))-1)*1000</f>
        <v>-19.800759997658513</v>
      </c>
      <c r="AB18" s="115">
        <f>Z18*SMOW!$AN$6</f>
        <v>-10.699887763120463</v>
      </c>
      <c r="AC18" s="115">
        <f>AA18*SMOW!$AN$12</f>
        <v>-20.222574433683437</v>
      </c>
      <c r="AD18" s="115">
        <f>LN((AB18/1000)+1)*1000</f>
        <v>-10.757543202163481</v>
      </c>
      <c r="AE18" s="115">
        <f>LN((AC18/1000)+1)*1000</f>
        <v>-20.429849881503323</v>
      </c>
      <c r="AF18" s="116">
        <f>(AD18-SMOW!AN$14*AE18)</f>
        <v>2.9417535270274797E-2</v>
      </c>
      <c r="AG18" s="117">
        <f>AF18*1000</f>
        <v>29.417535270274797</v>
      </c>
      <c r="AK18" s="85">
        <v>21</v>
      </c>
      <c r="AL18" s="85">
        <v>0</v>
      </c>
      <c r="AM18" s="85">
        <v>0</v>
      </c>
      <c r="AN18" s="85">
        <v>0</v>
      </c>
    </row>
    <row r="19" spans="1:40" s="75" customFormat="1" x14ac:dyDescent="0.2">
      <c r="A19" s="75">
        <v>3686</v>
      </c>
      <c r="B19" s="75" t="s">
        <v>156</v>
      </c>
      <c r="C19" s="75" t="s">
        <v>62</v>
      </c>
      <c r="D19" s="75" t="s">
        <v>69</v>
      </c>
      <c r="E19" s="75" t="s">
        <v>180</v>
      </c>
      <c r="F19" s="75">
        <v>-10.398000077415601</v>
      </c>
      <c r="G19" s="75">
        <v>-10.4524375555948</v>
      </c>
      <c r="H19" s="75">
        <v>5.4436539656393399E-3</v>
      </c>
      <c r="I19" s="75">
        <v>-19.608617368242001</v>
      </c>
      <c r="J19" s="75">
        <v>-19.8034170534034</v>
      </c>
      <c r="K19" s="75">
        <v>1.4268684954363701E-3</v>
      </c>
      <c r="L19" s="75">
        <v>3.76664860221934E-3</v>
      </c>
      <c r="M19" s="75">
        <v>5.5477691054039201E-3</v>
      </c>
      <c r="N19" s="75">
        <v>-20.4869841407656</v>
      </c>
      <c r="O19" s="75">
        <v>5.3881559592585298E-3</v>
      </c>
      <c r="P19" s="75">
        <v>-39.114591167540901</v>
      </c>
      <c r="Q19" s="75">
        <v>1.39847936433983E-3</v>
      </c>
      <c r="R19" s="75">
        <v>-58.5067156016013</v>
      </c>
      <c r="S19" s="75">
        <v>0.113525364508426</v>
      </c>
      <c r="T19" s="75">
        <v>448.35421747361602</v>
      </c>
      <c r="U19" s="75">
        <v>9.7904782502159601E-2</v>
      </c>
      <c r="V19" s="76">
        <v>44572.564525462964</v>
      </c>
      <c r="W19" s="75">
        <v>2.5</v>
      </c>
      <c r="X19" s="75">
        <v>1.2202444284677099E-2</v>
      </c>
      <c r="Y19" s="75">
        <v>4.9575590295714697E-3</v>
      </c>
      <c r="Z19" s="115">
        <f>((((N19/1000)+1)/((SMOW!$Z$4/1000)+1))-1)*1000</f>
        <v>-10.408619794662455</v>
      </c>
      <c r="AA19" s="115">
        <f>((((P19/1000)+1)/((SMOW!$AA$4/1000)+1))-1)*1000</f>
        <v>-19.700913361929253</v>
      </c>
      <c r="AB19" s="115">
        <f>Z19*SMOW!$AN$6</f>
        <v>-10.63800189081844</v>
      </c>
      <c r="AC19" s="115">
        <f>AA19*SMOW!$AN$12</f>
        <v>-20.120600770893393</v>
      </c>
      <c r="AD19" s="115">
        <f>LN((AB19/1000)+1)*1000</f>
        <v>-10.6949899526737</v>
      </c>
      <c r="AE19" s="115">
        <f>LN((AC19/1000)+1)*1000</f>
        <v>-20.32577690138573</v>
      </c>
      <c r="AF19" s="116">
        <f>(AD19-SMOW!AN$14*AE19)</f>
        <v>3.7020251257965597E-2</v>
      </c>
      <c r="AG19" s="117">
        <f>AF19*1000</f>
        <v>37.020251257965597</v>
      </c>
      <c r="AH19" s="2">
        <f>AVERAGE(AG17:AG19)</f>
        <v>34.53142866216178</v>
      </c>
      <c r="AI19" s="2">
        <f>STDEV(AG17:AG19)</f>
        <v>4.4292855079243889</v>
      </c>
      <c r="AK19" s="85">
        <v>21</v>
      </c>
      <c r="AL19" s="85">
        <v>0</v>
      </c>
      <c r="AM19" s="85">
        <v>0</v>
      </c>
      <c r="AN19" s="85">
        <v>0</v>
      </c>
    </row>
    <row r="20" spans="1:40" s="75" customFormat="1" x14ac:dyDescent="0.2">
      <c r="A20" s="75">
        <v>3687</v>
      </c>
      <c r="B20" s="75" t="s">
        <v>136</v>
      </c>
      <c r="C20" s="75" t="s">
        <v>63</v>
      </c>
      <c r="D20" s="75" t="s">
        <v>45</v>
      </c>
      <c r="E20" s="75" t="s">
        <v>181</v>
      </c>
      <c r="F20" s="75">
        <v>-0.92973372368378204</v>
      </c>
      <c r="G20" s="75">
        <v>-0.93016664005965199</v>
      </c>
      <c r="H20" s="75">
        <v>4.7774658153870303E-3</v>
      </c>
      <c r="I20" s="75">
        <v>-1.74084165528903</v>
      </c>
      <c r="J20" s="75">
        <v>-1.74235885859866</v>
      </c>
      <c r="K20" s="75">
        <v>3.0127798904097999E-3</v>
      </c>
      <c r="L20" s="75">
        <v>-1.02011627195598E-2</v>
      </c>
      <c r="M20" s="75">
        <v>4.6059022231762599E-3</v>
      </c>
      <c r="N20" s="75">
        <v>-11.115246682850399</v>
      </c>
      <c r="O20" s="75">
        <v>4.72875959159187E-3</v>
      </c>
      <c r="P20" s="75">
        <v>-21.602314667538</v>
      </c>
      <c r="Q20" s="75">
        <v>2.9528372933548602E-3</v>
      </c>
      <c r="R20" s="75">
        <v>-34.460789280540197</v>
      </c>
      <c r="S20" s="75">
        <v>0.15397363051068999</v>
      </c>
      <c r="T20" s="75">
        <v>430.62845017772997</v>
      </c>
      <c r="U20" s="75">
        <v>0.36358278998851101</v>
      </c>
      <c r="V20" s="76">
        <v>44574.542256944442</v>
      </c>
      <c r="W20" s="75">
        <v>2.5</v>
      </c>
      <c r="X20" s="75">
        <v>4.1203418263852602E-3</v>
      </c>
      <c r="Y20" s="75">
        <v>3.3317440665487901E-3</v>
      </c>
      <c r="Z20" s="115">
        <f>((((N20/1000)+1)/((SMOW!$Z$4/1000)+1))-1)*1000</f>
        <v>-0.94045504774986632</v>
      </c>
      <c r="AA20" s="115">
        <f>((((P20/1000)+1)/((SMOW!$AA$4/1000)+1))-1)*1000</f>
        <v>-1.8348197569014735</v>
      </c>
      <c r="AB20" s="115">
        <f>Z20*SMOW!$AN$6</f>
        <v>-0.96118051898899881</v>
      </c>
      <c r="AC20" s="115">
        <f>AA20*SMOW!$AN$12</f>
        <v>-1.8739068152293512</v>
      </c>
      <c r="AD20" s="115">
        <f>LN((AB20/1000)+1)*1000</f>
        <v>-0.96164274919886272</v>
      </c>
      <c r="AE20" s="115">
        <f>LN((AC20/1000)+1)*1000</f>
        <v>-1.8756647751174176</v>
      </c>
      <c r="AF20" s="116">
        <f>(AD20-SMOW!AN$14*AE20)</f>
        <v>2.8708252063133766E-2</v>
      </c>
      <c r="AG20" s="117">
        <f>AF20*1000</f>
        <v>28.708252063133767</v>
      </c>
      <c r="AK20" s="85">
        <v>21</v>
      </c>
      <c r="AL20" s="85">
        <v>3</v>
      </c>
      <c r="AM20" s="85">
        <v>0</v>
      </c>
      <c r="AN20" s="85">
        <v>0</v>
      </c>
    </row>
    <row r="21" spans="1:40" s="75" customFormat="1" x14ac:dyDescent="0.2">
      <c r="A21" s="75">
        <v>3688</v>
      </c>
      <c r="B21" s="75" t="s">
        <v>136</v>
      </c>
      <c r="C21" s="75" t="s">
        <v>63</v>
      </c>
      <c r="D21" s="75" t="s">
        <v>45</v>
      </c>
      <c r="E21" s="75" t="s">
        <v>182</v>
      </c>
      <c r="F21" s="75">
        <v>-0.91437697266018303</v>
      </c>
      <c r="G21" s="75">
        <v>-0.914795593013773</v>
      </c>
      <c r="H21" s="75">
        <v>4.0644132544325803E-3</v>
      </c>
      <c r="I21" s="75">
        <v>-1.72625635554376</v>
      </c>
      <c r="J21" s="75">
        <v>-1.72774810726509</v>
      </c>
      <c r="K21" s="75">
        <v>1.6653748375666201E-3</v>
      </c>
      <c r="L21" s="75">
        <v>-2.5445923778062902E-3</v>
      </c>
      <c r="M21" s="75">
        <v>3.9666541190965399E-3</v>
      </c>
      <c r="N21" s="75">
        <v>-11.1000464937743</v>
      </c>
      <c r="O21" s="75">
        <v>4.02297659549902E-3</v>
      </c>
      <c r="P21" s="75">
        <v>-21.588019558506101</v>
      </c>
      <c r="Q21" s="75">
        <v>1.6322403582945801E-3</v>
      </c>
      <c r="R21" s="75">
        <v>-33.903657688308499</v>
      </c>
      <c r="S21" s="75">
        <v>0.15392064809131201</v>
      </c>
      <c r="T21" s="75">
        <v>493.292225222561</v>
      </c>
      <c r="U21" s="75">
        <v>0.20998085253106</v>
      </c>
      <c r="V21" s="76">
        <v>44574.64261574074</v>
      </c>
      <c r="W21" s="75">
        <v>2.5</v>
      </c>
      <c r="X21" s="75">
        <v>2.37897192761778E-2</v>
      </c>
      <c r="Y21" s="75">
        <v>2.61673175083014E-2</v>
      </c>
      <c r="Z21" s="115">
        <f>((((N21/1000)+1)/((SMOW!$Z$4/1000)+1))-1)*1000</f>
        <v>-0.92509846152422082</v>
      </c>
      <c r="AA21" s="115">
        <f>((((P21/1000)+1)/((SMOW!$AA$4/1000)+1))-1)*1000</f>
        <v>-1.8202358302452648</v>
      </c>
      <c r="AB21" s="115">
        <f>Z21*SMOW!$AN$6</f>
        <v>-0.94548550884089966</v>
      </c>
      <c r="AC21" s="115">
        <f>AA21*SMOW!$AN$12</f>
        <v>-1.8590122080336962</v>
      </c>
      <c r="AD21" s="115">
        <f>LN((AB21/1000)+1)*1000</f>
        <v>-0.94593276220120004</v>
      </c>
      <c r="AE21" s="115">
        <f>LN((AC21/1000)+1)*1000</f>
        <v>-1.8607423157553131</v>
      </c>
      <c r="AF21" s="116">
        <f>(AD21-SMOW!AN$14*AE21)</f>
        <v>3.6539180517605296E-2</v>
      </c>
      <c r="AG21" s="117">
        <f>AF21*1000</f>
        <v>36.539180517605296</v>
      </c>
      <c r="AH21" s="2">
        <f>AVERAGE(AG20:AG21)</f>
        <v>32.623716290369529</v>
      </c>
      <c r="AI21" s="2">
        <f>STDEV(AG20:AG21)</f>
        <v>5.5373026131435195</v>
      </c>
      <c r="AK21" s="85">
        <v>21</v>
      </c>
      <c r="AL21" s="85">
        <v>0</v>
      </c>
      <c r="AM21" s="85">
        <v>0</v>
      </c>
      <c r="AN21" s="85">
        <v>0</v>
      </c>
    </row>
    <row r="22" spans="1:40" s="75" customFormat="1" x14ac:dyDescent="0.2">
      <c r="A22" s="75">
        <v>3691</v>
      </c>
      <c r="B22" s="75" t="s">
        <v>136</v>
      </c>
      <c r="C22" s="75" t="s">
        <v>62</v>
      </c>
      <c r="D22" s="75" t="s">
        <v>67</v>
      </c>
      <c r="E22" s="75" t="s">
        <v>183</v>
      </c>
      <c r="F22" s="75">
        <v>-1.2240854817170701</v>
      </c>
      <c r="G22" s="75">
        <v>-1.2248357936699099</v>
      </c>
      <c r="H22" s="75">
        <v>5.0946505177233902E-3</v>
      </c>
      <c r="I22" s="75">
        <v>-2.2806211992394601</v>
      </c>
      <c r="J22" s="75">
        <v>-2.2832259228143799</v>
      </c>
      <c r="K22" s="75">
        <v>2.7324266887409502E-3</v>
      </c>
      <c r="L22" s="75">
        <v>-1.9292506423917399E-2</v>
      </c>
      <c r="M22" s="75">
        <v>4.9432273536210904E-3</v>
      </c>
      <c r="N22" s="75">
        <v>-11.406597527186999</v>
      </c>
      <c r="O22" s="75">
        <v>5.04271059855826E-3</v>
      </c>
      <c r="P22" s="75">
        <v>-22.1313546988527</v>
      </c>
      <c r="Q22" s="75">
        <v>2.6780620295408799E-3</v>
      </c>
      <c r="R22" s="75">
        <v>-33.629916632510898</v>
      </c>
      <c r="S22" s="75">
        <v>0.16549895433987799</v>
      </c>
      <c r="T22" s="75">
        <v>724.06740687234696</v>
      </c>
      <c r="U22" s="75">
        <v>0.420025039498371</v>
      </c>
      <c r="V22" s="76">
        <v>44576.804201388892</v>
      </c>
      <c r="W22" s="75">
        <v>2.5</v>
      </c>
      <c r="X22" s="75">
        <v>4.2281675483682502E-2</v>
      </c>
      <c r="Y22" s="75">
        <v>3.9893661201753298E-2</v>
      </c>
      <c r="Z22" s="115">
        <f>((((N22/1000)+1)/((SMOW!$Z$4/1000)+1))-1)*1000</f>
        <v>-1.2348036470057888</v>
      </c>
      <c r="AA22" s="115">
        <f>((((P22/1000)+1)/((SMOW!$AA$4/1000)+1))-1)*1000</f>
        <v>-2.3745484849325704</v>
      </c>
      <c r="AB22" s="115">
        <f>Z22*SMOW!$AN$6</f>
        <v>-1.2620158859461035</v>
      </c>
      <c r="AC22" s="115">
        <f>AA22*SMOW!$AN$12</f>
        <v>-2.425133352892392</v>
      </c>
      <c r="AD22" s="115">
        <f>LN((AB22/1000)+1)*1000</f>
        <v>-1.2628128986266347</v>
      </c>
      <c r="AE22" s="115">
        <f>LN((AC22/1000)+1)*1000</f>
        <v>-2.4280787517356615</v>
      </c>
      <c r="AF22" s="116">
        <f>(AD22-SMOW!AN$14*AE22)</f>
        <v>1.9212682289794669E-2</v>
      </c>
      <c r="AG22" s="117">
        <f>AF22*1000</f>
        <v>19.212682289794671</v>
      </c>
      <c r="AK22" s="85">
        <v>21</v>
      </c>
      <c r="AL22" s="85">
        <v>0</v>
      </c>
      <c r="AM22" s="85">
        <v>0</v>
      </c>
      <c r="AN22" s="85">
        <v>0</v>
      </c>
    </row>
    <row r="23" spans="1:40" s="75" customFormat="1" x14ac:dyDescent="0.2">
      <c r="A23" s="75">
        <v>3692</v>
      </c>
      <c r="B23" s="75" t="s">
        <v>136</v>
      </c>
      <c r="C23" s="75" t="s">
        <v>62</v>
      </c>
      <c r="D23" s="75" t="s">
        <v>67</v>
      </c>
      <c r="E23" s="75" t="s">
        <v>184</v>
      </c>
      <c r="F23" s="75">
        <v>-1.2566039278319401</v>
      </c>
      <c r="G23" s="75">
        <v>-1.2573943511458201</v>
      </c>
      <c r="H23" s="75">
        <v>3.4638913217221899E-3</v>
      </c>
      <c r="I23" s="75">
        <v>-2.34223424024845</v>
      </c>
      <c r="J23" s="75">
        <v>-2.3449816265361498</v>
      </c>
      <c r="K23" s="75">
        <v>1.8203115543186099E-3</v>
      </c>
      <c r="L23" s="75">
        <v>-1.92440523347393E-2</v>
      </c>
      <c r="M23" s="75">
        <v>3.6352202440043798E-3</v>
      </c>
      <c r="N23" s="75">
        <v>-11.4387844480173</v>
      </c>
      <c r="O23" s="75">
        <v>3.4285769788402502E-3</v>
      </c>
      <c r="P23" s="75">
        <v>-22.191741880082802</v>
      </c>
      <c r="Q23" s="75">
        <v>1.7840944372439201E-3</v>
      </c>
      <c r="R23" s="75">
        <v>-34.059016329342697</v>
      </c>
      <c r="S23" s="75">
        <v>0.15939004375816301</v>
      </c>
      <c r="T23" s="75">
        <v>473.36027358159203</v>
      </c>
      <c r="U23" s="75">
        <v>0.14007854165931399</v>
      </c>
      <c r="V23" s="76">
        <v>44576.920069444444</v>
      </c>
      <c r="W23" s="75">
        <v>2.5</v>
      </c>
      <c r="X23" s="75">
        <v>2.6576199975858602E-4</v>
      </c>
      <c r="Y23" s="75">
        <v>5.0735223126787202E-4</v>
      </c>
      <c r="Z23" s="115">
        <f>((((N23/1000)+1)/((SMOW!$Z$4/1000)+1))-1)*1000</f>
        <v>-1.2673217441553364</v>
      </c>
      <c r="AA23" s="115">
        <f>((((P23/1000)+1)/((SMOW!$AA$4/1000)+1))-1)*1000</f>
        <v>-2.4361557255674349</v>
      </c>
      <c r="AB23" s="115">
        <f>Z23*SMOW!$AN$6</f>
        <v>-1.2952506073392411</v>
      </c>
      <c r="AC23" s="115">
        <f>AA23*SMOW!$AN$12</f>
        <v>-2.4880530089833561</v>
      </c>
      <c r="AD23" s="115">
        <f>LN((AB23/1000)+1)*1000</f>
        <v>-1.2960901694476918</v>
      </c>
      <c r="AE23" s="115">
        <f>LN((AC23/1000)+1)*1000</f>
        <v>-2.4911533564914086</v>
      </c>
      <c r="AF23" s="116">
        <f>(AD23-SMOW!AN$14*AE23)</f>
        <v>1.9238802779771857E-2</v>
      </c>
      <c r="AG23" s="117">
        <f>AF23*1000</f>
        <v>19.238802779771859</v>
      </c>
      <c r="AH23" s="2">
        <f>AVERAGE(AG22:AG23)</f>
        <v>19.225742534783265</v>
      </c>
      <c r="AI23" s="2">
        <f>STDEV(AG22:AG23)</f>
        <v>1.8469975590785094E-2</v>
      </c>
      <c r="AK23" s="85">
        <v>21</v>
      </c>
      <c r="AL23" s="85">
        <v>0</v>
      </c>
      <c r="AM23" s="85">
        <v>0</v>
      </c>
      <c r="AN23" s="85">
        <v>0</v>
      </c>
    </row>
    <row r="24" spans="1:40" s="75" customFormat="1" x14ac:dyDescent="0.2">
      <c r="A24" s="75">
        <v>3693</v>
      </c>
      <c r="B24" s="75" t="s">
        <v>136</v>
      </c>
      <c r="C24" s="75" t="s">
        <v>63</v>
      </c>
      <c r="D24" s="75" t="s">
        <v>45</v>
      </c>
      <c r="E24" s="75" t="s">
        <v>185</v>
      </c>
      <c r="F24" s="75">
        <v>-1.58235290144383</v>
      </c>
      <c r="G24" s="75">
        <v>-1.58360666971246</v>
      </c>
      <c r="H24" s="75">
        <v>5.1839490438193797E-3</v>
      </c>
      <c r="I24" s="75">
        <v>-2.9740711525844201</v>
      </c>
      <c r="J24" s="75">
        <v>-2.97850261159128</v>
      </c>
      <c r="K24" s="75">
        <v>2.4850284636755001E-3</v>
      </c>
      <c r="L24" s="75">
        <v>-1.09572907922571E-2</v>
      </c>
      <c r="M24" s="75">
        <v>5.2587748341597603E-3</v>
      </c>
      <c r="N24" s="75">
        <v>-11.7612124135839</v>
      </c>
      <c r="O24" s="75">
        <v>5.1310987269321496E-3</v>
      </c>
      <c r="P24" s="75">
        <v>-22.811007696348501</v>
      </c>
      <c r="Q24" s="75">
        <v>2.4355860665238498E-3</v>
      </c>
      <c r="R24" s="75">
        <v>-35.301765978392503</v>
      </c>
      <c r="S24" s="75">
        <v>0.158776886593581</v>
      </c>
      <c r="T24" s="75">
        <v>541.557874690527</v>
      </c>
      <c r="U24" s="75">
        <v>0.33366058992166397</v>
      </c>
      <c r="V24" s="76">
        <v>44577.576817129629</v>
      </c>
      <c r="W24" s="75">
        <v>2.5</v>
      </c>
      <c r="X24" s="75">
        <v>7.9480307754148105E-3</v>
      </c>
      <c r="Y24" s="75">
        <v>9.9181804263363694E-3</v>
      </c>
      <c r="Z24" s="115">
        <f>((((N24/1000)+1)/((SMOW!$Z$4/1000)+1))-1)*1000</f>
        <v>-1.5930672220568765</v>
      </c>
      <c r="AA24" s="115">
        <f>((((P24/1000)+1)/((SMOW!$AA$4/1000)+1))-1)*1000</f>
        <v>-3.0679331555203415</v>
      </c>
      <c r="AB24" s="115">
        <f>Z24*SMOW!$AN$6</f>
        <v>-1.6281747681025287</v>
      </c>
      <c r="AC24" s="115">
        <f>AA24*SMOW!$AN$12</f>
        <v>-3.1332891566996404</v>
      </c>
      <c r="AD24" s="115">
        <f>LN((AB24/1000)+1)*1000</f>
        <v>-1.6295016851377337</v>
      </c>
      <c r="AE24" s="115">
        <f>LN((AC24/1000)+1)*1000</f>
        <v>-3.1382081850155177</v>
      </c>
      <c r="AF24" s="116">
        <f>(AD24-SMOW!AN$14*AE24)</f>
        <v>2.7472236550459606E-2</v>
      </c>
      <c r="AG24" s="117">
        <f>AF24*1000</f>
        <v>27.472236550459606</v>
      </c>
      <c r="AK24" s="85">
        <v>21</v>
      </c>
      <c r="AL24" s="85">
        <v>0</v>
      </c>
      <c r="AM24" s="85">
        <v>0</v>
      </c>
      <c r="AN24" s="85">
        <v>0</v>
      </c>
    </row>
    <row r="25" spans="1:40" s="75" customFormat="1" x14ac:dyDescent="0.2">
      <c r="A25" s="75">
        <v>3694</v>
      </c>
      <c r="B25" s="75" t="s">
        <v>136</v>
      </c>
      <c r="C25" s="75" t="s">
        <v>63</v>
      </c>
      <c r="D25" s="75" t="s">
        <v>45</v>
      </c>
      <c r="E25" s="75" t="s">
        <v>186</v>
      </c>
      <c r="F25" s="75">
        <v>-1.54014552355213</v>
      </c>
      <c r="G25" s="75">
        <v>-1.5413332532299799</v>
      </c>
      <c r="H25" s="75">
        <v>4.98658736894748E-3</v>
      </c>
      <c r="I25" s="75">
        <v>-2.89801124454821</v>
      </c>
      <c r="J25" s="75">
        <v>-2.9022186562178902</v>
      </c>
      <c r="K25" s="75">
        <v>1.5390088547411699E-3</v>
      </c>
      <c r="L25" s="75">
        <v>-8.9618027469350603E-3</v>
      </c>
      <c r="M25" s="75">
        <v>5.1600451978860698E-3</v>
      </c>
      <c r="N25" s="75">
        <v>-11.7194353395547</v>
      </c>
      <c r="O25" s="75">
        <v>4.9357491526752402E-3</v>
      </c>
      <c r="P25" s="75">
        <v>-22.736461084532198</v>
      </c>
      <c r="Q25" s="75">
        <v>1.50838856683474E-3</v>
      </c>
      <c r="R25" s="75">
        <v>-35.341664894862703</v>
      </c>
      <c r="S25" s="75">
        <v>0.120187513898424</v>
      </c>
      <c r="T25" s="75">
        <v>439.02539530605799</v>
      </c>
      <c r="U25" s="75">
        <v>0.171487065267204</v>
      </c>
      <c r="V25" s="76">
        <v>44577.653634259259</v>
      </c>
      <c r="W25" s="75">
        <v>2.5</v>
      </c>
      <c r="X25" s="75">
        <v>7.9546572899970802E-2</v>
      </c>
      <c r="Y25" s="75">
        <v>8.8635582660896703E-2</v>
      </c>
      <c r="Z25" s="115">
        <f>((((N25/1000)+1)/((SMOW!$Z$4/1000)+1))-1)*1000</f>
        <v>-1.5508602971052721</v>
      </c>
      <c r="AA25" s="115">
        <f>((((P25/1000)+1)/((SMOW!$AA$4/1000)+1))-1)*1000</f>
        <v>-2.9918804079150929</v>
      </c>
      <c r="AB25" s="115">
        <f>Z25*SMOW!$AN$6</f>
        <v>-1.5850376993750259</v>
      </c>
      <c r="AC25" s="115">
        <f>AA25*SMOW!$AN$12</f>
        <v>-3.0556162618453442</v>
      </c>
      <c r="AD25" s="115">
        <f>LN((AB25/1000)+1)*1000</f>
        <v>-1.5862952005961259</v>
      </c>
      <c r="AE25" s="115">
        <f>LN((AC25/1000)+1)*1000</f>
        <v>-3.0602941889457207</v>
      </c>
      <c r="AF25" s="116">
        <f>(AD25-SMOW!AN$14*AE25)</f>
        <v>2.9540131167214767E-2</v>
      </c>
      <c r="AG25" s="117">
        <f>AF25*1000</f>
        <v>29.540131167214767</v>
      </c>
      <c r="AH25" s="2">
        <f>AVERAGE(AG24:AG25)</f>
        <v>28.506183858837186</v>
      </c>
      <c r="AI25" s="2">
        <f>STDEV(AG24:AG25)</f>
        <v>1.4622223062867317</v>
      </c>
      <c r="AK25" s="85">
        <v>21</v>
      </c>
      <c r="AL25" s="85">
        <v>0</v>
      </c>
      <c r="AM25" s="85">
        <v>0</v>
      </c>
      <c r="AN25" s="85">
        <v>0</v>
      </c>
    </row>
    <row r="26" spans="1:40" s="75" customFormat="1" x14ac:dyDescent="0.2">
      <c r="A26" s="75">
        <v>3695</v>
      </c>
      <c r="B26" s="75" t="s">
        <v>136</v>
      </c>
      <c r="C26" s="75" t="s">
        <v>63</v>
      </c>
      <c r="D26" s="75" t="s">
        <v>45</v>
      </c>
      <c r="E26" s="75" t="s">
        <v>187</v>
      </c>
      <c r="F26" s="75">
        <v>-0.83035524628005697</v>
      </c>
      <c r="G26" s="75">
        <v>-0.83070073933942101</v>
      </c>
      <c r="H26" s="75">
        <v>5.3409653093586303E-3</v>
      </c>
      <c r="I26" s="75">
        <v>-1.53245764302737</v>
      </c>
      <c r="J26" s="75">
        <v>-1.5336331112727799</v>
      </c>
      <c r="K26" s="75">
        <v>1.6620085375801E-3</v>
      </c>
      <c r="L26" s="75">
        <v>-2.09424565873929E-2</v>
      </c>
      <c r="M26" s="75">
        <v>5.3055623706689797E-3</v>
      </c>
      <c r="N26" s="75">
        <v>-11.0168813681877</v>
      </c>
      <c r="O26" s="75">
        <v>5.2865142129645201E-3</v>
      </c>
      <c r="P26" s="75">
        <v>-21.3980766862956</v>
      </c>
      <c r="Q26" s="75">
        <v>1.6289410345782301E-3</v>
      </c>
      <c r="R26" s="75">
        <v>-33.387596509579701</v>
      </c>
      <c r="S26" s="75">
        <v>0.16926361848941199</v>
      </c>
      <c r="T26" s="75">
        <v>445.98178828265702</v>
      </c>
      <c r="U26" s="75">
        <v>0.20655854771158899</v>
      </c>
      <c r="V26" s="76">
        <v>44577.776018518518</v>
      </c>
      <c r="W26" s="75">
        <v>2.5</v>
      </c>
      <c r="X26" s="75">
        <v>4.8841367562386502E-2</v>
      </c>
      <c r="Y26" s="75">
        <v>4.53725042577496E-2</v>
      </c>
      <c r="Z26" s="115">
        <f>((((N26/1000)+1)/((SMOW!$Z$4/1000)+1))-1)*1000</f>
        <v>-0.84107763680663084</v>
      </c>
      <c r="AA26" s="115">
        <f>((((P26/1000)+1)/((SMOW!$AA$4/1000)+1))-1)*1000</f>
        <v>-1.6264553623249745</v>
      </c>
      <c r="AB26" s="115">
        <f>Z26*SMOW!$AN$6</f>
        <v>-0.85961305794474963</v>
      </c>
      <c r="AC26" s="115">
        <f>AA26*SMOW!$AN$12</f>
        <v>-1.6611036461009483</v>
      </c>
      <c r="AD26" s="115">
        <f>LN((AB26/1000)+1)*1000</f>
        <v>-0.85998273711870465</v>
      </c>
      <c r="AE26" s="115">
        <f>LN((AC26/1000)+1)*1000</f>
        <v>-1.6624848084769748</v>
      </c>
      <c r="AF26" s="116">
        <f>(AD26-SMOW!AN$14*AE26)</f>
        <v>1.780924175713805E-2</v>
      </c>
      <c r="AG26" s="117">
        <f>AF26*1000</f>
        <v>17.80924175713805</v>
      </c>
      <c r="AK26" s="85">
        <v>21</v>
      </c>
      <c r="AL26" s="85">
        <v>0</v>
      </c>
      <c r="AM26" s="85">
        <v>0</v>
      </c>
      <c r="AN26" s="85">
        <v>0</v>
      </c>
    </row>
    <row r="27" spans="1:40" s="75" customFormat="1" x14ac:dyDescent="0.2">
      <c r="A27" s="75">
        <v>3696</v>
      </c>
      <c r="B27" s="75" t="s">
        <v>136</v>
      </c>
      <c r="C27" s="75" t="s">
        <v>63</v>
      </c>
      <c r="D27" s="75" t="s">
        <v>45</v>
      </c>
      <c r="E27" s="75" t="s">
        <v>188</v>
      </c>
      <c r="F27" s="75">
        <v>-0.79131553948441602</v>
      </c>
      <c r="G27" s="75">
        <v>-0.79162909060901099</v>
      </c>
      <c r="H27" s="75">
        <v>3.8911422126128698E-3</v>
      </c>
      <c r="I27" s="75">
        <v>-1.4598011402941899</v>
      </c>
      <c r="J27" s="75">
        <v>-1.4608677553128</v>
      </c>
      <c r="K27" s="75">
        <v>1.8542583990555201E-3</v>
      </c>
      <c r="L27" s="75">
        <v>-2.0290915803854202E-2</v>
      </c>
      <c r="M27" s="75">
        <v>3.7032115158734998E-3</v>
      </c>
      <c r="N27" s="75">
        <v>-10.9782396708744</v>
      </c>
      <c r="O27" s="75">
        <v>3.8514720504942302E-3</v>
      </c>
      <c r="P27" s="75">
        <v>-21.326865765259399</v>
      </c>
      <c r="Q27" s="75">
        <v>1.8173658718551801E-3</v>
      </c>
      <c r="R27" s="75">
        <v>-33.1422440666515</v>
      </c>
      <c r="S27" s="75">
        <v>0.14208712492752401</v>
      </c>
      <c r="T27" s="75">
        <v>383.54202786946001</v>
      </c>
      <c r="U27" s="75">
        <v>9.2801889017051095E-2</v>
      </c>
      <c r="V27" s="76">
        <v>44577.852870370371</v>
      </c>
      <c r="W27" s="75">
        <v>2.5</v>
      </c>
      <c r="X27" s="75">
        <v>5.74228516492497E-2</v>
      </c>
      <c r="Y27" s="75">
        <v>4.9264024263000201E-2</v>
      </c>
      <c r="Z27" s="115">
        <f>((((N27/1000)+1)/((SMOW!$Z$4/1000)+1))-1)*1000</f>
        <v>-0.80203834895786752</v>
      </c>
      <c r="AA27" s="115">
        <f>((((P27/1000)+1)/((SMOW!$AA$4/1000)+1))-1)*1000</f>
        <v>-1.5538056996193816</v>
      </c>
      <c r="AB27" s="115">
        <f>Z27*SMOW!$AN$6</f>
        <v>-0.81971343377322248</v>
      </c>
      <c r="AC27" s="115">
        <f>AA27*SMOW!$AN$12</f>
        <v>-1.5869063318655565</v>
      </c>
      <c r="AD27" s="115">
        <f>LN((AB27/1000)+1)*1000</f>
        <v>-0.82004958253959792</v>
      </c>
      <c r="AE27" s="115">
        <f>LN((AC27/1000)+1)*1000</f>
        <v>-1.5881668013931352</v>
      </c>
      <c r="AF27" s="116">
        <f>(AD27-SMOW!AN$14*AE27)</f>
        <v>1.8502488595977473E-2</v>
      </c>
      <c r="AG27" s="117">
        <f>AF27*1000</f>
        <v>18.502488595977475</v>
      </c>
      <c r="AH27" s="2">
        <f>AVERAGE(AG26:AG27)</f>
        <v>18.155865176557761</v>
      </c>
      <c r="AI27" s="20">
        <f>STDEV(AG26:AG27)</f>
        <v>0.49019954077949496</v>
      </c>
      <c r="AK27" s="85">
        <v>21</v>
      </c>
      <c r="AL27" s="85">
        <v>0</v>
      </c>
      <c r="AM27" s="85">
        <v>0</v>
      </c>
      <c r="AN27" s="85">
        <v>0</v>
      </c>
    </row>
    <row r="28" spans="1:40" s="75" customFormat="1" x14ac:dyDescent="0.2">
      <c r="A28" s="75">
        <v>3697</v>
      </c>
      <c r="B28" s="75" t="s">
        <v>136</v>
      </c>
      <c r="C28" s="75" t="s">
        <v>63</v>
      </c>
      <c r="D28" s="75" t="s">
        <v>189</v>
      </c>
      <c r="E28" s="75" t="s">
        <v>190</v>
      </c>
      <c r="F28" s="75">
        <v>-0.50775972351846399</v>
      </c>
      <c r="G28" s="75">
        <v>-0.50788924421951098</v>
      </c>
      <c r="H28" s="75">
        <v>5.3899802276194501E-3</v>
      </c>
      <c r="I28" s="75">
        <v>-0.91954314087901701</v>
      </c>
      <c r="J28" s="75">
        <v>-0.919966231910333</v>
      </c>
      <c r="K28" s="75">
        <v>1.62964730530728E-3</v>
      </c>
      <c r="L28" s="75">
        <v>-2.2147073770855102E-2</v>
      </c>
      <c r="M28" s="75">
        <v>5.5410863337195396E-3</v>
      </c>
      <c r="N28" s="75">
        <v>-10.6975747040666</v>
      </c>
      <c r="O28" s="75">
        <v>5.3350294245465297E-3</v>
      </c>
      <c r="P28" s="75">
        <v>-20.797356797881999</v>
      </c>
      <c r="Q28" s="75">
        <v>1.5972236649090801E-3</v>
      </c>
      <c r="R28" s="75">
        <v>-32.520210105486498</v>
      </c>
      <c r="S28" s="75">
        <v>0.180815898642819</v>
      </c>
      <c r="T28" s="75">
        <v>370.65332137555299</v>
      </c>
      <c r="U28" s="75">
        <v>0.14990156474588001</v>
      </c>
      <c r="V28" s="76">
        <v>44577.929780092592</v>
      </c>
      <c r="W28" s="75">
        <v>2.5</v>
      </c>
      <c r="X28" s="75">
        <v>0.28646837422872301</v>
      </c>
      <c r="Y28" s="75">
        <v>0.311787061246658</v>
      </c>
      <c r="Z28" s="115">
        <f>((((N28/1000)+1)/((SMOW!$Z$4/1000)+1))-1)*1000</f>
        <v>-0.5184855759148288</v>
      </c>
      <c r="AA28" s="115">
        <f>((((P28/1000)+1)/((SMOW!$AA$4/1000)+1))-1)*1000</f>
        <v>-1.013598561166229</v>
      </c>
      <c r="AB28" s="115">
        <f>Z28*SMOW!$AN$6</f>
        <v>-0.52991180826611273</v>
      </c>
      <c r="AC28" s="115">
        <f>AA28*SMOW!$AN$12</f>
        <v>-1.0351911922311259</v>
      </c>
      <c r="AD28" s="115">
        <f>LN((AB28/1000)+1)*1000</f>
        <v>-0.53005226114900383</v>
      </c>
      <c r="AE28" s="115">
        <f>LN((AC28/1000)+1)*1000</f>
        <v>-1.0357273726982061</v>
      </c>
      <c r="AF28" s="116">
        <f>(AD28-SMOW!AN$14*AE28)</f>
        <v>1.6811791635649054E-2</v>
      </c>
      <c r="AG28" s="117">
        <f>AF28*1000</f>
        <v>16.811791635649055</v>
      </c>
      <c r="AK28" s="85">
        <v>21</v>
      </c>
      <c r="AL28" s="85">
        <v>0</v>
      </c>
      <c r="AM28" s="85">
        <v>0</v>
      </c>
      <c r="AN28" s="85">
        <v>0</v>
      </c>
    </row>
    <row r="29" spans="1:40" s="75" customFormat="1" x14ac:dyDescent="0.2">
      <c r="A29" s="75">
        <v>3698</v>
      </c>
      <c r="B29" s="75" t="s">
        <v>136</v>
      </c>
      <c r="C29" s="75" t="s">
        <v>63</v>
      </c>
      <c r="D29" s="75" t="s">
        <v>189</v>
      </c>
      <c r="E29" s="75" t="s">
        <v>191</v>
      </c>
      <c r="F29" s="75">
        <v>-0.56360883757349001</v>
      </c>
      <c r="G29" s="75">
        <v>-0.56376831856061604</v>
      </c>
      <c r="H29" s="75">
        <v>5.5152929727162302E-3</v>
      </c>
      <c r="I29" s="75">
        <v>-1.0259769439491999</v>
      </c>
      <c r="J29" s="75">
        <v>-1.0265037351850901</v>
      </c>
      <c r="K29" s="75">
        <v>2.4430219250959001E-3</v>
      </c>
      <c r="L29" s="75">
        <v>-2.1774346382887302E-2</v>
      </c>
      <c r="M29" s="75">
        <v>5.2897996897509E-3</v>
      </c>
      <c r="N29" s="75">
        <v>-10.752854436873699</v>
      </c>
      <c r="O29" s="75">
        <v>5.4590646072622201E-3</v>
      </c>
      <c r="P29" s="75">
        <v>-20.9016729824063</v>
      </c>
      <c r="Q29" s="75">
        <v>2.3944152946152402E-3</v>
      </c>
      <c r="R29" s="75">
        <v>-32.824192182971501</v>
      </c>
      <c r="S29" s="75">
        <v>0.15047503225318201</v>
      </c>
      <c r="T29" s="75">
        <v>505.21119597668502</v>
      </c>
      <c r="U29" s="75">
        <v>0.173925509795788</v>
      </c>
      <c r="V29" s="76">
        <v>44578.526875000003</v>
      </c>
      <c r="W29" s="75">
        <v>2.5</v>
      </c>
      <c r="X29" s="75">
        <v>4.6251947564557099E-4</v>
      </c>
      <c r="Y29" s="75">
        <v>1.1342169531090699E-3</v>
      </c>
      <c r="Z29" s="115">
        <f>((((N29/1000)+1)/((SMOW!$Z$4/1000)+1))-1)*1000</f>
        <v>-0.5743340906361194</v>
      </c>
      <c r="AA29" s="115">
        <f>((((P29/1000)+1)/((SMOW!$AA$4/1000)+1))-1)*1000</f>
        <v>-1.1200223443466051</v>
      </c>
      <c r="AB29" s="115">
        <f>Z29*SMOW!$AN$6</f>
        <v>-0.58699109609917921</v>
      </c>
      <c r="AC29" s="115">
        <f>AA29*SMOW!$AN$12</f>
        <v>-1.1438821150610496</v>
      </c>
      <c r="AD29" s="115">
        <f>LN((AB29/1000)+1)*1000</f>
        <v>-0.58716344281990906</v>
      </c>
      <c r="AE29" s="115">
        <f>LN((AC29/1000)+1)*1000</f>
        <v>-1.1445368475463895</v>
      </c>
      <c r="AF29" s="116">
        <f>(AD29-SMOW!AN$14*AE29)</f>
        <v>1.7152012684584661E-2</v>
      </c>
      <c r="AG29" s="117">
        <f>AF29*1000</f>
        <v>17.152012684584662</v>
      </c>
      <c r="AH29" s="2">
        <f>AVERAGE(AG28:AG29)</f>
        <v>16.98190216011686</v>
      </c>
      <c r="AI29" s="20">
        <f>STDEV(AG28:AG29)</f>
        <v>0.24057261080476811</v>
      </c>
      <c r="AK29" s="85">
        <v>21</v>
      </c>
      <c r="AL29" s="85">
        <v>0</v>
      </c>
      <c r="AM29" s="85">
        <v>0</v>
      </c>
      <c r="AN29" s="85">
        <v>0</v>
      </c>
    </row>
    <row r="30" spans="1:40" s="75" customFormat="1" x14ac:dyDescent="0.2">
      <c r="A30" s="75">
        <v>3699</v>
      </c>
      <c r="B30" s="75" t="s">
        <v>136</v>
      </c>
      <c r="C30" s="75" t="s">
        <v>63</v>
      </c>
      <c r="D30" s="75" t="s">
        <v>189</v>
      </c>
      <c r="E30" s="75" t="s">
        <v>192</v>
      </c>
      <c r="F30" s="75">
        <v>-0.53569494835380704</v>
      </c>
      <c r="G30" s="75">
        <v>-0.53583893162436902</v>
      </c>
      <c r="H30" s="75">
        <v>4.7877502919604596E-3</v>
      </c>
      <c r="I30" s="75">
        <v>-0.97958302076762704</v>
      </c>
      <c r="J30" s="75">
        <v>-0.98006317808103005</v>
      </c>
      <c r="K30" s="75">
        <v>1.6361757736439301E-3</v>
      </c>
      <c r="L30" s="75">
        <v>-1.8365573597585502E-2</v>
      </c>
      <c r="M30" s="75">
        <v>5.0011002417693698E-3</v>
      </c>
      <c r="N30" s="75">
        <v>-10.7252251295197</v>
      </c>
      <c r="O30" s="75">
        <v>4.7389392180137296E-3</v>
      </c>
      <c r="P30" s="75">
        <v>-20.8562021177767</v>
      </c>
      <c r="Q30" s="75">
        <v>1.6036222421274601E-3</v>
      </c>
      <c r="R30" s="75">
        <v>-32.505634789609203</v>
      </c>
      <c r="S30" s="75">
        <v>0.14729656096680199</v>
      </c>
      <c r="T30" s="75">
        <v>388.89905136336398</v>
      </c>
      <c r="U30" s="75">
        <v>8.9770259161915805E-2</v>
      </c>
      <c r="V30" s="76">
        <v>44578.603680555556</v>
      </c>
      <c r="W30" s="75">
        <v>2.5</v>
      </c>
      <c r="X30" s="75">
        <v>8.3236981831287304E-2</v>
      </c>
      <c r="Y30" s="75">
        <v>9.7852046646227694E-2</v>
      </c>
      <c r="Z30" s="115">
        <f>((((N30/1000)+1)/((SMOW!$Z$4/1000)+1))-1)*1000</f>
        <v>-0.54642050096875838</v>
      </c>
      <c r="AA30" s="115">
        <f>((((P30/1000)+1)/((SMOW!$AA$4/1000)+1))-1)*1000</f>
        <v>-1.0736327887811425</v>
      </c>
      <c r="AB30" s="115">
        <f>Z30*SMOW!$AN$6</f>
        <v>-0.55846235496741159</v>
      </c>
      <c r="AC30" s="115">
        <f>AA30*SMOW!$AN$12</f>
        <v>-1.0965043254974676</v>
      </c>
      <c r="AD30" s="115">
        <f>LN((AB30/1000)+1)*1000</f>
        <v>-0.55861835315044062</v>
      </c>
      <c r="AE30" s="115">
        <f>LN((AC30/1000)+1)*1000</f>
        <v>-1.0971059261774174</v>
      </c>
      <c r="AF30" s="116">
        <f>(AD30-SMOW!AN$14*AE30)</f>
        <v>2.0653575871235841E-2</v>
      </c>
      <c r="AG30" s="117">
        <f>AF30*1000</f>
        <v>20.653575871235841</v>
      </c>
      <c r="AK30" s="85">
        <v>21</v>
      </c>
      <c r="AL30" s="85">
        <v>0</v>
      </c>
      <c r="AM30" s="85">
        <v>0</v>
      </c>
      <c r="AN30" s="85">
        <v>0</v>
      </c>
    </row>
    <row r="31" spans="1:40" s="75" customFormat="1" x14ac:dyDescent="0.2">
      <c r="A31" s="75">
        <v>3700</v>
      </c>
      <c r="B31" s="75" t="s">
        <v>136</v>
      </c>
      <c r="C31" s="75" t="s">
        <v>63</v>
      </c>
      <c r="D31" s="75" t="s">
        <v>189</v>
      </c>
      <c r="E31" s="75" t="s">
        <v>193</v>
      </c>
      <c r="F31" s="75">
        <v>-0.55645149101507796</v>
      </c>
      <c r="G31" s="75">
        <v>-0.55660691119356098</v>
      </c>
      <c r="H31" s="75">
        <v>5.2769148326846302E-3</v>
      </c>
      <c r="I31" s="75">
        <v>-1.0133203513656699</v>
      </c>
      <c r="J31" s="75">
        <v>-1.0138341626349701</v>
      </c>
      <c r="K31" s="75">
        <v>1.67935724936535E-3</v>
      </c>
      <c r="L31" s="75">
        <v>-2.1302473322295599E-2</v>
      </c>
      <c r="M31" s="75">
        <v>5.2047277415012997E-3</v>
      </c>
      <c r="N31" s="75">
        <v>-10.745770059403201</v>
      </c>
      <c r="O31" s="75">
        <v>5.2231167303611603E-3</v>
      </c>
      <c r="P31" s="75">
        <v>-20.8892682067683</v>
      </c>
      <c r="Q31" s="75">
        <v>1.6459445745040499E-3</v>
      </c>
      <c r="R31" s="75">
        <v>-33.239214104880503</v>
      </c>
      <c r="S31" s="75">
        <v>0.146163092381138</v>
      </c>
      <c r="T31" s="75">
        <v>382.999620725125</v>
      </c>
      <c r="U31" s="75">
        <v>0.19998991986421399</v>
      </c>
      <c r="V31" s="76">
        <v>44578.688217592593</v>
      </c>
      <c r="W31" s="75">
        <v>2.5</v>
      </c>
      <c r="X31" s="75">
        <v>1.5893044177289501E-3</v>
      </c>
      <c r="Y31" s="75">
        <v>2.9063128232732298E-3</v>
      </c>
      <c r="Z31" s="115">
        <f>((((N31/1000)+1)/((SMOW!$Z$4/1000)+1))-1)*1000</f>
        <v>-0.56717682088536225</v>
      </c>
      <c r="AA31" s="115">
        <f>((((P31/1000)+1)/((SMOW!$AA$4/1000)+1))-1)*1000</f>
        <v>-1.1073669432798416</v>
      </c>
      <c r="AB31" s="115">
        <f>Z31*SMOW!$AN$6</f>
        <v>-0.57967609654652996</v>
      </c>
      <c r="AC31" s="115">
        <f>AA31*SMOW!$AN$12</f>
        <v>-1.1309571167230563</v>
      </c>
      <c r="AD31" s="115">
        <f>LN((AB31/1000)+1)*1000</f>
        <v>-0.57984417369164998</v>
      </c>
      <c r="AE31" s="115">
        <f>LN((AC31/1000)+1)*1000</f>
        <v>-1.131597131321213</v>
      </c>
      <c r="AF31" s="116">
        <f>(AD31-SMOW!AN$14*AE31)</f>
        <v>1.7639111645950556E-2</v>
      </c>
      <c r="AG31" s="117">
        <f>AF31*1000</f>
        <v>17.639111645950557</v>
      </c>
      <c r="AH31" s="2">
        <f>AVERAGE(AG30:AG31)</f>
        <v>19.146343758593197</v>
      </c>
      <c r="AI31" s="2">
        <f>STDEV(AG30:AG31)</f>
        <v>2.1315480953434771</v>
      </c>
      <c r="AK31" s="85">
        <v>21</v>
      </c>
      <c r="AL31" s="85">
        <v>0</v>
      </c>
      <c r="AM31" s="85">
        <v>0</v>
      </c>
      <c r="AN31" s="85">
        <v>0</v>
      </c>
    </row>
    <row r="32" spans="1:40" s="75" customFormat="1" x14ac:dyDescent="0.2">
      <c r="A32" s="75">
        <v>3701</v>
      </c>
      <c r="B32" s="75" t="s">
        <v>136</v>
      </c>
      <c r="C32" s="75" t="s">
        <v>63</v>
      </c>
      <c r="D32" s="75" t="s">
        <v>189</v>
      </c>
      <c r="E32" s="75" t="s">
        <v>194</v>
      </c>
      <c r="F32" s="75">
        <v>4.1617861367240799E-2</v>
      </c>
      <c r="G32" s="75">
        <v>4.16164697506708E-2</v>
      </c>
      <c r="H32" s="75">
        <v>5.1919967799052801E-3</v>
      </c>
      <c r="I32" s="75">
        <v>0.15573199278598501</v>
      </c>
      <c r="J32" s="75">
        <v>0.155719805178893</v>
      </c>
      <c r="K32" s="75">
        <v>1.7925569899300299E-3</v>
      </c>
      <c r="L32" s="75">
        <v>-4.0603587383784598E-2</v>
      </c>
      <c r="M32" s="75">
        <v>5.36402594638928E-3</v>
      </c>
      <c r="N32" s="75">
        <v>-10.153798019036699</v>
      </c>
      <c r="O32" s="75">
        <v>5.1390644164146897E-3</v>
      </c>
      <c r="P32" s="75">
        <v>-19.743475455468001</v>
      </c>
      <c r="Q32" s="75">
        <v>1.75689208069194E-3</v>
      </c>
      <c r="R32" s="75">
        <v>-31.1817722559054</v>
      </c>
      <c r="S32" s="75">
        <v>0.12477336146677299</v>
      </c>
      <c r="T32" s="75">
        <v>387.99425894064098</v>
      </c>
      <c r="U32" s="75">
        <v>8.7176625443658007E-2</v>
      </c>
      <c r="V32" s="76">
        <v>44578.765034722222</v>
      </c>
      <c r="W32" s="75">
        <v>2.5</v>
      </c>
      <c r="X32" s="75">
        <v>0.105762354113145</v>
      </c>
      <c r="Y32" s="75">
        <v>8.8916895734665394E-2</v>
      </c>
      <c r="Z32" s="115">
        <f>((((N32/1000)+1)/((SMOW!$Z$4/1000)+1))-1)*1000</f>
        <v>3.0886113434380746E-2</v>
      </c>
      <c r="AA32" s="115">
        <f>((((P32/1000)+1)/((SMOW!$AA$4/1000)+1))-1)*1000</f>
        <v>6.1575343960118545E-2</v>
      </c>
      <c r="AB32" s="115">
        <f>Z32*SMOW!$AN$6</f>
        <v>3.1566772501716731E-2</v>
      </c>
      <c r="AC32" s="115">
        <f>AA32*SMOW!$AN$12</f>
        <v>6.2887079923215392E-2</v>
      </c>
      <c r="AD32" s="115">
        <f>LN((AB32/1000)+1)*1000</f>
        <v>3.1566274281633826E-2</v>
      </c>
      <c r="AE32" s="115">
        <f>LN((AC32/1000)+1)*1000</f>
        <v>6.288510261378874E-2</v>
      </c>
      <c r="AF32" s="116">
        <f>(AD32-SMOW!AN$14*AE32)</f>
        <v>-1.6370598984466328E-3</v>
      </c>
      <c r="AG32" s="117">
        <f>AF32*1000</f>
        <v>-1.6370598984466329</v>
      </c>
      <c r="AK32" s="85">
        <v>21</v>
      </c>
      <c r="AL32" s="85">
        <v>0</v>
      </c>
      <c r="AM32" s="85">
        <v>0</v>
      </c>
      <c r="AN32" s="85">
        <v>0</v>
      </c>
    </row>
    <row r="33" spans="1:40" s="75" customFormat="1" x14ac:dyDescent="0.2">
      <c r="A33" s="75">
        <v>3702</v>
      </c>
      <c r="B33" s="75" t="s">
        <v>136</v>
      </c>
      <c r="C33" s="75" t="s">
        <v>63</v>
      </c>
      <c r="D33" s="75" t="s">
        <v>189</v>
      </c>
      <c r="E33" s="75" t="s">
        <v>195</v>
      </c>
      <c r="F33" s="75">
        <v>-9.6036006161037708E-3</v>
      </c>
      <c r="G33" s="75">
        <v>-9.6040332488661808E-3</v>
      </c>
      <c r="H33" s="75">
        <v>4.4520755975169003E-3</v>
      </c>
      <c r="I33" s="75">
        <v>3.8857109142742499E-2</v>
      </c>
      <c r="J33" s="75">
        <v>3.8856295230010197E-2</v>
      </c>
      <c r="K33" s="75">
        <v>1.73942775743247E-3</v>
      </c>
      <c r="L33" s="75">
        <v>-3.01201571303116E-2</v>
      </c>
      <c r="M33" s="75">
        <v>4.8773934340017996E-3</v>
      </c>
      <c r="N33" s="75">
        <v>-10.204497278646</v>
      </c>
      <c r="O33" s="75">
        <v>4.4066867242573598E-3</v>
      </c>
      <c r="P33" s="75">
        <v>-19.858024983688399</v>
      </c>
      <c r="Q33" s="75">
        <v>1.70481991319393E-3</v>
      </c>
      <c r="R33" s="75">
        <v>-31.0508584269678</v>
      </c>
      <c r="S33" s="75">
        <v>0.14176820299269699</v>
      </c>
      <c r="T33" s="75">
        <v>381.22321603774401</v>
      </c>
      <c r="U33" s="75">
        <v>0.11165332055819401</v>
      </c>
      <c r="V33" s="76">
        <v>44578.841782407406</v>
      </c>
      <c r="W33" s="75">
        <v>2.5</v>
      </c>
      <c r="X33" s="75">
        <v>3.34819947296017E-4</v>
      </c>
      <c r="Y33" s="88">
        <v>4.5744793142617099E-7</v>
      </c>
      <c r="Z33" s="115">
        <f>((((N33/1000)+1)/((SMOW!$Z$4/1000)+1))-1)*1000</f>
        <v>-2.033479887586509E-2</v>
      </c>
      <c r="AA33" s="115">
        <f>((((P33/1000)+1)/((SMOW!$AA$4/1000)+1))-1)*1000</f>
        <v>-5.5288536849218417E-2</v>
      </c>
      <c r="AB33" s="115">
        <f>Z33*SMOW!$AN$6</f>
        <v>-2.0782931181884016E-2</v>
      </c>
      <c r="AC33" s="115">
        <f>AA33*SMOW!$AN$12</f>
        <v>-5.6466345326895748E-2</v>
      </c>
      <c r="AD33" s="115">
        <f>LN((AB33/1000)+1)*1000</f>
        <v>-2.0783147150012889E-2</v>
      </c>
      <c r="AE33" s="115">
        <f>LN((AC33/1000)+1)*1000</f>
        <v>-5.6467939610948627E-2</v>
      </c>
      <c r="AF33" s="116">
        <f>(AD33-SMOW!AN$14*AE33)</f>
        <v>9.0319249645679882E-3</v>
      </c>
      <c r="AG33" s="117">
        <f>AF33*1000</f>
        <v>9.0319249645679882</v>
      </c>
      <c r="AH33" s="2">
        <f>AVERAGE(AG32:AG33)</f>
        <v>3.6974325330606774</v>
      </c>
      <c r="AI33" s="2">
        <f>STDEV(AG32:AG33)</f>
        <v>7.5441115450142684</v>
      </c>
      <c r="AK33" s="85">
        <v>21</v>
      </c>
      <c r="AL33" s="85">
        <v>0</v>
      </c>
      <c r="AM33" s="85">
        <v>0</v>
      </c>
      <c r="AN33" s="85">
        <v>0</v>
      </c>
    </row>
    <row r="34" spans="1:40" s="75" customFormat="1" x14ac:dyDescent="0.2">
      <c r="A34" s="75">
        <v>3703</v>
      </c>
      <c r="B34" s="75" t="s">
        <v>136</v>
      </c>
      <c r="C34" s="75" t="s">
        <v>63</v>
      </c>
      <c r="D34" s="75" t="s">
        <v>189</v>
      </c>
      <c r="E34" s="75" t="s">
        <v>196</v>
      </c>
      <c r="F34" s="75">
        <v>0.74222507337629595</v>
      </c>
      <c r="G34" s="75">
        <v>0.74194928124402904</v>
      </c>
      <c r="H34" s="75">
        <v>4.9615346283138897E-3</v>
      </c>
      <c r="I34" s="75">
        <v>1.49906554683366</v>
      </c>
      <c r="J34" s="75">
        <v>1.4979430121223101</v>
      </c>
      <c r="K34" s="75">
        <v>1.7211359992512199E-3</v>
      </c>
      <c r="L34" s="75">
        <v>-4.8964629156549699E-2</v>
      </c>
      <c r="M34" s="75">
        <v>4.8614726542043404E-3</v>
      </c>
      <c r="N34" s="75">
        <v>-9.4603334916595898</v>
      </c>
      <c r="O34" s="75">
        <v>4.9109518245204903E-3</v>
      </c>
      <c r="P34" s="75">
        <v>-18.426869012218301</v>
      </c>
      <c r="Q34" s="75">
        <v>1.6868920898292701E-3</v>
      </c>
      <c r="R34" s="75">
        <v>-29.748502217991199</v>
      </c>
      <c r="S34" s="75">
        <v>0.13760069711961601</v>
      </c>
      <c r="T34" s="75">
        <v>352.03203979167603</v>
      </c>
      <c r="U34" s="75">
        <v>0.11988586699808999</v>
      </c>
      <c r="V34" s="76">
        <v>44578.918668981481</v>
      </c>
      <c r="W34" s="75">
        <v>2.5</v>
      </c>
      <c r="X34" s="75">
        <v>0.170158570994147</v>
      </c>
      <c r="Y34" s="75">
        <v>0.12648450801069899</v>
      </c>
      <c r="Z34" s="115">
        <f>((((N34/1000)+1)/((SMOW!$Z$4/1000)+1))-1)*1000</f>
        <v>0.73148580701642985</v>
      </c>
      <c r="AA34" s="115">
        <f>((((P34/1000)+1)/((SMOW!$AA$4/1000)+1))-1)*1000</f>
        <v>1.4047824339165071</v>
      </c>
      <c r="AB34" s="115">
        <f>Z34*SMOW!$AN$6</f>
        <v>0.7476060757006433</v>
      </c>
      <c r="AC34" s="115">
        <f>AA34*SMOW!$AN$12</f>
        <v>1.434708432220122</v>
      </c>
      <c r="AD34" s="115">
        <f>LN((AB34/1000)+1)*1000</f>
        <v>0.74732675748301791</v>
      </c>
      <c r="AE34" s="115">
        <f>LN((AC34/1000)+1)*1000</f>
        <v>1.4336802214150639</v>
      </c>
      <c r="AF34" s="116">
        <f>(AD34-SMOW!AN$14*AE34)</f>
        <v>-9.6563994241358753E-3</v>
      </c>
      <c r="AG34" s="117">
        <f>AF34*1000</f>
        <v>-9.6563994241358753</v>
      </c>
      <c r="AK34" s="85">
        <v>21</v>
      </c>
      <c r="AL34" s="85">
        <v>0</v>
      </c>
      <c r="AM34" s="85">
        <v>0</v>
      </c>
      <c r="AN34" s="85">
        <v>0</v>
      </c>
    </row>
    <row r="35" spans="1:40" s="75" customFormat="1" x14ac:dyDescent="0.2">
      <c r="A35" s="75">
        <v>3704</v>
      </c>
      <c r="B35" s="75" t="s">
        <v>136</v>
      </c>
      <c r="C35" s="75" t="s">
        <v>63</v>
      </c>
      <c r="D35" s="75" t="s">
        <v>189</v>
      </c>
      <c r="E35" s="75" t="s">
        <v>197</v>
      </c>
      <c r="F35" s="75">
        <v>0.76552355388173599</v>
      </c>
      <c r="G35" s="75">
        <v>0.76523013580992905</v>
      </c>
      <c r="H35" s="75">
        <v>5.3359762100738204E-3</v>
      </c>
      <c r="I35" s="75">
        <v>1.51558518624475</v>
      </c>
      <c r="J35" s="75">
        <v>1.5144377579317201</v>
      </c>
      <c r="K35" s="75">
        <v>2.1299666342068E-3</v>
      </c>
      <c r="L35" s="75">
        <v>-3.43930003780204E-2</v>
      </c>
      <c r="M35" s="75">
        <v>5.3277874296433101E-3</v>
      </c>
      <c r="N35" s="75">
        <v>-9.4372725389668606</v>
      </c>
      <c r="O35" s="75">
        <v>5.2815759775057597E-3</v>
      </c>
      <c r="P35" s="75">
        <v>-18.4106780493534</v>
      </c>
      <c r="Q35" s="75">
        <v>2.0875885859106299E-3</v>
      </c>
      <c r="R35" s="75">
        <v>-29.2883837489154</v>
      </c>
      <c r="S35" s="75">
        <v>0.14409457022337099</v>
      </c>
      <c r="T35" s="75">
        <v>497.22104975328602</v>
      </c>
      <c r="U35" s="75">
        <v>0.12635518053944</v>
      </c>
      <c r="V35" s="76">
        <v>44579.54042824074</v>
      </c>
      <c r="W35" s="75">
        <v>2.5</v>
      </c>
      <c r="X35" s="75">
        <v>5.5489250839012599E-2</v>
      </c>
      <c r="Y35" s="75">
        <v>5.9704628239870501E-2</v>
      </c>
      <c r="Z35" s="115">
        <f>((((N35/1000)+1)/((SMOW!$Z$4/1000)+1))-1)*1000</f>
        <v>0.75478403749884571</v>
      </c>
      <c r="AA35" s="115">
        <f>((((P35/1000)+1)/((SMOW!$AA$4/1000)+1))-1)*1000</f>
        <v>1.4213005181360483</v>
      </c>
      <c r="AB35" s="115">
        <f>Z35*SMOW!$AN$6</f>
        <v>0.77141774572165411</v>
      </c>
      <c r="AC35" s="115">
        <f>AA35*SMOW!$AN$12</f>
        <v>1.451578400224937</v>
      </c>
      <c r="AD35" s="115">
        <f>LN((AB35/1000)+1)*1000</f>
        <v>0.77112035598376016</v>
      </c>
      <c r="AE35" s="115">
        <f>LN((AC35/1000)+1)*1000</f>
        <v>1.4505258787207926</v>
      </c>
      <c r="AF35" s="116">
        <f>(AD35-SMOW!AN$14*AE35)</f>
        <v>5.242692019181594E-3</v>
      </c>
      <c r="AG35" s="117">
        <f>AF35*1000</f>
        <v>5.242692019181594</v>
      </c>
      <c r="AH35" s="2">
        <f>AVERAGE(AG34:AG35)</f>
        <v>-2.2068537024771406</v>
      </c>
      <c r="AI35" s="2">
        <f>STDEV(AG34:AG35)</f>
        <v>10.535248593088248</v>
      </c>
      <c r="AK35" s="85">
        <v>21</v>
      </c>
      <c r="AL35" s="85">
        <v>0</v>
      </c>
      <c r="AM35" s="85">
        <v>0</v>
      </c>
      <c r="AN35" s="85">
        <v>0</v>
      </c>
    </row>
    <row r="36" spans="1:40" s="75" customFormat="1" x14ac:dyDescent="0.2">
      <c r="A36" s="75">
        <v>3705</v>
      </c>
      <c r="B36" s="75" t="s">
        <v>136</v>
      </c>
      <c r="C36" s="75" t="s">
        <v>63</v>
      </c>
      <c r="D36" s="75" t="s">
        <v>45</v>
      </c>
      <c r="E36" s="75" t="s">
        <v>198</v>
      </c>
      <c r="F36" s="75">
        <v>-3.12033465018335</v>
      </c>
      <c r="G36" s="75">
        <v>-3.1252135201175801</v>
      </c>
      <c r="H36" s="75">
        <v>4.9199431624997996E-3</v>
      </c>
      <c r="I36" s="75">
        <v>-5.8869531702028599</v>
      </c>
      <c r="J36" s="75">
        <v>-5.9043496263568498</v>
      </c>
      <c r="K36" s="75">
        <v>1.4085083912839199E-3</v>
      </c>
      <c r="L36" s="75">
        <v>-7.7169174011579899E-3</v>
      </c>
      <c r="M36" s="75">
        <v>4.75070231728682E-3</v>
      </c>
      <c r="N36" s="75">
        <v>-13.2835144513346</v>
      </c>
      <c r="O36" s="75">
        <v>4.8697843833525297E-3</v>
      </c>
      <c r="P36" s="75">
        <v>-25.665934695876601</v>
      </c>
      <c r="Q36" s="75">
        <v>1.38048455482076E-3</v>
      </c>
      <c r="R36" s="75">
        <v>-39.882110725809603</v>
      </c>
      <c r="S36" s="75">
        <v>0.14981607377119999</v>
      </c>
      <c r="T36" s="75">
        <v>313.690313499561</v>
      </c>
      <c r="U36" s="75">
        <v>0.13921818506672201</v>
      </c>
      <c r="V36" s="76">
        <v>44579.617245370369</v>
      </c>
      <c r="W36" s="75">
        <v>2.5</v>
      </c>
      <c r="X36" s="75">
        <v>3.8284646933556999E-3</v>
      </c>
      <c r="Y36" s="88">
        <v>4.8326024026806504E-6</v>
      </c>
      <c r="Z36" s="115">
        <f>((((N36/1000)+1)/((SMOW!$Z$4/1000)+1))-1)*1000</f>
        <v>-3.1310324662509048</v>
      </c>
      <c r="AA36" s="115">
        <f>((((P36/1000)+1)/((SMOW!$AA$4/1000)+1))-1)*1000</f>
        <v>-5.9805409486352046</v>
      </c>
      <c r="AB36" s="115">
        <f>Z36*SMOW!$AN$6</f>
        <v>-3.2000332371897544</v>
      </c>
      <c r="AC36" s="115">
        <f>AA36*SMOW!$AN$12</f>
        <v>-6.1079440638525417</v>
      </c>
      <c r="AD36" s="115">
        <f>LN((AB36/1000)+1)*1000</f>
        <v>-3.2051642928391182</v>
      </c>
      <c r="AE36" s="115">
        <f>LN((AC36/1000)+1)*1000</f>
        <v>-6.126673860174785</v>
      </c>
      <c r="AF36" s="116">
        <f>(AD36-SMOW!AN$14*AE36)</f>
        <v>2.971950533316825E-2</v>
      </c>
      <c r="AG36" s="117">
        <f>AF36*1000</f>
        <v>29.71950533316825</v>
      </c>
      <c r="AK36" s="85">
        <v>21</v>
      </c>
      <c r="AL36" s="85">
        <v>2</v>
      </c>
      <c r="AM36" s="85">
        <v>0</v>
      </c>
      <c r="AN36" s="85">
        <v>0</v>
      </c>
    </row>
    <row r="37" spans="1:40" s="75" customFormat="1" x14ac:dyDescent="0.2">
      <c r="A37" s="75">
        <v>3706</v>
      </c>
      <c r="B37" s="75" t="s">
        <v>136</v>
      </c>
      <c r="C37" s="75" t="s">
        <v>63</v>
      </c>
      <c r="D37" s="75" t="s">
        <v>45</v>
      </c>
      <c r="E37" s="75" t="s">
        <v>199</v>
      </c>
      <c r="F37" s="75">
        <v>-3.1408283808673398</v>
      </c>
      <c r="G37" s="75">
        <v>-3.1457718471068601</v>
      </c>
      <c r="H37" s="75">
        <v>6.0257877874721902E-3</v>
      </c>
      <c r="I37" s="75">
        <v>-5.9231277485399998</v>
      </c>
      <c r="J37" s="75">
        <v>-5.9407391150396398</v>
      </c>
      <c r="K37" s="75">
        <v>1.8598301777307E-3</v>
      </c>
      <c r="L37" s="75">
        <v>-9.0615943659337599E-3</v>
      </c>
      <c r="M37" s="75">
        <v>6.1991550277401899E-3</v>
      </c>
      <c r="N37" s="75">
        <v>-13.303799248606699</v>
      </c>
      <c r="O37" s="75">
        <v>5.9643549316750304E-3</v>
      </c>
      <c r="P37" s="75">
        <v>-25.7013895408605</v>
      </c>
      <c r="Q37" s="75">
        <v>1.8228267938154301E-3</v>
      </c>
      <c r="R37" s="75">
        <v>-39.583533927509997</v>
      </c>
      <c r="S37" s="75">
        <v>0.16669916366387699</v>
      </c>
      <c r="T37" s="75">
        <v>295.945973405389</v>
      </c>
      <c r="U37" s="75">
        <v>7.3522826244622599E-2</v>
      </c>
      <c r="V37" s="76">
        <v>44579.693969907406</v>
      </c>
      <c r="W37" s="75">
        <v>2.5</v>
      </c>
      <c r="X37" s="75">
        <v>2.7579304383345101E-2</v>
      </c>
      <c r="Y37" s="75">
        <v>1.9910379580311801E-2</v>
      </c>
      <c r="Z37" s="115">
        <f>((((N37/1000)+1)/((SMOW!$Z$4/1000)+1))-1)*1000</f>
        <v>-3.1515259770105164</v>
      </c>
      <c r="AA37" s="115">
        <f>((((P37/1000)+1)/((SMOW!$AA$4/1000)+1))-1)*1000</f>
        <v>-6.0167121214256269</v>
      </c>
      <c r="AB37" s="115">
        <f>Z37*SMOW!$AN$6</f>
        <v>-3.2209783779011145</v>
      </c>
      <c r="AC37" s="115">
        <f>AA37*SMOW!$AN$12</f>
        <v>-6.144885789028466</v>
      </c>
      <c r="AD37" s="115">
        <f>LN((AB37/1000)+1)*1000</f>
        <v>-3.2261768946313563</v>
      </c>
      <c r="AE37" s="115">
        <f>LN((AC37/1000)+1)*1000</f>
        <v>-6.1638433007706999</v>
      </c>
      <c r="AF37" s="116">
        <f>(AD37-SMOW!AN$14*AE37)</f>
        <v>2.8332368175573386E-2</v>
      </c>
      <c r="AG37" s="117">
        <f>AF37*1000</f>
        <v>28.332368175573386</v>
      </c>
      <c r="AH37" s="2">
        <f>AVERAGE(AG36:AG37)</f>
        <v>29.025936754370818</v>
      </c>
      <c r="AI37" s="2">
        <f>STDEV(AG36:AG37)</f>
        <v>0.98085409057116124</v>
      </c>
      <c r="AK37" s="85">
        <v>21</v>
      </c>
      <c r="AL37" s="85">
        <v>0</v>
      </c>
      <c r="AM37" s="85">
        <v>0</v>
      </c>
      <c r="AN37" s="85">
        <v>0</v>
      </c>
    </row>
    <row r="38" spans="1:40" s="75" customFormat="1" x14ac:dyDescent="0.2">
      <c r="A38" s="75">
        <v>3707</v>
      </c>
      <c r="B38" s="75" t="s">
        <v>136</v>
      </c>
      <c r="C38" s="75" t="s">
        <v>62</v>
      </c>
      <c r="D38" s="75" t="s">
        <v>67</v>
      </c>
      <c r="E38" s="75" t="s">
        <v>200</v>
      </c>
      <c r="F38" s="75">
        <v>-1.24524892759674</v>
      </c>
      <c r="G38" s="75">
        <v>-1.2460251840513801</v>
      </c>
      <c r="H38" s="75">
        <v>3.8500050554960401E-3</v>
      </c>
      <c r="I38" s="75">
        <v>-2.3093640418491099</v>
      </c>
      <c r="J38" s="75">
        <v>-2.3120347742859302</v>
      </c>
      <c r="K38" s="75">
        <v>1.4067734388294099E-3</v>
      </c>
      <c r="L38" s="75">
        <v>-2.5270823228404501E-2</v>
      </c>
      <c r="M38" s="75">
        <v>3.8917690571964999E-3</v>
      </c>
      <c r="N38" s="75">
        <v>-11.427545211914</v>
      </c>
      <c r="O38" s="75">
        <v>3.8107542863464101E-3</v>
      </c>
      <c r="P38" s="75">
        <v>-22.159525670733199</v>
      </c>
      <c r="Q38" s="75">
        <v>1.3787841211702801E-3</v>
      </c>
      <c r="R38" s="75">
        <v>-34.9168964979241</v>
      </c>
      <c r="S38" s="75">
        <v>0.124311034619617</v>
      </c>
      <c r="T38" s="75">
        <v>335.38868464413201</v>
      </c>
      <c r="U38" s="75">
        <v>0.12654478340839401</v>
      </c>
      <c r="V38" s="76">
        <v>44579.770914351851</v>
      </c>
      <c r="W38" s="75">
        <v>2.5</v>
      </c>
      <c r="X38" s="75">
        <v>1.0895240402521E-2</v>
      </c>
      <c r="Y38" s="75">
        <v>4.8406014668338901E-3</v>
      </c>
      <c r="Z38" s="115">
        <f>((((N38/1000)+1)/((SMOW!$Z$4/1000)+1))-1)*1000</f>
        <v>-1.2559668657742273</v>
      </c>
      <c r="AA38" s="115">
        <f>((((P38/1000)+1)/((SMOW!$AA$4/1000)+1))-1)*1000</f>
        <v>-2.4032886216338589</v>
      </c>
      <c r="AB38" s="115">
        <f>Z38*SMOW!$AN$6</f>
        <v>-1.2836454934940611</v>
      </c>
      <c r="AC38" s="115">
        <f>AA38*SMOW!$AN$12</f>
        <v>-2.4544857390505381</v>
      </c>
      <c r="AD38" s="115">
        <f>LN((AB38/1000)+1)*1000</f>
        <v>-1.2844700720904414</v>
      </c>
      <c r="AE38" s="115">
        <f>LN((AC38/1000)+1)*1000</f>
        <v>-2.4575029272802431</v>
      </c>
      <c r="AF38" s="116">
        <f>(AD38-SMOW!AN$14*AE38)</f>
        <v>1.3091473513527019E-2</v>
      </c>
      <c r="AG38" s="117">
        <f>AF38*1000</f>
        <v>13.091473513527019</v>
      </c>
      <c r="AK38" s="85">
        <v>21</v>
      </c>
      <c r="AL38" s="85">
        <v>0</v>
      </c>
      <c r="AM38" s="85">
        <v>0</v>
      </c>
      <c r="AN38" s="85">
        <v>0</v>
      </c>
    </row>
    <row r="39" spans="1:40" s="75" customFormat="1" x14ac:dyDescent="0.2">
      <c r="A39" s="75">
        <v>3708</v>
      </c>
      <c r="B39" s="75" t="s">
        <v>136</v>
      </c>
      <c r="C39" s="75" t="s">
        <v>62</v>
      </c>
      <c r="D39" s="75" t="s">
        <v>67</v>
      </c>
      <c r="E39" s="75" t="s">
        <v>201</v>
      </c>
      <c r="F39" s="75">
        <v>-1.19574646688391</v>
      </c>
      <c r="G39" s="75">
        <v>-1.19646278415884</v>
      </c>
      <c r="H39" s="75">
        <v>6.7385649490592997E-3</v>
      </c>
      <c r="I39" s="75">
        <v>-2.23310442374434</v>
      </c>
      <c r="J39" s="75">
        <v>-2.2356015953672599</v>
      </c>
      <c r="K39" s="75">
        <v>2.01871434660017E-3</v>
      </c>
      <c r="L39" s="75">
        <v>-1.6065141804929399E-2</v>
      </c>
      <c r="M39" s="75">
        <v>6.9432114534763601E-3</v>
      </c>
      <c r="N39" s="75">
        <v>-11.3785474283717</v>
      </c>
      <c r="O39" s="75">
        <v>6.6698653360970396E-3</v>
      </c>
      <c r="P39" s="75">
        <v>-22.0847833223016</v>
      </c>
      <c r="Q39" s="75">
        <v>1.9785497859459E-3</v>
      </c>
      <c r="R39" s="75">
        <v>-35.200300101936101</v>
      </c>
      <c r="S39" s="75">
        <v>0.15007451512801001</v>
      </c>
      <c r="T39" s="75">
        <v>391.31320690830398</v>
      </c>
      <c r="U39" s="75">
        <v>9.7272170074699904E-2</v>
      </c>
      <c r="V39" s="76">
        <v>44579.847824074073</v>
      </c>
      <c r="W39" s="75">
        <v>2.5</v>
      </c>
      <c r="X39" s="75">
        <v>3.12333822342475E-2</v>
      </c>
      <c r="Y39" s="75">
        <v>0.14446306820228899</v>
      </c>
      <c r="Z39" s="115">
        <f>((((N39/1000)+1)/((SMOW!$Z$4/1000)+1))-1)*1000</f>
        <v>-1.2064649362872881</v>
      </c>
      <c r="AA39" s="115">
        <f>((((P39/1000)+1)/((SMOW!$AA$4/1000)+1))-1)*1000</f>
        <v>-2.3270361827610886</v>
      </c>
      <c r="AB39" s="115">
        <f>Z39*SMOW!$AN$6</f>
        <v>-1.2330526550707324</v>
      </c>
      <c r="AC39" s="115">
        <f>AA39*SMOW!$AN$12</f>
        <v>-2.3766088989172887</v>
      </c>
      <c r="AD39" s="115">
        <f>LN((AB39/1000)+1)*1000</f>
        <v>-1.2338134899931987</v>
      </c>
      <c r="AE39" s="115">
        <f>LN((AC39/1000)+1)*1000</f>
        <v>-2.3794375164136072</v>
      </c>
      <c r="AF39" s="116">
        <f>(AD39-SMOW!AN$14*AE39)</f>
        <v>2.2529518673185978E-2</v>
      </c>
      <c r="AG39" s="117">
        <f>AF39*1000</f>
        <v>22.529518673185976</v>
      </c>
      <c r="AH39" s="2">
        <f>AVERAGE(AG38:AG39)</f>
        <v>17.810496093356498</v>
      </c>
      <c r="AI39" s="2">
        <f>STDEV(AG38:AG39)</f>
        <v>6.6737057335397152</v>
      </c>
      <c r="AK39" s="85">
        <v>21</v>
      </c>
      <c r="AL39" s="85">
        <v>0</v>
      </c>
      <c r="AM39" s="85">
        <v>0</v>
      </c>
      <c r="AN39" s="85">
        <v>0</v>
      </c>
    </row>
    <row r="40" spans="1:40" s="75" customFormat="1" x14ac:dyDescent="0.2">
      <c r="A40" s="75">
        <v>3709</v>
      </c>
      <c r="B40" s="75" t="s">
        <v>203</v>
      </c>
      <c r="C40" s="75" t="s">
        <v>63</v>
      </c>
      <c r="D40" s="75" t="s">
        <v>56</v>
      </c>
      <c r="E40" s="75" t="s">
        <v>202</v>
      </c>
      <c r="F40" s="75">
        <v>-3.9312204157642801</v>
      </c>
      <c r="G40" s="75">
        <v>-3.9389685211841599</v>
      </c>
      <c r="H40" s="75">
        <v>5.2748921440124502E-3</v>
      </c>
      <c r="I40" s="75">
        <v>-7.3965146204175696</v>
      </c>
      <c r="J40" s="75">
        <v>-7.4240046332954703</v>
      </c>
      <c r="K40" s="75">
        <v>2.8610418148228801E-3</v>
      </c>
      <c r="L40" s="75">
        <v>-1.90940748041468E-2</v>
      </c>
      <c r="M40" s="75">
        <v>5.6348985777559197E-3</v>
      </c>
      <c r="N40" s="75">
        <v>-14.0861332433577</v>
      </c>
      <c r="O40" s="75">
        <v>5.2211146629843001E-3</v>
      </c>
      <c r="P40" s="75">
        <v>-27.1454617469544</v>
      </c>
      <c r="Q40" s="75">
        <v>2.8041182150561001E-3</v>
      </c>
      <c r="R40" s="75">
        <v>-41.997715304200803</v>
      </c>
      <c r="S40" s="75">
        <v>0.13194629260912599</v>
      </c>
      <c r="T40" s="75">
        <v>323.37887900144398</v>
      </c>
      <c r="U40" s="75">
        <v>0.21662569645093299</v>
      </c>
      <c r="V40" s="76">
        <v>44580.589062500003</v>
      </c>
      <c r="W40" s="75">
        <v>2.5</v>
      </c>
      <c r="X40" s="75">
        <v>3.4784781343943001E-3</v>
      </c>
      <c r="Y40" s="75">
        <v>2.5439186082839502E-3</v>
      </c>
      <c r="Z40" s="115">
        <f>((((N40/1000)+1)/((SMOW!$Z$4/1000)+1))-1)*1000</f>
        <v>-3.9419095299724205</v>
      </c>
      <c r="AA40" s="115">
        <f>((((P40/1000)+1)/((SMOW!$AA$4/1000)+1))-1)*1000</f>
        <v>-7.4899602857341208</v>
      </c>
      <c r="AB40" s="115">
        <f>Z40*SMOW!$AN$6</f>
        <v>-4.0287801707182771</v>
      </c>
      <c r="AC40" s="115">
        <f>AA40*SMOW!$AN$12</f>
        <v>-7.649518473104183</v>
      </c>
      <c r="AD40" s="115">
        <f>LN((AB40/1000)+1)*1000</f>
        <v>-4.0369175687623677</v>
      </c>
      <c r="AE40" s="115">
        <f>LN((AC40/1000)+1)*1000</f>
        <v>-7.6789261050131588</v>
      </c>
      <c r="AF40" s="116">
        <f>(AD40-SMOW!AN$14*AE40)</f>
        <v>1.7555414684580661E-2</v>
      </c>
      <c r="AG40" s="117">
        <f>AF40*1000</f>
        <v>17.555414684580661</v>
      </c>
      <c r="AJ40" s="75" t="s">
        <v>368</v>
      </c>
      <c r="AK40" s="85">
        <v>21</v>
      </c>
      <c r="AL40" s="70">
        <v>2</v>
      </c>
      <c r="AM40" s="85">
        <v>0</v>
      </c>
      <c r="AN40" s="70">
        <v>0</v>
      </c>
    </row>
    <row r="41" spans="1:40" s="75" customFormat="1" x14ac:dyDescent="0.2">
      <c r="A41" s="75">
        <v>3710</v>
      </c>
      <c r="B41" s="75" t="s">
        <v>203</v>
      </c>
      <c r="C41" s="75" t="s">
        <v>63</v>
      </c>
      <c r="D41" s="75" t="s">
        <v>56</v>
      </c>
      <c r="E41" s="75" t="s">
        <v>204</v>
      </c>
      <c r="F41" s="75">
        <v>-3.9109241979487499</v>
      </c>
      <c r="G41" s="75">
        <v>-3.9185926301328502</v>
      </c>
      <c r="H41" s="75">
        <v>6.25873144159676E-3</v>
      </c>
      <c r="I41" s="75">
        <v>-7.3649279190781201</v>
      </c>
      <c r="J41" s="75">
        <v>-7.39218300908807</v>
      </c>
      <c r="K41" s="75">
        <v>2.3062631042842399E-3</v>
      </c>
      <c r="L41" s="75">
        <v>-1.5520001334348801E-2</v>
      </c>
      <c r="M41" s="75">
        <v>6.3109515864055001E-3</v>
      </c>
      <c r="N41" s="75">
        <v>-14.066043945312</v>
      </c>
      <c r="O41" s="75">
        <v>6.1949237272073601E-3</v>
      </c>
      <c r="P41" s="75">
        <v>-27.1145034980673</v>
      </c>
      <c r="Q41" s="75">
        <v>2.2603774422076902E-3</v>
      </c>
      <c r="R41" s="75">
        <v>-42.137941492883897</v>
      </c>
      <c r="S41" s="75">
        <v>0.12821098972772799</v>
      </c>
      <c r="T41" s="75">
        <v>315.991640671705</v>
      </c>
      <c r="U41" s="75">
        <v>9.4665157241155207E-2</v>
      </c>
      <c r="V41" s="76">
        <v>44580.665833333333</v>
      </c>
      <c r="W41" s="75">
        <v>2.5</v>
      </c>
      <c r="X41" s="75">
        <v>4.2649773876842498E-3</v>
      </c>
      <c r="Y41" s="75">
        <v>5.3423822991941503E-4</v>
      </c>
      <c r="Z41" s="115">
        <f>((((N41/1000)+1)/((SMOW!$Z$4/1000)+1))-1)*1000</f>
        <v>-3.9216135299615651</v>
      </c>
      <c r="AA41" s="115">
        <f>((((P41/1000)+1)/((SMOW!$AA$4/1000)+1))-1)*1000</f>
        <v>-7.4583765580295003</v>
      </c>
      <c r="AB41" s="115">
        <f>Z41*SMOW!$AN$6</f>
        <v>-4.0080368934393578</v>
      </c>
      <c r="AC41" s="115">
        <f>AA41*SMOW!$AN$12</f>
        <v>-7.6172619190893167</v>
      </c>
      <c r="AD41" s="115">
        <f>LN((AB41/1000)+1)*1000</f>
        <v>-4.0160906002145413</v>
      </c>
      <c r="AE41" s="115">
        <f>LN((AC41/1000)+1)*1000</f>
        <v>-7.6464214301288882</v>
      </c>
      <c r="AF41" s="116">
        <f>(AD41-SMOW!AN$14*AE41)</f>
        <v>2.1219914893511493E-2</v>
      </c>
      <c r="AG41" s="117">
        <f>AF41*1000</f>
        <v>21.219914893511493</v>
      </c>
      <c r="AK41" s="85">
        <v>21</v>
      </c>
      <c r="AL41" s="70">
        <v>0</v>
      </c>
      <c r="AM41" s="85">
        <v>0</v>
      </c>
      <c r="AN41" s="70">
        <v>0</v>
      </c>
    </row>
    <row r="42" spans="1:40" s="75" customFormat="1" x14ac:dyDescent="0.2">
      <c r="A42" s="75">
        <v>3711</v>
      </c>
      <c r="B42" s="75" t="s">
        <v>203</v>
      </c>
      <c r="C42" s="75" t="s">
        <v>63</v>
      </c>
      <c r="D42" s="75" t="s">
        <v>56</v>
      </c>
      <c r="E42" s="75" t="s">
        <v>205</v>
      </c>
      <c r="F42" s="75">
        <v>-3.8768110358316399</v>
      </c>
      <c r="G42" s="75">
        <v>-3.8843458496783301</v>
      </c>
      <c r="H42" s="75">
        <v>5.0587020517208203E-3</v>
      </c>
      <c r="I42" s="75">
        <v>-7.2867551937568704</v>
      </c>
      <c r="J42" s="75">
        <v>-7.3134333439360901</v>
      </c>
      <c r="K42" s="75">
        <v>1.9181432274305999E-3</v>
      </c>
      <c r="L42" s="75">
        <v>-2.2853044080069902E-2</v>
      </c>
      <c r="M42" s="75">
        <v>5.2534347614858999E-3</v>
      </c>
      <c r="N42" s="75">
        <v>-14.0322785665957</v>
      </c>
      <c r="O42" s="75">
        <v>5.0071286268639301E-3</v>
      </c>
      <c r="P42" s="75">
        <v>-27.037886105808902</v>
      </c>
      <c r="Q42" s="75">
        <v>1.8799796407236199E-3</v>
      </c>
      <c r="R42" s="75">
        <v>-42.181305379328897</v>
      </c>
      <c r="S42" s="75">
        <v>0.14460110289250899</v>
      </c>
      <c r="T42" s="75">
        <v>353.44465951870598</v>
      </c>
      <c r="U42" s="75">
        <v>8.3691014382755793E-2</v>
      </c>
      <c r="V42" s="76">
        <v>44580.742743055554</v>
      </c>
      <c r="W42" s="75">
        <v>2.5</v>
      </c>
      <c r="X42" s="75">
        <v>9.0633822904079106E-2</v>
      </c>
      <c r="Y42" s="75">
        <v>6.9160012088908707E-2</v>
      </c>
      <c r="Z42" s="115">
        <f>((((N42/1000)+1)/((SMOW!$Z$4/1000)+1))-1)*1000</f>
        <v>-3.8875007339231882</v>
      </c>
      <c r="AA42" s="115">
        <f>((((P42/1000)+1)/((SMOW!$AA$4/1000)+1))-1)*1000</f>
        <v>-7.3802111920440172</v>
      </c>
      <c r="AB42" s="115">
        <f>Z42*SMOW!$AN$6</f>
        <v>-3.9731723296531531</v>
      </c>
      <c r="AC42" s="115">
        <f>AA42*SMOW!$AN$12</f>
        <v>-7.5374314008685781</v>
      </c>
      <c r="AD42" s="115">
        <f>LN((AB42/1000)+1)*1000</f>
        <v>-3.9810863482956425</v>
      </c>
      <c r="AE42" s="115">
        <f>LN((AC42/1000)+1)*1000</f>
        <v>-7.5659813897941914</v>
      </c>
      <c r="AF42" s="116">
        <f>(AD42-SMOW!AN$14*AE42)</f>
        <v>1.3751825515690985E-2</v>
      </c>
      <c r="AG42" s="117">
        <f>AF42*1000</f>
        <v>13.751825515690985</v>
      </c>
      <c r="AH42" s="2">
        <f>AVERAGE(AG40:AG42)</f>
        <v>17.509051697927713</v>
      </c>
      <c r="AI42" s="2">
        <f>STDEV(AG40:AG42)</f>
        <v>3.7342605538014499</v>
      </c>
      <c r="AK42" s="85">
        <v>21</v>
      </c>
      <c r="AL42" s="70">
        <v>0</v>
      </c>
      <c r="AM42" s="85">
        <v>0</v>
      </c>
      <c r="AN42" s="70">
        <v>0</v>
      </c>
    </row>
    <row r="43" spans="1:40" s="75" customFormat="1" x14ac:dyDescent="0.2">
      <c r="A43" s="75">
        <v>3712</v>
      </c>
      <c r="B43" s="75" t="s">
        <v>136</v>
      </c>
      <c r="C43" s="75" t="s">
        <v>63</v>
      </c>
      <c r="D43" s="75" t="s">
        <v>189</v>
      </c>
      <c r="E43" s="75" t="s">
        <v>206</v>
      </c>
      <c r="F43" s="75">
        <v>8.0346015186682496E-2</v>
      </c>
      <c r="G43" s="75">
        <v>8.0342267589173899E-2</v>
      </c>
      <c r="H43" s="75">
        <v>5.3022755986377604E-3</v>
      </c>
      <c r="I43" s="75">
        <v>0.20334626067233899</v>
      </c>
      <c r="J43" s="75">
        <v>0.20332551550983999</v>
      </c>
      <c r="K43" s="75">
        <v>1.9883962392362301E-3</v>
      </c>
      <c r="L43" s="75">
        <v>-2.7013604600021699E-2</v>
      </c>
      <c r="M43" s="75">
        <v>5.3485221568092198E-3</v>
      </c>
      <c r="N43" s="75">
        <v>-10.115464698419601</v>
      </c>
      <c r="O43" s="75">
        <v>5.2482189435220303E-3</v>
      </c>
      <c r="P43" s="75">
        <v>-19.696808526244901</v>
      </c>
      <c r="Q43" s="75">
        <v>1.9488348909484699E-3</v>
      </c>
      <c r="R43" s="75">
        <v>-31.444283742001701</v>
      </c>
      <c r="S43" s="75">
        <v>0.13312174000742899</v>
      </c>
      <c r="T43" s="75">
        <v>345.574705809379</v>
      </c>
      <c r="U43" s="75">
        <v>7.6619259669131801E-2</v>
      </c>
      <c r="V43" s="76">
        <v>44580.819560185184</v>
      </c>
      <c r="W43" s="75">
        <v>2.5</v>
      </c>
      <c r="X43" s="75">
        <v>8.3044056092564905E-2</v>
      </c>
      <c r="Y43" s="75">
        <v>0.37038239382004501</v>
      </c>
      <c r="Z43" s="115">
        <f>((((N43/1000)+1)/((SMOW!$Z$4/1000)+1))-1)*1000</f>
        <v>6.9613851650496272E-2</v>
      </c>
      <c r="AA43" s="115">
        <f>((((P43/1000)+1)/((SMOW!$AA$4/1000)+1))-1)*1000</f>
        <v>0.10918512934465774</v>
      </c>
      <c r="AB43" s="115">
        <f>Z43*SMOW!$AN$6</f>
        <v>7.1147981201589217E-2</v>
      </c>
      <c r="AC43" s="115">
        <f>AA43*SMOW!$AN$12</f>
        <v>0.11151109379058161</v>
      </c>
      <c r="AD43" s="115">
        <f>LN((AB43/1000)+1)*1000</f>
        <v>7.1145450304099342E-2</v>
      </c>
      <c r="AE43" s="115">
        <f>LN((AC43/1000)+1)*1000</f>
        <v>0.11150487689074037</v>
      </c>
      <c r="AF43" s="116">
        <f>(AD43-SMOW!AN$14*AE43)</f>
        <v>1.2270875305788423E-2</v>
      </c>
      <c r="AG43" s="117">
        <f>AF43*1000</f>
        <v>12.270875305788422</v>
      </c>
      <c r="AJ43" s="75" t="s">
        <v>210</v>
      </c>
      <c r="AK43" s="85">
        <v>21</v>
      </c>
      <c r="AL43" s="70">
        <v>2</v>
      </c>
      <c r="AM43" s="85">
        <v>0</v>
      </c>
      <c r="AN43" s="70">
        <v>0</v>
      </c>
    </row>
    <row r="44" spans="1:40" s="75" customFormat="1" x14ac:dyDescent="0.2">
      <c r="A44" s="75">
        <v>3713</v>
      </c>
      <c r="B44" s="75" t="s">
        <v>136</v>
      </c>
      <c r="C44" s="75" t="s">
        <v>63</v>
      </c>
      <c r="D44" s="75" t="s">
        <v>189</v>
      </c>
      <c r="E44" s="75" t="s">
        <v>207</v>
      </c>
      <c r="F44" s="75">
        <v>6.8637662861412194E-2</v>
      </c>
      <c r="G44" s="75">
        <v>6.8634803466604402E-2</v>
      </c>
      <c r="H44" s="75">
        <v>5.0839407200052103E-3</v>
      </c>
      <c r="I44" s="75">
        <v>0.20270993134623999</v>
      </c>
      <c r="J44" s="75">
        <v>0.202689324317576</v>
      </c>
      <c r="K44" s="75">
        <v>1.8140891051239101E-3</v>
      </c>
      <c r="L44" s="75">
        <v>-3.83851597730758E-2</v>
      </c>
      <c r="M44" s="75">
        <v>5.0698668966171001E-3</v>
      </c>
      <c r="N44" s="75">
        <v>-10.127053684191401</v>
      </c>
      <c r="O44" s="75">
        <v>5.0321099871369398E-3</v>
      </c>
      <c r="P44" s="75">
        <v>-19.697432195093299</v>
      </c>
      <c r="Q44" s="75">
        <v>1.77799579057485E-3</v>
      </c>
      <c r="R44" s="75">
        <v>-31.4125577294888</v>
      </c>
      <c r="S44" s="75">
        <v>0.13516138717951201</v>
      </c>
      <c r="T44" s="75">
        <v>395.64533570133602</v>
      </c>
      <c r="U44" s="75">
        <v>7.4184108708216207E-2</v>
      </c>
      <c r="V44" s="76">
        <v>44580.895960648151</v>
      </c>
      <c r="W44" s="75">
        <v>2.5</v>
      </c>
      <c r="X44" s="75">
        <v>5.9114746015262502E-2</v>
      </c>
      <c r="Y44" s="75">
        <v>7.8001728661021494E-2</v>
      </c>
      <c r="Z44" s="115">
        <f>((((N44/1000)+1)/((SMOW!$Z$4/1000)+1))-1)*1000</f>
        <v>5.7905624970988612E-2</v>
      </c>
      <c r="AA44" s="115">
        <f>((((P44/1000)+1)/((SMOW!$AA$4/1000)+1))-1)*1000</f>
        <v>0.10854885992395147</v>
      </c>
      <c r="AB44" s="115">
        <f>Z44*SMOW!$AN$6</f>
        <v>5.9181732072323891E-2</v>
      </c>
      <c r="AC44" s="115">
        <f>AA44*SMOW!$AN$12</f>
        <v>0.11086126995949479</v>
      </c>
      <c r="AD44" s="115">
        <f>LN((AB44/1000)+1)*1000</f>
        <v>5.9179980902696543E-2</v>
      </c>
      <c r="AE44" s="115">
        <f>LN((AC44/1000)+1)*1000</f>
        <v>0.1108551253029494</v>
      </c>
      <c r="AF44" s="116">
        <f>(AD44-SMOW!AN$14*AE44)</f>
        <v>6.4847474273925509E-4</v>
      </c>
      <c r="AG44" s="117">
        <f>AF44*1000</f>
        <v>0.64847474273925509</v>
      </c>
      <c r="AH44" s="2">
        <f>AVERAGE(AG32,AG33,AG43,AG44)</f>
        <v>5.0785537786622577</v>
      </c>
      <c r="AI44" s="2">
        <f>STDEV(AG32,AG33,AG43,AG44)</f>
        <v>6.6353522892611263</v>
      </c>
      <c r="AK44" s="85">
        <v>21</v>
      </c>
      <c r="AL44" s="70">
        <v>0</v>
      </c>
      <c r="AM44" s="85">
        <v>0</v>
      </c>
      <c r="AN44" s="70">
        <v>0</v>
      </c>
    </row>
    <row r="45" spans="1:40" s="75" customFormat="1" x14ac:dyDescent="0.2">
      <c r="A45" s="75">
        <v>3715</v>
      </c>
      <c r="B45" s="75" t="s">
        <v>136</v>
      </c>
      <c r="C45" s="75" t="s">
        <v>63</v>
      </c>
      <c r="D45" s="75" t="s">
        <v>189</v>
      </c>
      <c r="E45" s="75" t="s">
        <v>208</v>
      </c>
      <c r="F45" s="75">
        <v>0.83599210549576397</v>
      </c>
      <c r="G45" s="75">
        <v>0.83564241662055205</v>
      </c>
      <c r="H45" s="75">
        <v>4.7655104671633104E-3</v>
      </c>
      <c r="I45" s="75">
        <v>1.6314690665152001</v>
      </c>
      <c r="J45" s="75">
        <v>1.63013959255716</v>
      </c>
      <c r="K45" s="75">
        <v>1.95148936917742E-3</v>
      </c>
      <c r="L45" s="75">
        <v>-2.50712882496281E-2</v>
      </c>
      <c r="M45" s="75">
        <v>4.7585989360573898E-3</v>
      </c>
      <c r="N45" s="75">
        <v>-9.3675224136436999</v>
      </c>
      <c r="O45" s="75">
        <v>4.7169261280431999E-3</v>
      </c>
      <c r="P45" s="75">
        <v>-18.297099807394702</v>
      </c>
      <c r="Q45" s="75">
        <v>1.91266232399937E-3</v>
      </c>
      <c r="R45" s="75">
        <v>-30.006722392730499</v>
      </c>
      <c r="S45" s="75">
        <v>0.152842872109513</v>
      </c>
      <c r="T45" s="75">
        <v>482.83824424479502</v>
      </c>
      <c r="U45" s="75">
        <v>0.22503038441282799</v>
      </c>
      <c r="V45" s="76">
        <v>44581.551759259259</v>
      </c>
      <c r="W45" s="75">
        <v>2.5</v>
      </c>
      <c r="X45" s="75">
        <v>8.7826421712766198E-3</v>
      </c>
      <c r="Y45" s="75">
        <v>7.3758892819995201E-3</v>
      </c>
      <c r="Z45" s="115">
        <f>((((N45/1000)+1)/((SMOW!$Z$4/1000)+1))-1)*1000</f>
        <v>0.82525183289372528</v>
      </c>
      <c r="AA45" s="115">
        <f>((((P45/1000)+1)/((SMOW!$AA$4/1000)+1))-1)*1000</f>
        <v>1.5371734888676158</v>
      </c>
      <c r="AB45" s="115">
        <f>Z45*SMOW!$AN$6</f>
        <v>0.84343848962825252</v>
      </c>
      <c r="AC45" s="115">
        <f>AA45*SMOW!$AN$12</f>
        <v>1.5699198060976531</v>
      </c>
      <c r="AD45" s="115">
        <f>LN((AB45/1000)+1)*1000</f>
        <v>0.84308299526312902</v>
      </c>
      <c r="AE45" s="115">
        <f>LN((AC45/1000)+1)*1000</f>
        <v>1.5686887702488306</v>
      </c>
      <c r="AF45" s="116">
        <f>(AD45-SMOW!AN$14*AE45)</f>
        <v>1.4815324571746391E-2</v>
      </c>
      <c r="AG45" s="117">
        <f>AF45*1000</f>
        <v>14.815324571746391</v>
      </c>
      <c r="AK45" s="85">
        <v>21</v>
      </c>
      <c r="AL45" s="70">
        <v>0</v>
      </c>
      <c r="AM45" s="85">
        <v>0</v>
      </c>
      <c r="AN45" s="70">
        <v>0</v>
      </c>
    </row>
    <row r="46" spans="1:40" s="75" customFormat="1" x14ac:dyDescent="0.2">
      <c r="A46" s="75">
        <v>3716</v>
      </c>
      <c r="B46" s="75" t="s">
        <v>136</v>
      </c>
      <c r="C46" s="75" t="s">
        <v>63</v>
      </c>
      <c r="D46" s="75" t="s">
        <v>189</v>
      </c>
      <c r="E46" s="75" t="s">
        <v>209</v>
      </c>
      <c r="F46" s="75">
        <v>0.82767075572859905</v>
      </c>
      <c r="G46" s="75">
        <v>0.82732771526362703</v>
      </c>
      <c r="H46" s="75">
        <v>6.0386736874147003E-3</v>
      </c>
      <c r="I46" s="75">
        <v>1.62569347422195</v>
      </c>
      <c r="J46" s="75">
        <v>1.6243733845100401</v>
      </c>
      <c r="K46" s="75">
        <v>2.03512910395914E-3</v>
      </c>
      <c r="L46" s="75">
        <v>-3.0341431757673901E-2</v>
      </c>
      <c r="M46" s="75">
        <v>6.02468500384447E-3</v>
      </c>
      <c r="N46" s="75">
        <v>-9.3757589273199997</v>
      </c>
      <c r="O46" s="75">
        <v>5.97710945997669E-3</v>
      </c>
      <c r="P46" s="75">
        <v>-18.302760487874199</v>
      </c>
      <c r="Q46" s="75">
        <v>1.9946379535003798E-3</v>
      </c>
      <c r="R46" s="75">
        <v>-30.106322992606799</v>
      </c>
      <c r="S46" s="75">
        <v>0.13352884660126399</v>
      </c>
      <c r="T46" s="75">
        <v>506.43684654046302</v>
      </c>
      <c r="U46" s="75">
        <v>0.147924256557219</v>
      </c>
      <c r="V46" s="76">
        <v>44581.789004629631</v>
      </c>
      <c r="W46" s="75">
        <v>2.5</v>
      </c>
      <c r="X46" s="75">
        <v>3.5059228370424203E-2</v>
      </c>
      <c r="Y46" s="75">
        <v>3.1820837713014499E-2</v>
      </c>
      <c r="Z46" s="115">
        <f>((((N46/1000)+1)/((SMOW!$Z$4/1000)+1))-1)*1000</f>
        <v>0.81693057242548939</v>
      </c>
      <c r="AA46" s="115">
        <f>((((P46/1000)+1)/((SMOW!$AA$4/1000)+1))-1)*1000</f>
        <v>1.5313984403002578</v>
      </c>
      <c r="AB46" s="115">
        <f>Z46*SMOW!$AN$6</f>
        <v>0.8349338476736603</v>
      </c>
      <c r="AC46" s="115">
        <f>AA46*SMOW!$AN$12</f>
        <v>1.5640217320072978</v>
      </c>
      <c r="AD46" s="115">
        <f>LN((AB46/1000)+1)*1000</f>
        <v>0.83458548430206791</v>
      </c>
      <c r="AE46" s="115">
        <f>LN((AC46/1000)+1)*1000</f>
        <v>1.5627999238085886</v>
      </c>
      <c r="AF46" s="116">
        <f>(AD46-SMOW!AN$14*AE46)</f>
        <v>9.4271245311331464E-3</v>
      </c>
      <c r="AG46" s="117">
        <f>AF46*1000</f>
        <v>9.4271245311331455</v>
      </c>
      <c r="AH46" s="2">
        <f>AVERAGE(AG45:AG46)</f>
        <v>12.121224551439768</v>
      </c>
      <c r="AI46" s="2">
        <f>STDEV(AG45:AG46)</f>
        <v>3.8100327871072577</v>
      </c>
      <c r="AK46" s="85">
        <v>21</v>
      </c>
      <c r="AL46" s="70">
        <v>0</v>
      </c>
      <c r="AM46" s="85">
        <v>0</v>
      </c>
      <c r="AN46" s="70">
        <v>0</v>
      </c>
    </row>
    <row r="47" spans="1:40" s="75" customFormat="1" x14ac:dyDescent="0.2">
      <c r="A47" s="75">
        <v>3717</v>
      </c>
      <c r="B47" s="75" t="s">
        <v>136</v>
      </c>
      <c r="C47" s="75" t="s">
        <v>62</v>
      </c>
      <c r="D47" s="75" t="s">
        <v>69</v>
      </c>
      <c r="E47" s="75" t="s">
        <v>211</v>
      </c>
      <c r="F47" s="75">
        <v>-10.2993198216747</v>
      </c>
      <c r="G47" s="75">
        <v>-10.3527255660939</v>
      </c>
      <c r="H47" s="75">
        <v>6.1109722856223002E-3</v>
      </c>
      <c r="I47" s="75">
        <v>-19.4345862033597</v>
      </c>
      <c r="J47" s="75">
        <v>-19.625921513694301</v>
      </c>
      <c r="K47" s="75">
        <v>5.7758021841654798E-3</v>
      </c>
      <c r="L47" s="75">
        <v>9.7609931366751997E-3</v>
      </c>
      <c r="M47" s="75">
        <v>4.6253371480611096E-3</v>
      </c>
      <c r="N47" s="75">
        <v>-20.389309929401801</v>
      </c>
      <c r="O47" s="75">
        <v>6.0486709745838996E-3</v>
      </c>
      <c r="P47" s="75">
        <v>-38.944022545682401</v>
      </c>
      <c r="Q47" s="75">
        <v>5.6608861944190403E-3</v>
      </c>
      <c r="R47" s="75">
        <v>-57.935849887659501</v>
      </c>
      <c r="S47" s="75">
        <v>0.16892246743777201</v>
      </c>
      <c r="T47" s="75">
        <v>332.88090240977499</v>
      </c>
      <c r="U47" s="75">
        <v>0.24242383474801901</v>
      </c>
      <c r="V47" s="76">
        <v>44584.756388888891</v>
      </c>
      <c r="W47" s="75">
        <v>2.5</v>
      </c>
      <c r="X47" s="75">
        <v>0.123717476820267</v>
      </c>
      <c r="Y47" s="75">
        <v>0.13155598570591001</v>
      </c>
      <c r="Z47" s="115">
        <f>((((N47/1000)+1)/((SMOW!$Z$4/1000)+1))-1)*1000</f>
        <v>-10.309940597889145</v>
      </c>
      <c r="AA47" s="115">
        <f>((((P47/1000)+1)/((SMOW!$AA$4/1000)+1))-1)*1000</f>
        <v>-19.526898580686904</v>
      </c>
      <c r="AB47" s="115">
        <f>Z47*SMOW!$AN$6</f>
        <v>-10.537148030982266</v>
      </c>
      <c r="AC47" s="115">
        <f>AA47*SMOW!$AN$12</f>
        <v>-19.942878962909727</v>
      </c>
      <c r="AD47" s="115">
        <f>LN((AB47/1000)+1)*1000</f>
        <v>-10.593056868581392</v>
      </c>
      <c r="AE47" s="115">
        <f>LN((AC47/1000)+1)*1000</f>
        <v>-20.144422243586245</v>
      </c>
      <c r="AF47" s="116">
        <f>(AD47-SMOW!AN$14*AE47)</f>
        <v>4.3198076032146204E-2</v>
      </c>
      <c r="AG47" s="117">
        <f>AF47*1000</f>
        <v>43.198076032146204</v>
      </c>
      <c r="AI47" s="2"/>
      <c r="AK47" s="85">
        <v>21</v>
      </c>
      <c r="AL47" s="70">
        <v>3</v>
      </c>
      <c r="AM47" s="85">
        <v>0</v>
      </c>
      <c r="AN47" s="70">
        <v>0</v>
      </c>
    </row>
    <row r="48" spans="1:40" s="75" customFormat="1" x14ac:dyDescent="0.2">
      <c r="A48" s="75">
        <v>3718</v>
      </c>
      <c r="B48" s="75" t="s">
        <v>136</v>
      </c>
      <c r="C48" s="75" t="s">
        <v>62</v>
      </c>
      <c r="D48" s="75" t="s">
        <v>69</v>
      </c>
      <c r="E48" s="75" t="s">
        <v>212</v>
      </c>
      <c r="F48" s="75">
        <v>-10.369166759495799</v>
      </c>
      <c r="G48" s="75">
        <v>-10.4233020286686</v>
      </c>
      <c r="H48" s="75">
        <v>6.7812729270538604E-3</v>
      </c>
      <c r="I48" s="75">
        <v>-19.542231554496698</v>
      </c>
      <c r="J48" s="75">
        <v>-19.735705763436901</v>
      </c>
      <c r="K48" s="75">
        <v>1.4452768713624001E-3</v>
      </c>
      <c r="L48" s="75">
        <v>-2.8493855738802101E-3</v>
      </c>
      <c r="M48" s="75">
        <v>6.9420324960291603E-3</v>
      </c>
      <c r="N48" s="75">
        <v>-20.4584447782795</v>
      </c>
      <c r="O48" s="75">
        <v>6.7121379066151197E-3</v>
      </c>
      <c r="P48" s="75">
        <v>-39.0495261731811</v>
      </c>
      <c r="Q48" s="75">
        <v>1.4165214852125999E-3</v>
      </c>
      <c r="R48" s="75">
        <v>-60.3980304696072</v>
      </c>
      <c r="S48" s="75">
        <v>0.12721871149147401</v>
      </c>
      <c r="T48" s="75">
        <v>349.21027794689701</v>
      </c>
      <c r="U48" s="75">
        <v>0.19220632972565599</v>
      </c>
      <c r="V48" s="76">
        <v>44584.83315972222</v>
      </c>
      <c r="W48" s="75">
        <v>2.5</v>
      </c>
      <c r="X48" s="75">
        <v>0.121826702755196</v>
      </c>
      <c r="Y48" s="75">
        <v>9.4719424024073004E-2</v>
      </c>
      <c r="Z48" s="115">
        <f>((((N48/1000)+1)/((SMOW!$Z$4/1000)+1))-1)*1000</f>
        <v>-10.379786786161805</v>
      </c>
      <c r="AA48" s="115">
        <f>((((P48/1000)+1)/((SMOW!$AA$4/1000)+1))-1)*1000</f>
        <v>-19.634533797876497</v>
      </c>
      <c r="AB48" s="115">
        <f>Z48*SMOW!$AN$6</f>
        <v>-10.608533468972041</v>
      </c>
      <c r="AC48" s="115">
        <f>AA48*SMOW!$AN$12</f>
        <v>-20.052807126856948</v>
      </c>
      <c r="AD48" s="115">
        <f>LN((AB48/1000)+1)*1000</f>
        <v>-10.665205118559557</v>
      </c>
      <c r="AE48" s="115">
        <f>LN((AC48/1000)+1)*1000</f>
        <v>-20.25659359268214</v>
      </c>
      <c r="AF48" s="116">
        <f>(AD48-SMOW!AN$14*AE48)</f>
        <v>3.0276298376612942E-2</v>
      </c>
      <c r="AG48" s="117">
        <f>AF48*1000</f>
        <v>30.276298376612942</v>
      </c>
      <c r="AH48" s="2">
        <f>AVERAGE(AG47:AG48)</f>
        <v>36.737187204379573</v>
      </c>
      <c r="AI48" s="2">
        <f>STDEV(AG47:AG48)</f>
        <v>9.1370766052123784</v>
      </c>
      <c r="AK48" s="85">
        <v>21</v>
      </c>
      <c r="AL48" s="70">
        <v>0</v>
      </c>
      <c r="AM48" s="85">
        <v>0</v>
      </c>
      <c r="AN48" s="70">
        <v>0</v>
      </c>
    </row>
    <row r="49" spans="1:40" s="75" customFormat="1" x14ac:dyDescent="0.2">
      <c r="A49" s="75">
        <v>3720</v>
      </c>
      <c r="B49" s="75" t="s">
        <v>131</v>
      </c>
      <c r="C49" s="75" t="s">
        <v>64</v>
      </c>
      <c r="D49" s="75" t="s">
        <v>50</v>
      </c>
      <c r="E49" s="75" t="s">
        <v>213</v>
      </c>
      <c r="F49" s="75">
        <v>10.922343042769</v>
      </c>
      <c r="G49" s="75">
        <v>10.863124602948499</v>
      </c>
      <c r="H49" s="75">
        <v>4.9112248658686602E-3</v>
      </c>
      <c r="I49" s="75">
        <v>21.066708646905401</v>
      </c>
      <c r="J49" s="75">
        <v>20.847873544271899</v>
      </c>
      <c r="K49" s="75">
        <v>2.1023404985854501E-3</v>
      </c>
      <c r="L49" s="75">
        <v>-0.14455262842701699</v>
      </c>
      <c r="M49" s="75">
        <v>4.7337836912563699E-3</v>
      </c>
      <c r="N49" s="75">
        <v>0.61599826068395902</v>
      </c>
      <c r="O49" s="75">
        <v>4.8611549696802999E-3</v>
      </c>
      <c r="P49" s="75">
        <v>0.75145412810489998</v>
      </c>
      <c r="Q49" s="75">
        <v>2.0605121028973001E-3</v>
      </c>
      <c r="R49" s="75">
        <v>-1.65076252853234</v>
      </c>
      <c r="S49" s="75">
        <v>0.17184388658116101</v>
      </c>
      <c r="T49" s="75">
        <v>650.12182639218895</v>
      </c>
      <c r="U49" s="75">
        <v>0.37036144282740602</v>
      </c>
      <c r="V49" s="76">
        <v>44585.68074074074</v>
      </c>
      <c r="W49" s="75">
        <v>2.5</v>
      </c>
      <c r="X49" s="75">
        <v>2.1881810863478499E-2</v>
      </c>
      <c r="Y49" s="75">
        <v>1.9695011280569899E-2</v>
      </c>
      <c r="Z49" s="115">
        <f>((((N49/1000)+1)/((SMOW!$Z$4/1000)+1))-1)*1000</f>
        <v>10.91149453049578</v>
      </c>
      <c r="AA49" s="115">
        <f>((((P49/1000)+1)/((SMOW!$AA$4/1000)+1))-1)*1000</f>
        <v>20.970583397168284</v>
      </c>
      <c r="AB49" s="115">
        <f>Z49*SMOW!$AN$6</f>
        <v>11.151958831909036</v>
      </c>
      <c r="AC49" s="115">
        <f>AA49*SMOW!$AN$12</f>
        <v>21.417318512882844</v>
      </c>
      <c r="AD49" s="115">
        <f>LN((AB49/1000)+1)*1000</f>
        <v>11.090234215318901</v>
      </c>
      <c r="AE49" s="115">
        <f>LN((AC49/1000)+1)*1000</f>
        <v>21.191190749382784</v>
      </c>
      <c r="AF49" s="116">
        <f>(AD49-SMOW!AN$14*AE49)</f>
        <v>-9.8714500355209012E-2</v>
      </c>
      <c r="AG49" s="117">
        <f>AF49*1000</f>
        <v>-98.714500355209012</v>
      </c>
      <c r="AJ49" s="75" t="s">
        <v>220</v>
      </c>
      <c r="AK49" s="85">
        <v>21</v>
      </c>
      <c r="AL49" s="70">
        <v>4</v>
      </c>
      <c r="AM49" s="85">
        <v>0</v>
      </c>
      <c r="AN49" s="70">
        <v>1</v>
      </c>
    </row>
    <row r="50" spans="1:40" s="75" customFormat="1" x14ac:dyDescent="0.2">
      <c r="A50" s="75">
        <v>3721</v>
      </c>
      <c r="B50" s="75" t="s">
        <v>131</v>
      </c>
      <c r="C50" s="75" t="s">
        <v>64</v>
      </c>
      <c r="D50" s="75" t="s">
        <v>50</v>
      </c>
      <c r="E50" s="75" t="s">
        <v>214</v>
      </c>
      <c r="F50" s="75">
        <v>11.6293312798197</v>
      </c>
      <c r="G50" s="75">
        <v>11.562229685261601</v>
      </c>
      <c r="H50" s="75">
        <v>5.82535770252953E-3</v>
      </c>
      <c r="I50" s="75">
        <v>22.432524988348401</v>
      </c>
      <c r="J50" s="75">
        <v>22.184616446845201</v>
      </c>
      <c r="K50" s="75">
        <v>2.0589679053205699E-3</v>
      </c>
      <c r="L50" s="75">
        <v>-0.151247798672658</v>
      </c>
      <c r="M50" s="75">
        <v>5.6596584679386398E-3</v>
      </c>
      <c r="N50" s="75">
        <v>1.3157787586060501</v>
      </c>
      <c r="O50" s="75">
        <v>5.7659682297634598E-3</v>
      </c>
      <c r="P50" s="75">
        <v>2.0900960387615801</v>
      </c>
      <c r="Q50" s="75">
        <v>2.0180024554763698E-3</v>
      </c>
      <c r="R50" s="75">
        <v>0.23938307494390201</v>
      </c>
      <c r="S50" s="75">
        <v>0.157962738462913</v>
      </c>
      <c r="T50" s="75">
        <v>426.01424707523898</v>
      </c>
      <c r="U50" s="75">
        <v>0.29890047771447598</v>
      </c>
      <c r="V50" s="76">
        <v>44586.450335648151</v>
      </c>
      <c r="W50" s="75">
        <v>2.5</v>
      </c>
      <c r="X50" s="75">
        <v>3.9175768449000604E-3</v>
      </c>
      <c r="Y50" s="75">
        <v>2.7926829572425598E-3</v>
      </c>
      <c r="Z50" s="115">
        <f>((((N50/1000)+1)/((SMOW!$Z$4/1000)+1))-1)*1000</f>
        <v>11.618475180642518</v>
      </c>
      <c r="AA50" s="115">
        <f>((((P50/1000)+1)/((SMOW!$AA$4/1000)+1))-1)*1000</f>
        <v>22.336271157945788</v>
      </c>
      <c r="AB50" s="115">
        <f>Z50*SMOW!$AN$6</f>
        <v>11.874519713313289</v>
      </c>
      <c r="AC50" s="115">
        <f>AA50*SMOW!$AN$12</f>
        <v>22.812099440420948</v>
      </c>
      <c r="AD50" s="115">
        <f>LN((AB50/1000)+1)*1000</f>
        <v>11.804570799434401</v>
      </c>
      <c r="AE50" s="115">
        <f>LN((AC50/1000)+1)*1000</f>
        <v>22.5557940876662</v>
      </c>
      <c r="AF50" s="116">
        <f>(AD50-SMOW!AN$14*AE50)</f>
        <v>-0.1048884788533524</v>
      </c>
      <c r="AG50" s="117">
        <f>AF50*1000</f>
        <v>-104.8884788533524</v>
      </c>
      <c r="AK50" s="85">
        <v>21</v>
      </c>
      <c r="AL50" s="70">
        <v>0</v>
      </c>
      <c r="AM50" s="85">
        <v>0</v>
      </c>
      <c r="AN50" s="70">
        <v>0</v>
      </c>
    </row>
    <row r="51" spans="1:40" s="75" customFormat="1" x14ac:dyDescent="0.2">
      <c r="A51" s="75">
        <v>3722</v>
      </c>
      <c r="B51" s="75" t="s">
        <v>131</v>
      </c>
      <c r="C51" s="75" t="s">
        <v>64</v>
      </c>
      <c r="D51" s="75" t="s">
        <v>50</v>
      </c>
      <c r="E51" s="75" t="s">
        <v>215</v>
      </c>
      <c r="F51" s="75">
        <v>11.831317113736599</v>
      </c>
      <c r="G51" s="75">
        <v>11.7618731621638</v>
      </c>
      <c r="H51" s="75">
        <v>7.6548192096693802E-3</v>
      </c>
      <c r="I51" s="75">
        <v>22.784883189614501</v>
      </c>
      <c r="J51" s="75">
        <v>22.529184375240199</v>
      </c>
      <c r="K51" s="75">
        <v>2.53906448268234E-3</v>
      </c>
      <c r="L51" s="75">
        <v>-0.13353618796300401</v>
      </c>
      <c r="M51" s="75">
        <v>7.1388931678658804E-3</v>
      </c>
      <c r="N51" s="75">
        <v>1.5157053486455601</v>
      </c>
      <c r="O51" s="75">
        <v>7.5767783922289101E-3</v>
      </c>
      <c r="P51" s="75">
        <v>2.4354436828525801</v>
      </c>
      <c r="Q51" s="75">
        <v>2.4885469790048602E-3</v>
      </c>
      <c r="R51" s="75">
        <v>1.20799371164737</v>
      </c>
      <c r="S51" s="75">
        <v>0.131549329633012</v>
      </c>
      <c r="T51" s="75">
        <v>379.23246915005001</v>
      </c>
      <c r="U51" s="75">
        <v>9.9633628302862806E-2</v>
      </c>
      <c r="V51" s="76">
        <v>44586.556087962963</v>
      </c>
      <c r="W51" s="75">
        <v>2.5</v>
      </c>
      <c r="X51" s="75">
        <v>3.7233356511719898E-2</v>
      </c>
      <c r="Y51" s="75">
        <v>3.23516842584518E-2</v>
      </c>
      <c r="Z51" s="115">
        <f>((((N51/1000)+1)/((SMOW!$Z$4/1000)+1))-1)*1000</f>
        <v>11.820458846988791</v>
      </c>
      <c r="AA51" s="115">
        <f>((((P51/1000)+1)/((SMOW!$AA$4/1000)+1))-1)*1000</f>
        <v>22.688596187510512</v>
      </c>
      <c r="AB51" s="115">
        <f>Z51*SMOW!$AN$6</f>
        <v>12.080954636184421</v>
      </c>
      <c r="AC51" s="115">
        <f>AA51*SMOW!$AN$12</f>
        <v>23.171930029553128</v>
      </c>
      <c r="AD51" s="115">
        <f>LN((AB51/1000)+1)*1000</f>
        <v>12.008562365655399</v>
      </c>
      <c r="AE51" s="115">
        <f>LN((AC51/1000)+1)*1000</f>
        <v>22.907537393243743</v>
      </c>
      <c r="AF51" s="116">
        <f>(AD51-SMOW!AN$14*AE51)</f>
        <v>-8.6617377977297849E-2</v>
      </c>
      <c r="AG51" s="117">
        <f>AF51*1000</f>
        <v>-86.617377977297849</v>
      </c>
      <c r="AH51" s="2">
        <f>AVERAGE(AG50:AG51)</f>
        <v>-95.75292841532513</v>
      </c>
      <c r="AI51" s="2">
        <f>STDEV(AG50:AG51)</f>
        <v>12.919619329201639</v>
      </c>
      <c r="AK51" s="85">
        <v>21</v>
      </c>
      <c r="AL51" s="70">
        <v>0</v>
      </c>
      <c r="AM51" s="85">
        <v>0</v>
      </c>
      <c r="AN51" s="70">
        <v>0</v>
      </c>
    </row>
    <row r="52" spans="1:40" s="75" customFormat="1" x14ac:dyDescent="0.2">
      <c r="A52" s="75">
        <v>3723</v>
      </c>
      <c r="B52" s="75" t="s">
        <v>217</v>
      </c>
      <c r="C52" s="75" t="s">
        <v>48</v>
      </c>
      <c r="D52" s="75" t="s">
        <v>130</v>
      </c>
      <c r="E52" s="75" t="s">
        <v>216</v>
      </c>
      <c r="F52" s="75">
        <v>12.311449266037901</v>
      </c>
      <c r="G52" s="75">
        <v>12.236278754214799</v>
      </c>
      <c r="H52" s="75">
        <v>7.0863930724011596E-3</v>
      </c>
      <c r="I52" s="75">
        <v>23.7465633438682</v>
      </c>
      <c r="J52" s="75">
        <v>23.468999170964899</v>
      </c>
      <c r="K52" s="75">
        <v>2.06677585977096E-3</v>
      </c>
      <c r="L52" s="75">
        <v>-0.15535280805472099</v>
      </c>
      <c r="M52" s="75">
        <v>7.0486368979470904E-3</v>
      </c>
      <c r="N52" s="75">
        <v>1.9909425576937101</v>
      </c>
      <c r="O52" s="75">
        <v>7.0141473546470696E-3</v>
      </c>
      <c r="P52" s="75">
        <v>3.3779901439460902</v>
      </c>
      <c r="Q52" s="75">
        <v>2.0256550620087999E-3</v>
      </c>
      <c r="R52" s="75">
        <v>2.2513582705730202</v>
      </c>
      <c r="S52" s="75">
        <v>0.12509786353899499</v>
      </c>
      <c r="T52" s="75">
        <v>438.29624102068902</v>
      </c>
      <c r="U52" s="75">
        <v>9.9685865263739501E-2</v>
      </c>
      <c r="V52" s="76">
        <v>44586.66505787037</v>
      </c>
      <c r="W52" s="75">
        <v>2.5</v>
      </c>
      <c r="X52" s="75">
        <v>1.6240141645763598E-2</v>
      </c>
      <c r="Y52" s="75">
        <v>1.23692979591471E-2</v>
      </c>
      <c r="Z52" s="115">
        <f>((((N52/1000)+1)/((SMOW!$Z$4/1000)+1))-1)*1000</f>
        <v>12.300585846847234</v>
      </c>
      <c r="AA52" s="115">
        <f>((((P52/1000)+1)/((SMOW!$AA$4/1000)+1))-1)*1000</f>
        <v>23.650185807282618</v>
      </c>
      <c r="AB52" s="115">
        <f>Z52*SMOW!$AN$6</f>
        <v>12.571662533397294</v>
      </c>
      <c r="AC52" s="115">
        <f>AA52*SMOW!$AN$12</f>
        <v>24.154004336943263</v>
      </c>
      <c r="AD52" s="115">
        <f>LN((AB52/1000)+1)*1000</f>
        <v>12.493295304688916</v>
      </c>
      <c r="AE52" s="115">
        <f>LN((AC52/1000)+1)*1000</f>
        <v>23.86691016943897</v>
      </c>
      <c r="AF52" s="116">
        <f>(AD52-SMOW!AN$14*AE52)</f>
        <v>-0.10843326477486137</v>
      </c>
      <c r="AG52" s="117">
        <f>AF52*1000</f>
        <v>-108.43326477486137</v>
      </c>
      <c r="AK52" s="85">
        <v>21</v>
      </c>
      <c r="AL52" s="70">
        <v>0</v>
      </c>
      <c r="AM52" s="85">
        <v>0</v>
      </c>
      <c r="AN52" s="70">
        <v>0</v>
      </c>
    </row>
    <row r="53" spans="1:40" s="75" customFormat="1" x14ac:dyDescent="0.2">
      <c r="A53" s="75">
        <v>3724</v>
      </c>
      <c r="B53" s="75" t="s">
        <v>217</v>
      </c>
      <c r="C53" s="75" t="s">
        <v>48</v>
      </c>
      <c r="D53" s="75" t="s">
        <v>130</v>
      </c>
      <c r="E53" s="75" t="s">
        <v>218</v>
      </c>
      <c r="F53" s="75">
        <v>12.3924789378138</v>
      </c>
      <c r="G53" s="75">
        <v>12.3163197884697</v>
      </c>
      <c r="H53" s="75">
        <v>6.9895940332084404E-3</v>
      </c>
      <c r="I53" s="75">
        <v>23.890406982660899</v>
      </c>
      <c r="J53" s="75">
        <v>23.609496397239798</v>
      </c>
      <c r="K53" s="75">
        <v>1.81918219055553E-3</v>
      </c>
      <c r="L53" s="75">
        <v>-0.149494309272937</v>
      </c>
      <c r="M53" s="75">
        <v>6.8932829336083301E-3</v>
      </c>
      <c r="N53" s="75">
        <v>2.07114613264753</v>
      </c>
      <c r="O53" s="75">
        <v>6.9183351808429598E-3</v>
      </c>
      <c r="P53" s="75">
        <v>3.5189718540242398</v>
      </c>
      <c r="Q53" s="75">
        <v>1.78298754342202E-3</v>
      </c>
      <c r="R53" s="75">
        <v>2.8267805001897801</v>
      </c>
      <c r="S53" s="75">
        <v>0.16137945278197799</v>
      </c>
      <c r="T53" s="75">
        <v>454.564174149412</v>
      </c>
      <c r="U53" s="75">
        <v>9.8356377848945201E-2</v>
      </c>
      <c r="V53" s="76">
        <v>44586.778877314813</v>
      </c>
      <c r="W53" s="75">
        <v>2.5</v>
      </c>
      <c r="X53" s="75">
        <v>5.0774536281694696E-3</v>
      </c>
      <c r="Y53" s="75">
        <v>3.0694836869247801E-3</v>
      </c>
      <c r="Z53" s="115">
        <f>((((N53/1000)+1)/((SMOW!$Z$4/1000)+1))-1)*1000</f>
        <v>12.381614649069173</v>
      </c>
      <c r="AA53" s="115">
        <f>((((P53/1000)+1)/((SMOW!$AA$4/1000)+1))-1)*1000</f>
        <v>23.794015904349266</v>
      </c>
      <c r="AB53" s="115">
        <f>Z53*SMOW!$AN$6</f>
        <v>12.654477024487628</v>
      </c>
      <c r="AC53" s="115">
        <f>AA53*SMOW!$AN$12</f>
        <v>24.300898438183726</v>
      </c>
      <c r="AD53" s="115">
        <f>LN((AB53/1000)+1)*1000</f>
        <v>12.575078261682059</v>
      </c>
      <c r="AE53" s="115">
        <f>LN((AC53/1000)+1)*1000</f>
        <v>24.010329584035937</v>
      </c>
      <c r="AF53" s="116">
        <f>(AD53-SMOW!AN$14*AE53)</f>
        <v>-0.10237575868891646</v>
      </c>
      <c r="AG53" s="117">
        <f>AF53*1000</f>
        <v>-102.37575868891646</v>
      </c>
      <c r="AH53" s="2">
        <f>AVERAGE(AG52:AG53)</f>
        <v>-105.40451173188892</v>
      </c>
      <c r="AI53" s="2">
        <f>STDEV(AG52:AG53)</f>
        <v>4.2833036304504262</v>
      </c>
      <c r="AK53" s="85">
        <v>21</v>
      </c>
      <c r="AL53" s="70">
        <v>0</v>
      </c>
      <c r="AM53" s="85">
        <v>0</v>
      </c>
      <c r="AN53" s="70">
        <v>0</v>
      </c>
    </row>
    <row r="54" spans="1:40" s="75" customFormat="1" x14ac:dyDescent="0.2">
      <c r="A54" s="75">
        <v>3725</v>
      </c>
      <c r="B54" s="75" t="s">
        <v>217</v>
      </c>
      <c r="C54" s="75" t="s">
        <v>48</v>
      </c>
      <c r="D54" s="75" t="s">
        <v>130</v>
      </c>
      <c r="E54" s="75" t="s">
        <v>219</v>
      </c>
      <c r="F54" s="75">
        <v>12.3611869816666</v>
      </c>
      <c r="G54" s="75">
        <v>12.2854106120518</v>
      </c>
      <c r="H54" s="75">
        <v>6.1092961385924597E-3</v>
      </c>
      <c r="I54" s="75">
        <v>23.849001685602801</v>
      </c>
      <c r="J54" s="75">
        <v>23.5690560235081</v>
      </c>
      <c r="K54" s="75">
        <v>4.8032417843020302E-3</v>
      </c>
      <c r="L54" s="75">
        <v>-0.159050968360434</v>
      </c>
      <c r="M54" s="75">
        <v>4.8585817263497198E-3</v>
      </c>
      <c r="N54" s="75">
        <v>2.0401731977300401</v>
      </c>
      <c r="O54" s="75">
        <v>6.0470119158611097E-3</v>
      </c>
      <c r="P54" s="75">
        <v>3.4783903612690299</v>
      </c>
      <c r="Q54" s="75">
        <v>4.7076759622697298E-3</v>
      </c>
      <c r="R54" s="75">
        <v>2.3286256254581801</v>
      </c>
      <c r="S54" s="75">
        <v>0.13741172560436801</v>
      </c>
      <c r="T54" s="75">
        <v>405.62858322950598</v>
      </c>
      <c r="U54" s="75">
        <v>7.1816916578817905E-2</v>
      </c>
      <c r="V54" s="76">
        <v>44586.886759259258</v>
      </c>
      <c r="W54" s="75">
        <v>2.5</v>
      </c>
      <c r="X54" s="75">
        <v>4.2249251254964502E-2</v>
      </c>
      <c r="Y54" s="75">
        <v>3.8689103433115303E-2</v>
      </c>
      <c r="Z54" s="115">
        <f>((((N54/1000)+1)/((SMOW!$Z$4/1000)+1))-1)*1000</f>
        <v>12.350323028725629</v>
      </c>
      <c r="AA54" s="115">
        <f>((((P54/1000)+1)/((SMOW!$AA$4/1000)+1))-1)*1000</f>
        <v>23.752614505267999</v>
      </c>
      <c r="AB54" s="115">
        <f>Z54*SMOW!$AN$6</f>
        <v>12.622495808634966</v>
      </c>
      <c r="AC54" s="115">
        <f>AA54*SMOW!$AN$12</f>
        <v>24.258615067511158</v>
      </c>
      <c r="AD54" s="115">
        <f>LN((AB54/1000)+1)*1000</f>
        <v>12.543496195343147</v>
      </c>
      <c r="AE54" s="115">
        <f>LN((AC54/1000)+1)*1000</f>
        <v>23.969048507845962</v>
      </c>
      <c r="AF54" s="116">
        <f>(AD54-SMOW!AN$14*AE54)</f>
        <v>-0.11216141679952152</v>
      </c>
      <c r="AG54" s="117">
        <f>AF54*1000</f>
        <v>-112.16141679952152</v>
      </c>
      <c r="AK54" s="85">
        <v>21</v>
      </c>
      <c r="AL54" s="70">
        <v>0</v>
      </c>
      <c r="AM54" s="85">
        <v>0</v>
      </c>
      <c r="AN54" s="70">
        <v>0</v>
      </c>
    </row>
    <row r="55" spans="1:40" s="75" customFormat="1" x14ac:dyDescent="0.2">
      <c r="A55" s="75">
        <v>3726</v>
      </c>
      <c r="B55" s="75" t="s">
        <v>131</v>
      </c>
      <c r="C55" s="75" t="s">
        <v>48</v>
      </c>
      <c r="D55" s="75" t="s">
        <v>130</v>
      </c>
      <c r="E55" s="75" t="s">
        <v>221</v>
      </c>
      <c r="F55" s="75">
        <v>12.2352832392086</v>
      </c>
      <c r="G55" s="75">
        <v>12.1610365665526</v>
      </c>
      <c r="H55" s="75">
        <v>5.5948033423893102E-3</v>
      </c>
      <c r="I55" s="75">
        <v>23.592174224252702</v>
      </c>
      <c r="J55" s="75">
        <v>23.318179855348301</v>
      </c>
      <c r="K55" s="75">
        <v>1.9849761903364001E-3</v>
      </c>
      <c r="L55" s="75">
        <v>-0.15096239707122899</v>
      </c>
      <c r="M55" s="75">
        <v>5.3797767943980701E-3</v>
      </c>
      <c r="N55" s="75">
        <v>1.9155530428671299</v>
      </c>
      <c r="O55" s="75">
        <v>5.5377643693855401E-3</v>
      </c>
      <c r="P55" s="75">
        <v>3.2266727670809501</v>
      </c>
      <c r="Q55" s="75">
        <v>1.94548288771625E-3</v>
      </c>
      <c r="R55" s="75">
        <v>1.4874275421305001</v>
      </c>
      <c r="S55" s="75">
        <v>0.15619650504751301</v>
      </c>
      <c r="T55" s="75">
        <v>419.21837915711001</v>
      </c>
      <c r="U55" s="75">
        <v>0.21674318948267299</v>
      </c>
      <c r="V55" s="76">
        <v>44587.440798611111</v>
      </c>
      <c r="W55" s="75">
        <v>2.5</v>
      </c>
      <c r="X55" s="75">
        <v>1.8707376024489301E-3</v>
      </c>
      <c r="Y55" s="75">
        <v>2.7806037068427401E-3</v>
      </c>
      <c r="Z55" s="115">
        <f>((((N55/1000)+1)/((SMOW!$Z$4/1000)+1))-1)*1000</f>
        <v>12.224420637378719</v>
      </c>
      <c r="AA55" s="115">
        <f>((((P55/1000)+1)/((SMOW!$AA$4/1000)+1))-1)*1000</f>
        <v>23.495811222165706</v>
      </c>
      <c r="AB55" s="115">
        <f>Z55*SMOW!$AN$6</f>
        <v>12.493818817484437</v>
      </c>
      <c r="AC55" s="115">
        <f>AA55*SMOW!$AN$12</f>
        <v>23.996341119038245</v>
      </c>
      <c r="AD55" s="115">
        <f>LN((AB55/1000)+1)*1000</f>
        <v>12.416415108301951</v>
      </c>
      <c r="AE55" s="115">
        <f>LN((AC55/1000)+1)*1000</f>
        <v>23.712953484993211</v>
      </c>
      <c r="AF55" s="116">
        <f>(AD55-SMOW!AN$14*AE55)</f>
        <v>-0.10402433177446468</v>
      </c>
      <c r="AG55" s="117">
        <f>AF55*1000</f>
        <v>-104.02433177446468</v>
      </c>
      <c r="AH55" s="2">
        <f>AVERAGE(AG54:AG55)</f>
        <v>-108.09287428699309</v>
      </c>
      <c r="AI55" s="2">
        <f>STDEV(AG54:AG55)</f>
        <v>5.7537880003091955</v>
      </c>
      <c r="AK55" s="85">
        <v>21</v>
      </c>
      <c r="AL55" s="70">
        <v>0</v>
      </c>
      <c r="AM55" s="85">
        <v>0</v>
      </c>
      <c r="AN55" s="70">
        <v>0</v>
      </c>
    </row>
    <row r="56" spans="1:40" s="75" customFormat="1" x14ac:dyDescent="0.2">
      <c r="A56" s="75">
        <v>3727</v>
      </c>
      <c r="B56" s="75" t="s">
        <v>131</v>
      </c>
      <c r="C56" s="75" t="s">
        <v>64</v>
      </c>
      <c r="D56" s="75" t="s">
        <v>50</v>
      </c>
      <c r="E56" s="75" t="s">
        <v>222</v>
      </c>
      <c r="F56" s="75">
        <v>12.0105290836152</v>
      </c>
      <c r="G56" s="75">
        <v>11.9389747151049</v>
      </c>
      <c r="H56" s="75">
        <v>4.1560121610347504E-3</v>
      </c>
      <c r="I56" s="75">
        <v>23.163130261962699</v>
      </c>
      <c r="J56" s="75">
        <v>22.8989368300502</v>
      </c>
      <c r="K56" s="75">
        <v>1.61013217869045E-3</v>
      </c>
      <c r="L56" s="75">
        <v>-0.151663931161652</v>
      </c>
      <c r="M56" s="75">
        <v>4.1013998206802203E-3</v>
      </c>
      <c r="N56" s="75">
        <v>1.69309025399909</v>
      </c>
      <c r="O56" s="75">
        <v>4.1136416520164299E-3</v>
      </c>
      <c r="P56" s="75">
        <v>2.8061651102251099</v>
      </c>
      <c r="Q56" s="75">
        <v>1.5780968133813501E-3</v>
      </c>
      <c r="R56" s="75">
        <v>1.2347338653855799</v>
      </c>
      <c r="S56" s="75">
        <v>0.115617495583169</v>
      </c>
      <c r="T56" s="75">
        <v>448.000736799067</v>
      </c>
      <c r="U56" s="75">
        <v>0.10613613787456</v>
      </c>
      <c r="V56" s="76">
        <v>44587.548182870371</v>
      </c>
      <c r="W56" s="75">
        <v>2.5</v>
      </c>
      <c r="X56" s="88">
        <v>2.1073232840933899E-6</v>
      </c>
      <c r="Y56" s="88">
        <v>6.8567193714845294E-5</v>
      </c>
      <c r="Z56" s="115">
        <f>((((N56/1000)+1)/((SMOW!$Z$4/1000)+1))-1)*1000</f>
        <v>11.999668893689863</v>
      </c>
      <c r="AA56" s="115">
        <f>((((P56/1000)+1)/((SMOW!$AA$4/1000)+1))-1)*1000</f>
        <v>23.066807650927281</v>
      </c>
      <c r="AB56" s="115">
        <f>Z56*SMOW!$AN$6</f>
        <v>12.264114061090813</v>
      </c>
      <c r="AC56" s="115">
        <f>AA56*SMOW!$AN$12</f>
        <v>23.558198509728754</v>
      </c>
      <c r="AD56" s="115">
        <f>LN((AB56/1000)+1)*1000</f>
        <v>12.189519089129526</v>
      </c>
      <c r="AE56" s="115">
        <f>LN((AC56/1000)+1)*1000</f>
        <v>23.284986749536969</v>
      </c>
      <c r="AF56" s="116">
        <f>(AD56-SMOW!AN$14*AE56)</f>
        <v>-0.10495391462599457</v>
      </c>
      <c r="AG56" s="117">
        <f>AF56*1000</f>
        <v>-104.95391462599457</v>
      </c>
      <c r="AK56" s="85">
        <v>21</v>
      </c>
      <c r="AL56" s="70">
        <v>0</v>
      </c>
      <c r="AM56" s="85">
        <v>0</v>
      </c>
      <c r="AN56" s="70">
        <v>0</v>
      </c>
    </row>
    <row r="57" spans="1:40" s="75" customFormat="1" x14ac:dyDescent="0.2">
      <c r="A57" s="75">
        <v>3728</v>
      </c>
      <c r="B57" s="75" t="s">
        <v>131</v>
      </c>
      <c r="C57" s="75" t="s">
        <v>64</v>
      </c>
      <c r="D57" s="75" t="s">
        <v>50</v>
      </c>
      <c r="E57" s="75" t="s">
        <v>223</v>
      </c>
      <c r="F57" s="75">
        <v>11.9809241439125</v>
      </c>
      <c r="G57" s="75">
        <v>11.909720257354101</v>
      </c>
      <c r="H57" s="75">
        <v>6.3596439154277396E-3</v>
      </c>
      <c r="I57" s="75">
        <v>23.073435986919701</v>
      </c>
      <c r="J57" s="75">
        <v>22.8112692558188</v>
      </c>
      <c r="K57" s="75">
        <v>1.94813222517292E-3</v>
      </c>
      <c r="L57" s="75">
        <v>-0.13462990971816999</v>
      </c>
      <c r="M57" s="75">
        <v>5.8944057548848301E-3</v>
      </c>
      <c r="N57" s="75">
        <v>1.66378713640756</v>
      </c>
      <c r="O57" s="75">
        <v>6.2948073992154796E-3</v>
      </c>
      <c r="P57" s="75">
        <v>2.7182554022540102</v>
      </c>
      <c r="Q57" s="75">
        <v>1.90937197409839E-3</v>
      </c>
      <c r="R57" s="75">
        <v>1.2874035727323201</v>
      </c>
      <c r="S57" s="75">
        <v>0.13229270868452001</v>
      </c>
      <c r="T57" s="75">
        <v>474.317582407445</v>
      </c>
      <c r="U57" s="75">
        <v>0.13999085848478399</v>
      </c>
      <c r="V57" s="76">
        <v>44587.653946759259</v>
      </c>
      <c r="W57" s="75">
        <v>2.5</v>
      </c>
      <c r="X57" s="75">
        <v>2.3475012990131001E-2</v>
      </c>
      <c r="Y57" s="75">
        <v>2.70755855401986E-2</v>
      </c>
      <c r="Z57" s="115">
        <f>((((N57/1000)+1)/((SMOW!$Z$4/1000)+1))-1)*1000</f>
        <v>11.970064271686676</v>
      </c>
      <c r="AA57" s="115">
        <f>((((P57/1000)+1)/((SMOW!$AA$4/1000)+1))-1)*1000</f>
        <v>22.977121819881763</v>
      </c>
      <c r="AB57" s="115">
        <f>Z57*SMOW!$AN$6</f>
        <v>12.233857021150861</v>
      </c>
      <c r="AC57" s="115">
        <f>AA57*SMOW!$AN$12</f>
        <v>23.466602106652349</v>
      </c>
      <c r="AD57" s="115">
        <f>LN((AB57/1000)+1)*1000</f>
        <v>12.159628182470774</v>
      </c>
      <c r="AE57" s="115">
        <f>LN((AC57/1000)+1)*1000</f>
        <v>23.195494523443671</v>
      </c>
      <c r="AF57" s="116">
        <f>(AD57-SMOW!AN$14*AE57)</f>
        <v>-8.7592925907484798E-2</v>
      </c>
      <c r="AG57" s="117">
        <f>AF57*1000</f>
        <v>-87.592925907484798</v>
      </c>
      <c r="AH57" s="2">
        <f>AVERAGE(AG56:AG57)</f>
        <v>-96.273420266739691</v>
      </c>
      <c r="AI57" s="2">
        <f>STDEV(AG56:AG57)</f>
        <v>12.276072850961411</v>
      </c>
      <c r="AK57" s="85">
        <v>21</v>
      </c>
      <c r="AL57" s="70">
        <v>0</v>
      </c>
      <c r="AM57" s="85">
        <v>0</v>
      </c>
      <c r="AN57" s="70">
        <v>0</v>
      </c>
    </row>
    <row r="58" spans="1:40" s="75" customFormat="1" x14ac:dyDescent="0.2">
      <c r="A58" s="75">
        <v>3729</v>
      </c>
      <c r="B58" s="75" t="s">
        <v>131</v>
      </c>
      <c r="C58" s="75" t="s">
        <v>48</v>
      </c>
      <c r="D58" s="75" t="s">
        <v>130</v>
      </c>
      <c r="E58" s="75" t="s">
        <v>224</v>
      </c>
      <c r="F58" s="75">
        <v>12.880512721491201</v>
      </c>
      <c r="G58" s="75">
        <v>12.798264050825299</v>
      </c>
      <c r="H58" s="75">
        <v>4.47433767705407E-3</v>
      </c>
      <c r="I58" s="75">
        <v>24.852780211277601</v>
      </c>
      <c r="J58" s="75">
        <v>24.548973133717599</v>
      </c>
      <c r="K58" s="75">
        <v>2.06076635315564E-3</v>
      </c>
      <c r="L58" s="75">
        <v>-0.163593763777617</v>
      </c>
      <c r="M58" s="75">
        <v>4.2589290455763004E-3</v>
      </c>
      <c r="N58" s="75">
        <v>2.5542044160063302</v>
      </c>
      <c r="O58" s="75">
        <v>4.4287218420801999E-3</v>
      </c>
      <c r="P58" s="75">
        <v>4.4621975999976202</v>
      </c>
      <c r="Q58" s="75">
        <v>2.0197651211931898E-3</v>
      </c>
      <c r="R58" s="75">
        <v>3.7034544564830698</v>
      </c>
      <c r="S58" s="75">
        <v>0.126122122092234</v>
      </c>
      <c r="T58" s="75">
        <v>310.26184583737802</v>
      </c>
      <c r="U58" s="75">
        <v>8.2147633989926194E-2</v>
      </c>
      <c r="V58" s="76">
        <v>44587.762349537035</v>
      </c>
      <c r="W58" s="75">
        <v>2.5</v>
      </c>
      <c r="X58" s="75">
        <v>1.9887710932216699E-2</v>
      </c>
      <c r="Y58" s="75">
        <v>2.30298086394791E-2</v>
      </c>
      <c r="Z58" s="115">
        <f>((((N58/1000)+1)/((SMOW!$Z$4/1000)+1))-1)*1000</f>
        <v>12.869643195509095</v>
      </c>
      <c r="AA58" s="115">
        <f>((((P58/1000)+1)/((SMOW!$AA$4/1000)+1))-1)*1000</f>
        <v>24.756298533237022</v>
      </c>
      <c r="AB58" s="115">
        <f>Z58*SMOW!$AN$6</f>
        <v>13.153260600237369</v>
      </c>
      <c r="AC58" s="115">
        <f>AA58*SMOW!$AN$12</f>
        <v>25.283680517822305</v>
      </c>
      <c r="AD58" s="115">
        <f>LN((AB58/1000)+1)*1000</f>
        <v>13.067507603879738</v>
      </c>
      <c r="AE58" s="115">
        <f>LN((AC58/1000)+1)*1000</f>
        <v>24.969335779779971</v>
      </c>
      <c r="AF58" s="116">
        <f>(AD58-SMOW!AN$14*AE58)</f>
        <v>-0.11630168784408745</v>
      </c>
      <c r="AG58" s="117">
        <f>AF58*1000</f>
        <v>-116.30168784408745</v>
      </c>
      <c r="AK58" s="85">
        <v>21</v>
      </c>
      <c r="AL58" s="70">
        <v>0</v>
      </c>
      <c r="AM58" s="85">
        <v>0</v>
      </c>
      <c r="AN58" s="70">
        <v>0</v>
      </c>
    </row>
    <row r="59" spans="1:40" s="75" customFormat="1" x14ac:dyDescent="0.2">
      <c r="A59" s="75">
        <v>3730</v>
      </c>
      <c r="B59" s="75" t="s">
        <v>131</v>
      </c>
      <c r="C59" s="75" t="s">
        <v>48</v>
      </c>
      <c r="D59" s="75" t="s">
        <v>130</v>
      </c>
      <c r="E59" s="75" t="s">
        <v>225</v>
      </c>
      <c r="F59" s="75">
        <v>12.944858339725799</v>
      </c>
      <c r="G59" s="75">
        <v>12.8617893925144</v>
      </c>
      <c r="H59" s="75">
        <v>4.4385608961508404E-3</v>
      </c>
      <c r="I59" s="75">
        <v>24.977602238135599</v>
      </c>
      <c r="J59" s="75">
        <v>24.670760839785501</v>
      </c>
      <c r="K59" s="75">
        <v>1.4090046880446501E-3</v>
      </c>
      <c r="L59" s="75">
        <v>-0.164372330892362</v>
      </c>
      <c r="M59" s="75">
        <v>4.4634843593305299E-3</v>
      </c>
      <c r="N59" s="75">
        <v>2.6178940312044499</v>
      </c>
      <c r="O59" s="75">
        <v>4.3933098051580901E-3</v>
      </c>
      <c r="P59" s="75">
        <v>4.5845361542052601</v>
      </c>
      <c r="Q59" s="75">
        <v>1.3809709772062799E-3</v>
      </c>
      <c r="R59" s="75">
        <v>3.8581871498061702</v>
      </c>
      <c r="S59" s="75">
        <v>0.15870091739599401</v>
      </c>
      <c r="T59" s="75">
        <v>324.602255935914</v>
      </c>
      <c r="U59" s="75">
        <v>0.105361098821769</v>
      </c>
      <c r="V59" s="76">
        <v>44587.865624999999</v>
      </c>
      <c r="W59" s="75">
        <v>2.5</v>
      </c>
      <c r="X59" s="75">
        <v>7.9690526699969493E-3</v>
      </c>
      <c r="Y59" s="75">
        <v>1.06649174782401E-2</v>
      </c>
      <c r="Z59" s="115">
        <f>((((N59/1000)+1)/((SMOW!$Z$4/1000)+1))-1)*1000</f>
        <v>12.933988123231543</v>
      </c>
      <c r="AA59" s="115">
        <f>((((P59/1000)+1)/((SMOW!$AA$4/1000)+1))-1)*1000</f>
        <v>24.881108809101214</v>
      </c>
      <c r="AB59" s="115">
        <f>Z59*SMOW!$AN$6</f>
        <v>13.21902354251786</v>
      </c>
      <c r="AC59" s="115">
        <f>AA59*SMOW!$AN$12</f>
        <v>25.411149619717921</v>
      </c>
      <c r="AD59" s="115">
        <f>LN((AB59/1000)+1)*1000</f>
        <v>13.132414672356896</v>
      </c>
      <c r="AE59" s="115">
        <f>LN((AC59/1000)+1)*1000</f>
        <v>25.093653742829968</v>
      </c>
      <c r="AF59" s="116">
        <f>(AD59-SMOW!AN$14*AE59)</f>
        <v>-0.11703450385732772</v>
      </c>
      <c r="AG59" s="117">
        <f>AF59*1000</f>
        <v>-117.03450385732772</v>
      </c>
      <c r="AH59" s="2">
        <f>AVERAGE(AG58:AG59)</f>
        <v>-116.66809585070759</v>
      </c>
      <c r="AI59" s="2">
        <f>STDEV(AG58:AG59)</f>
        <v>0.51817917232428379</v>
      </c>
      <c r="AK59" s="85">
        <v>21</v>
      </c>
      <c r="AL59" s="70">
        <v>0</v>
      </c>
      <c r="AM59" s="85">
        <v>0</v>
      </c>
      <c r="AN59" s="70">
        <v>0</v>
      </c>
    </row>
    <row r="60" spans="1:40" s="75" customFormat="1" x14ac:dyDescent="0.2">
      <c r="A60" s="75">
        <v>3731</v>
      </c>
      <c r="B60" s="75" t="s">
        <v>131</v>
      </c>
      <c r="C60" s="75" t="s">
        <v>48</v>
      </c>
      <c r="D60" s="75" t="s">
        <v>130</v>
      </c>
      <c r="E60" s="75" t="s">
        <v>226</v>
      </c>
      <c r="F60" s="75">
        <v>12.5734806959737</v>
      </c>
      <c r="G60" s="75">
        <v>12.495090144579001</v>
      </c>
      <c r="H60" s="75">
        <v>6.2694199978561398E-3</v>
      </c>
      <c r="I60" s="75">
        <v>24.276192521826701</v>
      </c>
      <c r="J60" s="75">
        <v>23.986209466207299</v>
      </c>
      <c r="K60" s="75">
        <v>1.5211043369468399E-3</v>
      </c>
      <c r="L60" s="75">
        <v>-0.169628453578445</v>
      </c>
      <c r="M60" s="75">
        <v>6.0926775153566102E-3</v>
      </c>
      <c r="N60" s="75">
        <v>2.25030257940581</v>
      </c>
      <c r="O60" s="75">
        <v>6.2055033137235699E-3</v>
      </c>
      <c r="P60" s="75">
        <v>3.8970817620569398</v>
      </c>
      <c r="Q60" s="75">
        <v>1.49084027927851E-3</v>
      </c>
      <c r="R60" s="75">
        <v>1.54334612874008</v>
      </c>
      <c r="S60" s="75">
        <v>0.14234118554594899</v>
      </c>
      <c r="T60" s="75">
        <v>408.72489401537001</v>
      </c>
      <c r="U60" s="75">
        <v>0.20017179160573101</v>
      </c>
      <c r="V60" s="76">
        <v>44588.441458333335</v>
      </c>
      <c r="W60" s="75">
        <v>2.5</v>
      </c>
      <c r="X60" s="75">
        <v>5.4222729839141698E-2</v>
      </c>
      <c r="Y60" s="75">
        <v>5.9372227208566497E-2</v>
      </c>
      <c r="Z60" s="115">
        <f>((((N60/1000)+1)/((SMOW!$Z$4/1000)+1))-1)*1000</f>
        <v>12.562614464844746</v>
      </c>
      <c r="AA60" s="115">
        <f>((((P60/1000)+1)/((SMOW!$AA$4/1000)+1))-1)*1000</f>
        <v>24.17976512489739</v>
      </c>
      <c r="AB60" s="115">
        <f>Z60*SMOW!$AN$6</f>
        <v>12.839465660872033</v>
      </c>
      <c r="AC60" s="115">
        <f>AA60*SMOW!$AN$12</f>
        <v>24.694865251891496</v>
      </c>
      <c r="AD60" s="115">
        <f>LN((AB60/1000)+1)*1000</f>
        <v>12.757738533332722</v>
      </c>
      <c r="AE60" s="115">
        <f>LN((AC60/1000)+1)*1000</f>
        <v>24.394875834002988</v>
      </c>
      <c r="AF60" s="116">
        <f>(AD60-SMOW!AN$14*AE60)</f>
        <v>-0.12275590702085637</v>
      </c>
      <c r="AG60" s="117">
        <f>AF60*1000</f>
        <v>-122.75590702085637</v>
      </c>
      <c r="AH60" s="2">
        <f>AG60</f>
        <v>-122.75590702085637</v>
      </c>
      <c r="AK60" s="85">
        <v>21</v>
      </c>
      <c r="AL60" s="70">
        <v>0</v>
      </c>
      <c r="AM60" s="85">
        <v>0</v>
      </c>
      <c r="AN60" s="70">
        <v>0</v>
      </c>
    </row>
    <row r="61" spans="1:40" s="75" customFormat="1" x14ac:dyDescent="0.2">
      <c r="A61" s="75">
        <v>3732</v>
      </c>
      <c r="B61" s="75" t="s">
        <v>131</v>
      </c>
      <c r="C61" s="75" t="s">
        <v>64</v>
      </c>
      <c r="D61" s="75" t="s">
        <v>50</v>
      </c>
      <c r="E61" s="75" t="s">
        <v>227</v>
      </c>
      <c r="F61" s="75">
        <v>12.137282425732099</v>
      </c>
      <c r="G61" s="75">
        <v>12.064215757802</v>
      </c>
      <c r="H61" s="75">
        <v>5.0116990938748997E-3</v>
      </c>
      <c r="I61" s="75">
        <v>23.3864349823235</v>
      </c>
      <c r="J61" s="75">
        <v>23.117162399485998</v>
      </c>
      <c r="K61" s="75">
        <v>1.59607953560461E-3</v>
      </c>
      <c r="L61" s="75">
        <v>-0.14164598912658999</v>
      </c>
      <c r="M61" s="75">
        <v>4.9816639427764696E-3</v>
      </c>
      <c r="N61" s="75">
        <v>1.8185513468594601</v>
      </c>
      <c r="O61" s="75">
        <v>4.9606048637786896E-3</v>
      </c>
      <c r="P61" s="75">
        <v>3.0250269355322699</v>
      </c>
      <c r="Q61" s="75">
        <v>1.56432376320874E-3</v>
      </c>
      <c r="R61" s="75">
        <v>1.2344940490046501</v>
      </c>
      <c r="S61" s="75">
        <v>0.14054613079523401</v>
      </c>
      <c r="T61" s="75">
        <v>413.35986420382801</v>
      </c>
      <c r="U61" s="75">
        <v>7.3687222055551199E-2</v>
      </c>
      <c r="V61" s="76">
        <v>44588.546932870369</v>
      </c>
      <c r="W61" s="75">
        <v>2.5</v>
      </c>
      <c r="X61" s="75">
        <v>1.9996218082418599E-2</v>
      </c>
      <c r="Y61" s="75">
        <v>1.6436199777907501E-2</v>
      </c>
      <c r="Z61" s="115">
        <f>((((N61/1000)+1)/((SMOW!$Z$4/1000)+1))-1)*1000</f>
        <v>12.126420875578248</v>
      </c>
      <c r="AA61" s="115">
        <f>((((P61/1000)+1)/((SMOW!$AA$4/1000)+1))-1)*1000</f>
        <v>23.290091348937779</v>
      </c>
      <c r="AB61" s="115">
        <f>Z61*SMOW!$AN$6</f>
        <v>12.393659365808839</v>
      </c>
      <c r="AC61" s="115">
        <f>AA61*SMOW!$AN$12</f>
        <v>23.786238807342553</v>
      </c>
      <c r="AD61" s="115">
        <f>LN((AB61/1000)+1)*1000</f>
        <v>12.317486695897568</v>
      </c>
      <c r="AE61" s="115">
        <f>LN((AC61/1000)+1)*1000</f>
        <v>23.50775366105449</v>
      </c>
      <c r="AF61" s="116">
        <f>(AD61-SMOW!AN$14*AE61)</f>
        <v>-9.4607237139204159E-2</v>
      </c>
      <c r="AG61" s="117">
        <f>AF61*1000</f>
        <v>-94.607237139204159</v>
      </c>
      <c r="AK61" s="85">
        <v>21</v>
      </c>
      <c r="AL61" s="70">
        <v>0</v>
      </c>
      <c r="AM61" s="85">
        <v>0</v>
      </c>
      <c r="AN61" s="70">
        <v>0</v>
      </c>
    </row>
    <row r="62" spans="1:40" s="75" customFormat="1" x14ac:dyDescent="0.2">
      <c r="A62" s="75">
        <v>3733</v>
      </c>
      <c r="B62" s="75" t="s">
        <v>131</v>
      </c>
      <c r="C62" s="75" t="s">
        <v>64</v>
      </c>
      <c r="D62" s="75" t="s">
        <v>50</v>
      </c>
      <c r="E62" s="75" t="s">
        <v>228</v>
      </c>
      <c r="F62" s="75">
        <v>12.0527982491644</v>
      </c>
      <c r="G62" s="75">
        <v>11.980741250960101</v>
      </c>
      <c r="H62" s="75">
        <v>4.7875051001594797E-3</v>
      </c>
      <c r="I62" s="75">
        <v>23.2171318741497</v>
      </c>
      <c r="J62" s="75">
        <v>22.951714506047399</v>
      </c>
      <c r="K62" s="75">
        <v>1.83814340115133E-3</v>
      </c>
      <c r="L62" s="75">
        <v>-0.13776400823297</v>
      </c>
      <c r="M62" s="75">
        <v>4.7887720999921397E-3</v>
      </c>
      <c r="N62" s="75">
        <v>1.7349284857611</v>
      </c>
      <c r="O62" s="75">
        <v>4.7386965259397004E-3</v>
      </c>
      <c r="P62" s="75">
        <v>2.8590923004505799</v>
      </c>
      <c r="Q62" s="75">
        <v>1.80157149970822E-3</v>
      </c>
      <c r="R62" s="75">
        <v>1.37823550210482</v>
      </c>
      <c r="S62" s="75">
        <v>0.159025049637813</v>
      </c>
      <c r="T62" s="75">
        <v>476.24798064029699</v>
      </c>
      <c r="U62" s="75">
        <v>9.4067110054980696E-2</v>
      </c>
      <c r="V62" s="76">
        <v>44588.652291666665</v>
      </c>
      <c r="W62" s="75">
        <v>2.5</v>
      </c>
      <c r="X62" s="75">
        <v>6.0743377482016497E-2</v>
      </c>
      <c r="Y62" s="75">
        <v>6.5421092248999196E-2</v>
      </c>
      <c r="Z62" s="115">
        <f>((((N62/1000)+1)/((SMOW!$Z$4/1000)+1))-1)*1000</f>
        <v>12.041937605635766</v>
      </c>
      <c r="AA62" s="115">
        <f>((((P62/1000)+1)/((SMOW!$AA$4/1000)+1))-1)*1000</f>
        <v>23.120804179295185</v>
      </c>
      <c r="AB62" s="115">
        <f>Z62*SMOW!$AN$6</f>
        <v>12.30731427845619</v>
      </c>
      <c r="AC62" s="115">
        <f>AA62*SMOW!$AN$12</f>
        <v>23.613345322992974</v>
      </c>
      <c r="AD62" s="115">
        <f>LN((AB62/1000)+1)*1000</f>
        <v>12.232195002428723</v>
      </c>
      <c r="AE62" s="115">
        <f>LN((AC62/1000)+1)*1000</f>
        <v>23.338862853318894</v>
      </c>
      <c r="AF62" s="116">
        <f>(AD62-SMOW!AN$14*AE62)</f>
        <v>-9.0724584123654139E-2</v>
      </c>
      <c r="AG62" s="117">
        <f>AF62*1000</f>
        <v>-90.724584123654139</v>
      </c>
      <c r="AH62" s="2">
        <f>AVERAGE(AG61:AG62)</f>
        <v>-92.665910631429142</v>
      </c>
      <c r="AI62" s="2">
        <f>STDEV(AG61:AG62)</f>
        <v>2.7454502762898167</v>
      </c>
      <c r="AK62" s="85">
        <v>21</v>
      </c>
      <c r="AL62" s="70">
        <v>0</v>
      </c>
      <c r="AM62" s="85">
        <v>0</v>
      </c>
      <c r="AN62" s="70">
        <v>0</v>
      </c>
    </row>
    <row r="63" spans="1:40" s="75" customFormat="1" x14ac:dyDescent="0.2">
      <c r="A63" s="75">
        <v>3734</v>
      </c>
      <c r="B63" s="75" t="s">
        <v>131</v>
      </c>
      <c r="C63" s="75" t="s">
        <v>48</v>
      </c>
      <c r="D63" s="75" t="s">
        <v>130</v>
      </c>
      <c r="E63" s="75" t="s">
        <v>229</v>
      </c>
      <c r="F63" s="75">
        <v>12.977387754493</v>
      </c>
      <c r="G63" s="75">
        <v>12.8939026358115</v>
      </c>
      <c r="H63" s="75">
        <v>4.1217698784159597E-3</v>
      </c>
      <c r="I63" s="75">
        <v>25.019860669485599</v>
      </c>
      <c r="J63" s="75">
        <v>24.711988635680999</v>
      </c>
      <c r="K63" s="75">
        <v>1.2689611600465701E-3</v>
      </c>
      <c r="L63" s="75">
        <v>-0.15402736382804799</v>
      </c>
      <c r="M63" s="75">
        <v>4.1123394983967497E-3</v>
      </c>
      <c r="N63" s="75">
        <v>2.6500918088617502</v>
      </c>
      <c r="O63" s="75">
        <v>4.0797484691844198E-3</v>
      </c>
      <c r="P63" s="75">
        <v>4.6259538071994797</v>
      </c>
      <c r="Q63" s="75">
        <v>1.2437137705063701E-3</v>
      </c>
      <c r="R63" s="75">
        <v>3.5737437606206202</v>
      </c>
      <c r="S63" s="75">
        <v>0.14144314952769099</v>
      </c>
      <c r="T63" s="75">
        <v>388.10025592678198</v>
      </c>
      <c r="U63" s="75">
        <v>7.3753176459593797E-2</v>
      </c>
      <c r="V63" s="76">
        <v>44588.757777777777</v>
      </c>
      <c r="W63" s="75">
        <v>2.5</v>
      </c>
      <c r="X63" s="75">
        <v>7.4146736695320501E-4</v>
      </c>
      <c r="Y63" s="75">
        <v>1.5869992827783001E-3</v>
      </c>
      <c r="Z63" s="115">
        <f>((((N63/1000)+1)/((SMOW!$Z$4/1000)+1))-1)*1000</f>
        <v>12.966517188915727</v>
      </c>
      <c r="AA63" s="115">
        <f>((((P63/1000)+1)/((SMOW!$AA$4/1000)+1))-1)*1000</f>
        <v>24.923363262158603</v>
      </c>
      <c r="AB63" s="115">
        <f>Z63*SMOW!$AN$6</f>
        <v>13.252269474166969</v>
      </c>
      <c r="AC63" s="115">
        <f>AA63*SMOW!$AN$12</f>
        <v>25.454304216925742</v>
      </c>
      <c r="AD63" s="115">
        <f>LN((AB63/1000)+1)*1000</f>
        <v>13.165226320631181</v>
      </c>
      <c r="AE63" s="115">
        <f>LN((AC63/1000)+1)*1000</f>
        <v>25.135738022062775</v>
      </c>
      <c r="AF63" s="116">
        <f>(AD63-SMOW!AN$14*AE63)</f>
        <v>-0.10644335501796398</v>
      </c>
      <c r="AG63" s="117">
        <f>AF63*1000</f>
        <v>-106.44335501796398</v>
      </c>
      <c r="AH63" s="2">
        <f>AG63</f>
        <v>-106.44335501796398</v>
      </c>
      <c r="AK63" s="85">
        <v>21</v>
      </c>
      <c r="AL63" s="70">
        <v>0</v>
      </c>
      <c r="AM63" s="85">
        <v>0</v>
      </c>
      <c r="AN63" s="70">
        <v>0</v>
      </c>
    </row>
    <row r="64" spans="1:40" s="75" customFormat="1" x14ac:dyDescent="0.2">
      <c r="A64" s="75">
        <v>3735</v>
      </c>
      <c r="B64" s="75" t="s">
        <v>131</v>
      </c>
      <c r="C64" s="75" t="s">
        <v>48</v>
      </c>
      <c r="D64" s="75" t="s">
        <v>130</v>
      </c>
      <c r="E64" s="75" t="s">
        <v>230</v>
      </c>
      <c r="F64" s="75">
        <v>13.400055148416</v>
      </c>
      <c r="G64" s="75">
        <v>13.3110679047392</v>
      </c>
      <c r="H64" s="75">
        <v>5.5707273196903802E-3</v>
      </c>
      <c r="I64" s="75">
        <v>25.8327595434105</v>
      </c>
      <c r="J64" s="75">
        <v>25.5047310294729</v>
      </c>
      <c r="K64" s="75">
        <v>1.4590090065031401E-3</v>
      </c>
      <c r="L64" s="75">
        <v>-0.155430078822478</v>
      </c>
      <c r="M64" s="75">
        <v>5.6247969042521502E-3</v>
      </c>
      <c r="N64" s="75">
        <v>3.0684501122597601</v>
      </c>
      <c r="O64" s="75">
        <v>5.5139338015336601E-3</v>
      </c>
      <c r="P64" s="75">
        <v>5.42299672064643</v>
      </c>
      <c r="Q64" s="75">
        <v>1.4294924711422501E-3</v>
      </c>
      <c r="R64" s="75">
        <v>4.8929991563981998</v>
      </c>
      <c r="S64" s="75">
        <v>0.14251379962507099</v>
      </c>
      <c r="T64" s="75">
        <v>424.23312218626103</v>
      </c>
      <c r="U64" s="75">
        <v>8.1510665879038796E-2</v>
      </c>
      <c r="V64" s="76">
        <v>44588.863483796296</v>
      </c>
      <c r="W64" s="75">
        <v>2.5</v>
      </c>
      <c r="X64" s="75">
        <v>0.42802555504527301</v>
      </c>
      <c r="Y64" s="75">
        <v>0.44628390699582698</v>
      </c>
      <c r="Z64" s="115">
        <f>((((N64/1000)+1)/((SMOW!$Z$4/1000)+1))-1)*1000</f>
        <v>13.389180047067573</v>
      </c>
      <c r="AA64" s="115">
        <f>((((P64/1000)+1)/((SMOW!$AA$4/1000)+1))-1)*1000</f>
        <v>25.736509588329739</v>
      </c>
      <c r="AB64" s="115">
        <f>Z64*SMOW!$AN$6</f>
        <v>13.684246851850007</v>
      </c>
      <c r="AC64" s="115">
        <f>AA64*SMOW!$AN$12</f>
        <v>26.284772951884225</v>
      </c>
      <c r="AD64" s="115">
        <f>LN((AB64/1000)+1)*1000</f>
        <v>13.591463038696855</v>
      </c>
      <c r="AE64" s="115">
        <f>LN((AC64/1000)+1)*1000</f>
        <v>25.945264720221004</v>
      </c>
      <c r="AF64" s="116">
        <f>(AD64-SMOW!AN$14*AE64)</f>
        <v>-0.10763673357983627</v>
      </c>
      <c r="AG64" s="117">
        <f>AF64*1000</f>
        <v>-107.63673357983627</v>
      </c>
      <c r="AK64" s="85">
        <v>21</v>
      </c>
      <c r="AL64" s="70">
        <v>0</v>
      </c>
      <c r="AM64" s="85">
        <v>0</v>
      </c>
      <c r="AN64" s="70">
        <v>0</v>
      </c>
    </row>
    <row r="65" spans="1:40" s="75" customFormat="1" x14ac:dyDescent="0.2">
      <c r="A65" s="75">
        <v>3736</v>
      </c>
      <c r="B65" s="75" t="s">
        <v>131</v>
      </c>
      <c r="C65" s="75" t="s">
        <v>48</v>
      </c>
      <c r="D65" s="75" t="s">
        <v>130</v>
      </c>
      <c r="E65" s="75" t="s">
        <v>231</v>
      </c>
      <c r="F65" s="75">
        <v>13.2357048563827</v>
      </c>
      <c r="G65" s="75">
        <v>13.148877760199399</v>
      </c>
      <c r="H65" s="75">
        <v>4.9036446535214101E-3</v>
      </c>
      <c r="I65" s="75">
        <v>25.5320897470659</v>
      </c>
      <c r="J65" s="75">
        <v>25.211589690640501</v>
      </c>
      <c r="K65" s="75">
        <v>2.9015118537471301E-3</v>
      </c>
      <c r="L65" s="75">
        <v>-0.16284159645879201</v>
      </c>
      <c r="M65" s="75">
        <v>4.4393240831454702E-3</v>
      </c>
      <c r="N65" s="75">
        <v>2.9057753700710198</v>
      </c>
      <c r="O65" s="75">
        <v>4.8536520375360099E-3</v>
      </c>
      <c r="P65" s="75">
        <v>5.1279915192255601</v>
      </c>
      <c r="Q65" s="75">
        <v>2.8437830576769499E-3</v>
      </c>
      <c r="R65" s="75">
        <v>3.63895772333621</v>
      </c>
      <c r="S65" s="75">
        <v>0.16037525368434599</v>
      </c>
      <c r="T65" s="75">
        <v>456.11682170582202</v>
      </c>
      <c r="U65" s="75">
        <v>0.29659500861503002</v>
      </c>
      <c r="V65" s="76">
        <v>44589.421759259261</v>
      </c>
      <c r="W65" s="75">
        <v>2.5</v>
      </c>
      <c r="X65" s="75">
        <v>3.93394420318866E-2</v>
      </c>
      <c r="Y65" s="75">
        <v>3.6764589879242901E-2</v>
      </c>
      <c r="Z65" s="115">
        <f>((((N65/1000)+1)/((SMOW!$Z$4/1000)+1))-1)*1000</f>
        <v>13.224831518726887</v>
      </c>
      <c r="AA65" s="115">
        <f>((((P65/1000)+1)/((SMOW!$AA$4/1000)+1))-1)*1000</f>
        <v>25.435544117475175</v>
      </c>
      <c r="AB65" s="115">
        <f>Z65*SMOW!$AN$6</f>
        <v>13.516276459066711</v>
      </c>
      <c r="AC65" s="115">
        <f>AA65*SMOW!$AN$12</f>
        <v>25.97739603114761</v>
      </c>
      <c r="AD65" s="115">
        <f>LN((AB65/1000)+1)*1000</f>
        <v>13.425746434703923</v>
      </c>
      <c r="AE65" s="115">
        <f>LN((AC65/1000)+1)*1000</f>
        <v>25.645715347162682</v>
      </c>
      <c r="AF65" s="116">
        <f>(AD65-SMOW!AN$14*AE65)</f>
        <v>-0.11519126859797346</v>
      </c>
      <c r="AG65" s="117">
        <f>AF65*1000</f>
        <v>-115.19126859797346</v>
      </c>
      <c r="AH65" s="2">
        <f>AVERAGE(AG64:AG65)</f>
        <v>-111.41400108890487</v>
      </c>
      <c r="AI65" s="2">
        <f>STDEV(AG64:AG65)</f>
        <v>5.3418629400360427</v>
      </c>
      <c r="AK65" s="85">
        <v>21</v>
      </c>
      <c r="AL65" s="70">
        <v>0</v>
      </c>
      <c r="AM65" s="85">
        <v>0</v>
      </c>
      <c r="AN65" s="70">
        <v>0</v>
      </c>
    </row>
    <row r="66" spans="1:40" s="75" customFormat="1" x14ac:dyDescent="0.2">
      <c r="A66" s="75">
        <v>3737</v>
      </c>
      <c r="B66" s="75" t="s">
        <v>131</v>
      </c>
      <c r="C66" s="75" t="s">
        <v>48</v>
      </c>
      <c r="D66" s="75" t="s">
        <v>130</v>
      </c>
      <c r="E66" s="75" t="s">
        <v>232</v>
      </c>
      <c r="F66" s="75">
        <v>13.284770971042001</v>
      </c>
      <c r="G66" s="75">
        <v>13.1973017683711</v>
      </c>
      <c r="H66" s="75">
        <v>4.8646742367047498E-3</v>
      </c>
      <c r="I66" s="75">
        <v>25.637294043977601</v>
      </c>
      <c r="J66" s="75">
        <v>25.314169631829401</v>
      </c>
      <c r="K66" s="75">
        <v>1.4452503263557401E-3</v>
      </c>
      <c r="L66" s="75">
        <v>-0.168579797234884</v>
      </c>
      <c r="M66" s="75">
        <v>4.8861784332402498E-3</v>
      </c>
      <c r="N66" s="75">
        <v>2.9543412561042</v>
      </c>
      <c r="O66" s="75">
        <v>4.81507892379043E-3</v>
      </c>
      <c r="P66" s="75">
        <v>5.2311026599800199</v>
      </c>
      <c r="Q66" s="75">
        <v>1.41649546834448E-3</v>
      </c>
      <c r="R66" s="75">
        <v>4.1415652997622203</v>
      </c>
      <c r="S66" s="75">
        <v>0.12821424694976899</v>
      </c>
      <c r="T66" s="75">
        <v>317.66596452939098</v>
      </c>
      <c r="U66" s="75">
        <v>0.114166787957253</v>
      </c>
      <c r="V66" s="76">
        <v>44589.527291666665</v>
      </c>
      <c r="W66" s="75">
        <v>2.5</v>
      </c>
      <c r="X66" s="75">
        <v>3.0528319517842101E-2</v>
      </c>
      <c r="Y66" s="75">
        <v>2.7404223732624199E-2</v>
      </c>
      <c r="Z66" s="115">
        <f>((((N66/1000)+1)/((SMOW!$Z$4/1000)+1))-1)*1000</f>
        <v>13.273897106842902</v>
      </c>
      <c r="AA66" s="115">
        <f>((((P66/1000)+1)/((SMOW!$AA$4/1000)+1))-1)*1000</f>
        <v>25.540738510245298</v>
      </c>
      <c r="AB66" s="115">
        <f>Z66*SMOW!$AN$6</f>
        <v>13.566423340156552</v>
      </c>
      <c r="AC66" s="115">
        <f>AA66*SMOW!$AN$12</f>
        <v>26.084831373935035</v>
      </c>
      <c r="AD66" s="115">
        <f>LN((AB66/1000)+1)*1000</f>
        <v>13.475223331828087</v>
      </c>
      <c r="AE66" s="115">
        <f>LN((AC66/1000)+1)*1000</f>
        <v>25.750424981647278</v>
      </c>
      <c r="AF66" s="116">
        <f>(AD66-SMOW!AN$14*AE66)</f>
        <v>-0.12100105848167608</v>
      </c>
      <c r="AG66" s="117">
        <f>AF66*1000</f>
        <v>-121.00105848167608</v>
      </c>
      <c r="AK66" s="85">
        <v>21</v>
      </c>
      <c r="AL66" s="70">
        <v>0</v>
      </c>
      <c r="AM66" s="85">
        <v>0</v>
      </c>
      <c r="AN66" s="70">
        <v>0</v>
      </c>
    </row>
    <row r="67" spans="1:40" s="75" customFormat="1" x14ac:dyDescent="0.2">
      <c r="A67" s="75">
        <v>3738</v>
      </c>
      <c r="B67" s="75" t="s">
        <v>131</v>
      </c>
      <c r="C67" s="75" t="s">
        <v>48</v>
      </c>
      <c r="D67" s="75" t="s">
        <v>130</v>
      </c>
      <c r="E67" s="75" t="s">
        <v>233</v>
      </c>
      <c r="F67" s="75">
        <v>13.3251466831379</v>
      </c>
      <c r="G67" s="75">
        <v>13.2371474229118</v>
      </c>
      <c r="H67" s="75">
        <v>4.3742232043748001E-3</v>
      </c>
      <c r="I67" s="75">
        <v>25.691252019622102</v>
      </c>
      <c r="J67" s="75">
        <v>25.366777480640401</v>
      </c>
      <c r="K67" s="75">
        <v>1.13206968577732E-3</v>
      </c>
      <c r="L67" s="75">
        <v>-0.1565110868663</v>
      </c>
      <c r="M67" s="75">
        <v>4.2374383170468996E-3</v>
      </c>
      <c r="N67" s="75">
        <v>2.9943053381549301</v>
      </c>
      <c r="O67" s="75">
        <v>4.3296280356106501E-3</v>
      </c>
      <c r="P67" s="75">
        <v>5.2839870818603298</v>
      </c>
      <c r="Q67" s="75">
        <v>1.10954590392867E-3</v>
      </c>
      <c r="R67" s="75">
        <v>4.2936052570937999</v>
      </c>
      <c r="S67" s="75">
        <v>0.161085713227658</v>
      </c>
      <c r="T67" s="75">
        <v>329.30244254753302</v>
      </c>
      <c r="U67" s="75">
        <v>0.12659584623501199</v>
      </c>
      <c r="V67" s="76">
        <v>44589.722233796296</v>
      </c>
      <c r="W67" s="75">
        <v>2.5</v>
      </c>
      <c r="X67" s="75">
        <v>2.3934663967191301E-3</v>
      </c>
      <c r="Y67" s="75">
        <v>1.38558429971107E-3</v>
      </c>
      <c r="Z67" s="115">
        <f>((((N67/1000)+1)/((SMOW!$Z$4/1000)+1))-1)*1000</f>
        <v>13.314272385654746</v>
      </c>
      <c r="AA67" s="115">
        <f>((((P67/1000)+1)/((SMOW!$AA$4/1000)+1))-1)*1000</f>
        <v>25.594691406178871</v>
      </c>
      <c r="AB67" s="115">
        <f>Z67*SMOW!$AN$6</f>
        <v>13.607688397466356</v>
      </c>
      <c r="AC67" s="115">
        <f>AA67*SMOW!$AN$12</f>
        <v>26.139933625265716</v>
      </c>
      <c r="AD67" s="115">
        <f>LN((AB67/1000)+1)*1000</f>
        <v>13.515935234250879</v>
      </c>
      <c r="AE67" s="115">
        <f>LN((AC67/1000)+1)*1000</f>
        <v>25.804124997633505</v>
      </c>
      <c r="AF67" s="116">
        <f>(AD67-SMOW!AN$14*AE67)</f>
        <v>-0.10864276449961174</v>
      </c>
      <c r="AG67" s="117">
        <f>AF67*1000</f>
        <v>-108.64276449961174</v>
      </c>
      <c r="AK67" s="85">
        <v>21</v>
      </c>
      <c r="AL67" s="70">
        <v>0</v>
      </c>
      <c r="AM67" s="85">
        <v>0</v>
      </c>
      <c r="AN67" s="70">
        <v>0</v>
      </c>
    </row>
    <row r="68" spans="1:40" s="75" customFormat="1" x14ac:dyDescent="0.2">
      <c r="A68" s="75">
        <v>3739</v>
      </c>
      <c r="B68" s="75" t="s">
        <v>131</v>
      </c>
      <c r="C68" s="75" t="s">
        <v>48</v>
      </c>
      <c r="D68" s="75" t="s">
        <v>130</v>
      </c>
      <c r="E68" s="75" t="s">
        <v>235</v>
      </c>
      <c r="F68" s="75">
        <v>14.0069430414039</v>
      </c>
      <c r="G68" s="75">
        <v>13.909752076835399</v>
      </c>
      <c r="H68" s="75">
        <v>3.6277279415239498E-3</v>
      </c>
      <c r="I68" s="75">
        <v>26.991104546647101</v>
      </c>
      <c r="J68" s="75">
        <v>26.6332692444062</v>
      </c>
      <c r="K68" s="75">
        <v>2.0018620994231399E-3</v>
      </c>
      <c r="L68" s="75">
        <v>-0.152614084211008</v>
      </c>
      <c r="M68" s="75">
        <v>3.6994171457570301E-3</v>
      </c>
      <c r="N68" s="75">
        <v>3.6691507882845702</v>
      </c>
      <c r="O68" s="75">
        <v>3.5907432856798001E-3</v>
      </c>
      <c r="P68" s="75">
        <v>6.5579776013399096</v>
      </c>
      <c r="Q68" s="75">
        <v>1.9620328329164301E-3</v>
      </c>
      <c r="R68" s="75">
        <v>6.1993501653715901</v>
      </c>
      <c r="S68" s="75">
        <v>0.15424528393312301</v>
      </c>
      <c r="T68" s="75">
        <v>358.836030193375</v>
      </c>
      <c r="U68" s="75">
        <v>8.02913706451477E-2</v>
      </c>
      <c r="V68" s="76">
        <v>44589.832546296297</v>
      </c>
      <c r="W68" s="75">
        <v>2.5</v>
      </c>
      <c r="X68" s="75">
        <v>4.4335706569201203E-2</v>
      </c>
      <c r="Y68" s="75">
        <v>3.7199539827197099E-2</v>
      </c>
      <c r="Z68" s="115">
        <f>((((N68/1000)+1)/((SMOW!$Z$4/1000)+1))-1)*1000</f>
        <v>13.996061427358653</v>
      </c>
      <c r="AA68" s="115">
        <f>((((P68/1000)+1)/((SMOW!$AA$4/1000)+1))-1)*1000</f>
        <v>26.894421562502657</v>
      </c>
      <c r="AB68" s="115">
        <f>Z68*SMOW!$AN$6</f>
        <v>14.304502505183571</v>
      </c>
      <c r="AC68" s="115">
        <f>AA68*SMOW!$AN$12</f>
        <v>27.467351857347154</v>
      </c>
      <c r="AD68" s="115">
        <f>LN((AB68/1000)+1)*1000</f>
        <v>14.203158417056581</v>
      </c>
      <c r="AE68" s="115">
        <f>LN((AC68/1000)+1)*1000</f>
        <v>27.096892535356712</v>
      </c>
      <c r="AF68" s="116">
        <f>(AD68-SMOW!AN$14*AE68)</f>
        <v>-0.1040008416117626</v>
      </c>
      <c r="AG68" s="117">
        <f>AF68*1000</f>
        <v>-104.0008416117626</v>
      </c>
      <c r="AK68" s="85">
        <v>21</v>
      </c>
      <c r="AL68" s="70">
        <v>0</v>
      </c>
      <c r="AM68" s="85">
        <v>0</v>
      </c>
      <c r="AN68" s="70">
        <v>0</v>
      </c>
    </row>
    <row r="69" spans="1:40" s="125" customFormat="1" x14ac:dyDescent="0.2">
      <c r="A69" s="125">
        <v>3740</v>
      </c>
      <c r="B69" s="125" t="s">
        <v>131</v>
      </c>
      <c r="C69" s="125" t="s">
        <v>64</v>
      </c>
      <c r="D69" s="125" t="s">
        <v>99</v>
      </c>
      <c r="E69" s="125" t="s">
        <v>234</v>
      </c>
      <c r="F69" s="125">
        <v>18.084839739622002</v>
      </c>
      <c r="G69" s="125">
        <v>17.9232539201377</v>
      </c>
      <c r="H69" s="125">
        <v>4.3864451333193097E-3</v>
      </c>
      <c r="I69" s="125">
        <v>34.862855537819698</v>
      </c>
      <c r="J69" s="125">
        <v>34.268911147854602</v>
      </c>
      <c r="K69" s="125">
        <v>1.85923219086654E-3</v>
      </c>
      <c r="L69" s="125">
        <v>-0.17073116592948301</v>
      </c>
      <c r="M69" s="125">
        <v>4.5809699687295096E-3</v>
      </c>
      <c r="N69" s="125">
        <v>7.7054733639731099</v>
      </c>
      <c r="O69" s="125">
        <v>4.3417253620906104E-3</v>
      </c>
      <c r="P69" s="125">
        <v>14.2731113768693</v>
      </c>
      <c r="Q69" s="125">
        <v>1.82224070456322E-3</v>
      </c>
      <c r="R69" s="125">
        <v>16.749406054531701</v>
      </c>
      <c r="S69" s="125">
        <v>0.14451958010388599</v>
      </c>
      <c r="T69" s="125">
        <v>421.761609288758</v>
      </c>
      <c r="U69" s="125">
        <v>0.16150856027972099</v>
      </c>
      <c r="V69" s="126">
        <v>44589.918229166666</v>
      </c>
      <c r="W69" s="125">
        <v>2.5</v>
      </c>
      <c r="X69" s="125">
        <v>2.66754604743858E-2</v>
      </c>
      <c r="Y69" s="125">
        <v>3.3926143372582401E-2</v>
      </c>
      <c r="Z69" s="127">
        <f>((((N69/1000)+1)/((SMOW!$Z$4/1000)+1))-1)*1000</f>
        <v>18.073914364438615</v>
      </c>
      <c r="AA69" s="127">
        <f>((((P69/1000)+1)/((SMOW!$AA$4/1000)+1))-1)*1000</f>
        <v>34.765431491388775</v>
      </c>
      <c r="AB69" s="127">
        <f>Z69*SMOW!$AN$6</f>
        <v>18.472221963759775</v>
      </c>
      <c r="AC69" s="127">
        <f>AA69*SMOW!$AN$12</f>
        <v>35.506037451939655</v>
      </c>
      <c r="AD69" s="127">
        <f>LN((AB69/1000)+1)*1000</f>
        <v>18.303682835878249</v>
      </c>
      <c r="AE69" s="127">
        <f>LN((AC69/1000)+1)*1000</f>
        <v>34.890232306750534</v>
      </c>
      <c r="AF69" s="128">
        <f>(AD69-SMOW!AN$14*AE69)</f>
        <v>-0.11835982208603468</v>
      </c>
      <c r="AG69" s="129">
        <f>AF69*1000</f>
        <v>-118.35982208603468</v>
      </c>
      <c r="AJ69" s="125" t="s">
        <v>236</v>
      </c>
      <c r="AK69" s="130">
        <v>21</v>
      </c>
      <c r="AL69" s="131">
        <v>0</v>
      </c>
      <c r="AM69" s="130">
        <v>0</v>
      </c>
      <c r="AN69" s="131">
        <v>0</v>
      </c>
    </row>
    <row r="70" spans="1:40" s="125" customFormat="1" x14ac:dyDescent="0.2">
      <c r="A70" s="125">
        <v>3741</v>
      </c>
      <c r="B70" s="125" t="s">
        <v>131</v>
      </c>
      <c r="C70" s="125" t="s">
        <v>64</v>
      </c>
      <c r="D70" s="125" t="s">
        <v>99</v>
      </c>
      <c r="E70" s="125" t="s">
        <v>238</v>
      </c>
      <c r="F70" s="125">
        <v>18.0684655772565</v>
      </c>
      <c r="G70" s="125">
        <v>17.907169058380099</v>
      </c>
      <c r="H70" s="125">
        <v>9.7702269789694297E-3</v>
      </c>
      <c r="I70" s="125">
        <v>34.856203338520899</v>
      </c>
      <c r="J70" s="125">
        <v>34.262482889405398</v>
      </c>
      <c r="K70" s="125">
        <v>3.3411202131578902E-3</v>
      </c>
      <c r="L70" s="125">
        <v>-0.18379198840245201</v>
      </c>
      <c r="M70" s="125">
        <v>7.4272602001403598E-3</v>
      </c>
      <c r="N70" s="125">
        <v>7.6892661360551697</v>
      </c>
      <c r="O70" s="125">
        <v>9.6706195971200393E-3</v>
      </c>
      <c r="P70" s="125">
        <v>14.2665915304527</v>
      </c>
      <c r="Q70" s="125">
        <v>3.2746449212551899E-3</v>
      </c>
      <c r="R70" s="125">
        <v>17.902482443111101</v>
      </c>
      <c r="S70" s="125">
        <v>0.14754058399995401</v>
      </c>
      <c r="T70" s="125">
        <v>562.79095474158999</v>
      </c>
      <c r="U70" s="125">
        <v>0.29613684686852698</v>
      </c>
      <c r="V70" s="126">
        <v>44590.406817129631</v>
      </c>
      <c r="W70" s="125">
        <v>2.5</v>
      </c>
      <c r="X70" s="125">
        <v>2.6987387470839001E-2</v>
      </c>
      <c r="Y70" s="125">
        <v>3.3149643454570298E-2</v>
      </c>
      <c r="Z70" s="127">
        <f>((((N70/1000)+1)/((SMOW!$Z$4/1000)+1))-1)*1000</f>
        <v>18.057540377789174</v>
      </c>
      <c r="AA70" s="127">
        <f>((((P70/1000)+1)/((SMOW!$AA$4/1000)+1))-1)*1000</f>
        <v>34.758779918341311</v>
      </c>
      <c r="AB70" s="127">
        <f>Z70*SMOW!$AN$6</f>
        <v>18.455487132017115</v>
      </c>
      <c r="AC70" s="127">
        <f>AA70*SMOW!$AN$12</f>
        <v>35.499244180819289</v>
      </c>
      <c r="AD70" s="127">
        <f>LN((AB70/1000)+1)*1000</f>
        <v>18.287251391926215</v>
      </c>
      <c r="AE70" s="127">
        <f>LN((AC70/1000)+1)*1000</f>
        <v>34.883671945769741</v>
      </c>
      <c r="AF70" s="128">
        <f>(AD70-SMOW!AN$14*AE70)</f>
        <v>-0.13132739544020922</v>
      </c>
      <c r="AG70" s="129">
        <f>AF70*1000</f>
        <v>-131.32739544020922</v>
      </c>
      <c r="AK70" s="130">
        <v>21</v>
      </c>
      <c r="AL70" s="131">
        <v>0</v>
      </c>
      <c r="AM70" s="130">
        <v>0</v>
      </c>
      <c r="AN70" s="131">
        <v>0</v>
      </c>
    </row>
    <row r="71" spans="1:40" s="125" customFormat="1" x14ac:dyDescent="0.2">
      <c r="A71" s="125">
        <v>3742</v>
      </c>
      <c r="B71" s="125" t="s">
        <v>131</v>
      </c>
      <c r="C71" s="125" t="s">
        <v>64</v>
      </c>
      <c r="D71" s="125" t="s">
        <v>99</v>
      </c>
      <c r="E71" s="125" t="s">
        <v>239</v>
      </c>
      <c r="F71" s="125">
        <v>18.3127766658158</v>
      </c>
      <c r="G71" s="125">
        <v>18.147116850208999</v>
      </c>
      <c r="H71" s="125">
        <v>4.1333441052534203E-3</v>
      </c>
      <c r="I71" s="125">
        <v>35.333367053035801</v>
      </c>
      <c r="J71" s="125">
        <v>34.723468408530501</v>
      </c>
      <c r="K71" s="125">
        <v>3.46789454363254E-3</v>
      </c>
      <c r="L71" s="125">
        <v>-0.186874469495099</v>
      </c>
      <c r="M71" s="125">
        <v>3.8605137374090898E-3</v>
      </c>
      <c r="N71" s="125">
        <v>7.9310864751220702</v>
      </c>
      <c r="O71" s="125">
        <v>4.0912046968743501E-3</v>
      </c>
      <c r="P71" s="125">
        <v>14.7342615436987</v>
      </c>
      <c r="Q71" s="125">
        <v>3.3988969358339999E-3</v>
      </c>
      <c r="R71" s="125">
        <v>18.8842547537695</v>
      </c>
      <c r="S71" s="125">
        <v>0.15620044329530799</v>
      </c>
      <c r="T71" s="125">
        <v>496.59550806107899</v>
      </c>
      <c r="U71" s="125">
        <v>0.19688268458769501</v>
      </c>
      <c r="V71" s="126">
        <v>44590.520289351851</v>
      </c>
      <c r="W71" s="125">
        <v>2.5</v>
      </c>
      <c r="X71" s="125">
        <v>4.0790954989823699E-2</v>
      </c>
      <c r="Y71" s="125">
        <v>4.3491431424987403E-2</v>
      </c>
      <c r="Z71" s="127">
        <f>((((N71/1000)+1)/((SMOW!$Z$4/1000)+1))-1)*1000</f>
        <v>18.301848844572532</v>
      </c>
      <c r="AA71" s="127">
        <f>((((P71/1000)+1)/((SMOW!$AA$4/1000)+1))-1)*1000</f>
        <v>35.23589871171562</v>
      </c>
      <c r="AB71" s="127">
        <f>Z71*SMOW!$AN$6</f>
        <v>18.705179596806449</v>
      </c>
      <c r="AC71" s="127">
        <f>AA71*SMOW!$AN$12</f>
        <v>35.986527008037143</v>
      </c>
      <c r="AD71" s="127">
        <f>LN((AB71/1000)+1)*1000</f>
        <v>18.532389117308259</v>
      </c>
      <c r="AE71" s="127">
        <f>LN((AC71/1000)+1)*1000</f>
        <v>35.354138934230889</v>
      </c>
      <c r="AF71" s="128">
        <f>(AD71-SMOW!AN$14*AE71)</f>
        <v>-0.13459623996564929</v>
      </c>
      <c r="AG71" s="129">
        <f>AF71*1000</f>
        <v>-134.59623996564929</v>
      </c>
      <c r="AH71" s="132">
        <f>AVERAGE(AG70:AG71)</f>
        <v>-132.96181770292924</v>
      </c>
      <c r="AI71" s="132">
        <f>STDEV(AG70:AG71)</f>
        <v>2.3114221305831979</v>
      </c>
      <c r="AK71" s="130">
        <v>21</v>
      </c>
      <c r="AL71" s="131">
        <v>0</v>
      </c>
      <c r="AM71" s="130">
        <v>0</v>
      </c>
      <c r="AN71" s="131">
        <v>0</v>
      </c>
    </row>
    <row r="72" spans="1:40" s="75" customFormat="1" x14ac:dyDescent="0.2">
      <c r="A72" s="75">
        <v>3743</v>
      </c>
      <c r="B72" s="75" t="s">
        <v>131</v>
      </c>
      <c r="C72" s="75" t="s">
        <v>48</v>
      </c>
      <c r="D72" s="75" t="s">
        <v>237</v>
      </c>
      <c r="E72" s="75" t="s">
        <v>240</v>
      </c>
      <c r="F72" s="75">
        <v>17.6233671074055</v>
      </c>
      <c r="G72" s="75">
        <v>17.469875844204701</v>
      </c>
      <c r="H72" s="75">
        <v>4.9166358977047698E-3</v>
      </c>
      <c r="I72" s="75">
        <v>34.041113632598403</v>
      </c>
      <c r="J72" s="75">
        <v>33.4745369262764</v>
      </c>
      <c r="K72" s="75">
        <v>2.3780903356021899E-3</v>
      </c>
      <c r="L72" s="75">
        <v>-0.204679652869238</v>
      </c>
      <c r="M72" s="75">
        <v>4.7708715356645399E-3</v>
      </c>
      <c r="N72" s="75">
        <v>7.2487054413595802</v>
      </c>
      <c r="O72" s="75">
        <v>4.8665108360932399E-3</v>
      </c>
      <c r="P72" s="75">
        <v>13.467718938153901</v>
      </c>
      <c r="Q72" s="75">
        <v>2.3307755911024098E-3</v>
      </c>
      <c r="R72" s="75">
        <v>17.2926082213549</v>
      </c>
      <c r="S72" s="75">
        <v>0.14744942018118301</v>
      </c>
      <c r="T72" s="75">
        <v>554.44851209903595</v>
      </c>
      <c r="U72" s="75">
        <v>0.24888879444426501</v>
      </c>
      <c r="V72" s="76">
        <v>44590.630069444444</v>
      </c>
      <c r="W72" s="75">
        <v>2.5</v>
      </c>
      <c r="X72" s="75">
        <v>5.2126491962262697E-2</v>
      </c>
      <c r="Y72" s="75">
        <v>4.7513446386920802E-2</v>
      </c>
      <c r="Z72" s="115">
        <f>((((N72/1000)+1)/((SMOW!$Z$4/1000)+1))-1)*1000</f>
        <v>17.612446684423855</v>
      </c>
      <c r="AA72" s="115">
        <f>((((P72/1000)+1)/((SMOW!$AA$4/1000)+1))-1)*1000</f>
        <v>33.94376694658385</v>
      </c>
      <c r="AB72" s="115">
        <f>Z72*SMOW!$AN$6</f>
        <v>18.000584594983369</v>
      </c>
      <c r="AC72" s="115">
        <f>AA72*SMOW!$AN$12</f>
        <v>34.666869035232359</v>
      </c>
      <c r="AD72" s="115">
        <f>LN((AB72/1000)+1)*1000</f>
        <v>17.840492386499438</v>
      </c>
      <c r="AE72" s="115">
        <f>LN((AC72/1000)+1)*1000</f>
        <v>34.079509241019053</v>
      </c>
      <c r="AF72" s="116">
        <f>(AD72-SMOW!AN$14*AE72)</f>
        <v>-0.15348849275862264</v>
      </c>
      <c r="AG72" s="117">
        <f>AF72*1000</f>
        <v>-153.48849275862264</v>
      </c>
      <c r="AK72" s="85">
        <v>21</v>
      </c>
      <c r="AL72" s="70">
        <v>0</v>
      </c>
      <c r="AM72" s="85">
        <v>0</v>
      </c>
      <c r="AN72" s="70">
        <v>0</v>
      </c>
    </row>
    <row r="73" spans="1:40" s="75" customFormat="1" x14ac:dyDescent="0.2">
      <c r="A73" s="75">
        <v>3744</v>
      </c>
      <c r="B73" s="75" t="s">
        <v>131</v>
      </c>
      <c r="C73" s="75" t="s">
        <v>48</v>
      </c>
      <c r="D73" s="75" t="s">
        <v>237</v>
      </c>
      <c r="E73" s="75" t="s">
        <v>241</v>
      </c>
      <c r="F73" s="75">
        <v>17.583770538961002</v>
      </c>
      <c r="G73" s="75">
        <v>17.4309642403636</v>
      </c>
      <c r="H73" s="75">
        <v>5.0791215916111201E-3</v>
      </c>
      <c r="I73" s="75">
        <v>33.958918456391402</v>
      </c>
      <c r="J73" s="75">
        <v>33.395044530509402</v>
      </c>
      <c r="K73" s="75">
        <v>1.93620902359491E-3</v>
      </c>
      <c r="L73" s="75">
        <v>-0.20161927174536701</v>
      </c>
      <c r="M73" s="75">
        <v>5.0946156929674502E-3</v>
      </c>
      <c r="N73" s="75">
        <v>7.2037025206174201</v>
      </c>
      <c r="O73" s="75">
        <v>7.6004600485193802E-3</v>
      </c>
      <c r="P73" s="75">
        <v>13.3831286857872</v>
      </c>
      <c r="Q73" s="75">
        <v>4.4345914020872904E-3</v>
      </c>
      <c r="R73" s="75">
        <v>17.381331353326601</v>
      </c>
      <c r="S73" s="75">
        <v>0.12806058302575499</v>
      </c>
      <c r="T73" s="75">
        <v>550.31807490967799</v>
      </c>
      <c r="U73" s="75">
        <v>0.163789829320591</v>
      </c>
      <c r="V73" s="76">
        <v>44590.738009259258</v>
      </c>
      <c r="W73" s="75">
        <v>2.5</v>
      </c>
      <c r="X73" s="75">
        <v>6.8669364115869996E-4</v>
      </c>
      <c r="Y73" s="75">
        <v>1.21370656444588E-3</v>
      </c>
      <c r="Z73" s="115">
        <f>((((N73/1000)+1)/((SMOW!$Z$4/1000)+1))-1)*1000</f>
        <v>17.566980721512415</v>
      </c>
      <c r="AA73" s="115">
        <f>((((P73/1000)+1)/((SMOW!$AA$4/1000)+1))-1)*1000</f>
        <v>33.857467637247836</v>
      </c>
      <c r="AB73" s="115">
        <f>Z73*SMOW!$AN$6</f>
        <v>17.95411666657774</v>
      </c>
      <c r="AC73" s="115">
        <f>AA73*SMOW!$AN$12</f>
        <v>34.578731296740031</v>
      </c>
      <c r="AD73" s="115">
        <f>LN((AB73/1000)+1)*1000</f>
        <v>17.794845075795674</v>
      </c>
      <c r="AE73" s="115">
        <f>LN((AC73/1000)+1)*1000</f>
        <v>33.994320959326998</v>
      </c>
      <c r="AF73" s="116">
        <f>(AD73-SMOW!AN$14*AE73)</f>
        <v>-0.15415639072898202</v>
      </c>
      <c r="AG73" s="117">
        <f>AF73*1000</f>
        <v>-154.15639072898202</v>
      </c>
      <c r="AH73" s="2">
        <f>AVERAGE(AG72:AG73)</f>
        <v>-153.82244174380233</v>
      </c>
      <c r="AI73" s="2">
        <f>STDEV(AG72:AG73)</f>
        <v>0.47227518398184709</v>
      </c>
      <c r="AK73" s="85">
        <v>21</v>
      </c>
      <c r="AL73" s="70">
        <v>0</v>
      </c>
      <c r="AM73" s="85">
        <v>0</v>
      </c>
      <c r="AN73" s="70">
        <v>0</v>
      </c>
    </row>
    <row r="74" spans="1:40" s="75" customFormat="1" x14ac:dyDescent="0.2">
      <c r="A74" s="75">
        <v>3745</v>
      </c>
      <c r="B74" s="75" t="s">
        <v>131</v>
      </c>
      <c r="C74" s="75" t="s">
        <v>48</v>
      </c>
      <c r="D74" s="75" t="s">
        <v>237</v>
      </c>
      <c r="E74" s="75" t="s">
        <v>242</v>
      </c>
      <c r="F74" s="75">
        <v>17.191718389349798</v>
      </c>
      <c r="G74" s="75">
        <v>17.0456126136433</v>
      </c>
      <c r="H74" s="75">
        <v>4.2691793849605501E-3</v>
      </c>
      <c r="I74" s="75">
        <v>33.180360913399703</v>
      </c>
      <c r="J74" s="75">
        <v>32.6417739823736</v>
      </c>
      <c r="K74" s="75">
        <v>1.7539046615736001E-3</v>
      </c>
      <c r="L74" s="75">
        <v>-0.18924404904995801</v>
      </c>
      <c r="M74" s="75">
        <v>4.1801065648283797E-3</v>
      </c>
      <c r="N74" s="75">
        <v>6.8214573783527497</v>
      </c>
      <c r="O74" s="75">
        <v>4.2256551370482001E-3</v>
      </c>
      <c r="P74" s="75">
        <v>12.6240918488677</v>
      </c>
      <c r="Q74" s="75">
        <v>1.7190087832715899E-3</v>
      </c>
      <c r="R74" s="75">
        <v>15.8358205602908</v>
      </c>
      <c r="S74" s="75">
        <v>0.150012504933873</v>
      </c>
      <c r="T74" s="75">
        <v>462.973003095943</v>
      </c>
      <c r="U74" s="75">
        <v>0.20626596493833499</v>
      </c>
      <c r="V74" s="76">
        <v>44590.848043981481</v>
      </c>
      <c r="W74" s="75">
        <v>2.5</v>
      </c>
      <c r="X74" s="75">
        <v>5.7716698279760099E-3</v>
      </c>
      <c r="Y74" s="75">
        <v>4.3902353647775998E-3</v>
      </c>
      <c r="Z74" s="115">
        <f>((((N74/1000)+1)/((SMOW!$Z$4/1000)+1))-1)*1000</f>
        <v>17.180802598520508</v>
      </c>
      <c r="AA74" s="115">
        <f>((((P74/1000)+1)/((SMOW!$AA$4/1000)+1))-1)*1000</f>
        <v>33.083095260357354</v>
      </c>
      <c r="AB74" s="115">
        <f>Z74*SMOW!$AN$6</f>
        <v>17.55942806389794</v>
      </c>
      <c r="AC74" s="115">
        <f>AA74*SMOW!$AN$12</f>
        <v>33.787862510243556</v>
      </c>
      <c r="AD74" s="115">
        <f>LN((AB74/1000)+1)*1000</f>
        <v>17.407042588656253</v>
      </c>
      <c r="AE74" s="115">
        <f>LN((AC74/1000)+1)*1000</f>
        <v>33.2295930552825</v>
      </c>
      <c r="AF74" s="116">
        <f>(AD74-SMOW!AN$14*AE74)</f>
        <v>-0.13818254453290635</v>
      </c>
      <c r="AG74" s="117">
        <f>AF74*1000</f>
        <v>-138.18254453290635</v>
      </c>
      <c r="AK74" s="85">
        <v>21</v>
      </c>
      <c r="AL74" s="70">
        <v>0</v>
      </c>
      <c r="AM74" s="85">
        <v>0</v>
      </c>
      <c r="AN74" s="70">
        <v>0</v>
      </c>
    </row>
    <row r="75" spans="1:40" s="75" customFormat="1" x14ac:dyDescent="0.2">
      <c r="A75" s="75">
        <v>3746</v>
      </c>
      <c r="B75" s="75" t="s">
        <v>131</v>
      </c>
      <c r="C75" s="75" t="s">
        <v>48</v>
      </c>
      <c r="D75" s="75" t="s">
        <v>237</v>
      </c>
      <c r="E75" s="75" t="s">
        <v>243</v>
      </c>
      <c r="F75" s="75">
        <v>16.857522963795098</v>
      </c>
      <c r="G75" s="75">
        <v>16.717011248225798</v>
      </c>
      <c r="H75" s="75">
        <v>5.59216985770861E-3</v>
      </c>
      <c r="I75" s="75">
        <v>32.5318535533032</v>
      </c>
      <c r="J75" s="75">
        <v>32.013896213592503</v>
      </c>
      <c r="K75" s="75">
        <v>1.85092761581012E-3</v>
      </c>
      <c r="L75" s="75">
        <v>-0.186325952550984</v>
      </c>
      <c r="M75" s="75">
        <v>5.4441433174681796E-3</v>
      </c>
      <c r="N75" s="75">
        <v>6.4906690723499096</v>
      </c>
      <c r="O75" s="75">
        <v>5.5351577330580003E-3</v>
      </c>
      <c r="P75" s="75">
        <v>11.988487261886901</v>
      </c>
      <c r="Q75" s="75">
        <v>1.8141013582382501E-3</v>
      </c>
      <c r="R75" s="75">
        <v>14.19297882831</v>
      </c>
      <c r="S75" s="75">
        <v>0.17815119292023901</v>
      </c>
      <c r="T75" s="75">
        <v>484.69293999220997</v>
      </c>
      <c r="U75" s="75">
        <v>0.28639355894377699</v>
      </c>
      <c r="V75" s="76">
        <v>44591.45721064815</v>
      </c>
      <c r="W75" s="75">
        <v>2.5</v>
      </c>
      <c r="X75" s="75">
        <v>6.23430512863129E-2</v>
      </c>
      <c r="Y75" s="75">
        <v>5.7330770991513701E-2</v>
      </c>
      <c r="Z75" s="115">
        <f>((((N75/1000)+1)/((SMOW!$Z$4/1000)+1))-1)*1000</f>
        <v>16.846610759317706</v>
      </c>
      <c r="AA75" s="115">
        <f>((((P75/1000)+1)/((SMOW!$AA$4/1000)+1))-1)*1000</f>
        <v>32.434648952033072</v>
      </c>
      <c r="AB75" s="115">
        <f>Z75*SMOW!$AN$6</f>
        <v>17.217871403411738</v>
      </c>
      <c r="AC75" s="115">
        <f>AA75*SMOW!$AN$12</f>
        <v>33.125602388011593</v>
      </c>
      <c r="AD75" s="115">
        <f>LN((AB75/1000)+1)*1000</f>
        <v>17.071323624439671</v>
      </c>
      <c r="AE75" s="115">
        <f>LN((AC75/1000)+1)*1000</f>
        <v>32.588772666676974</v>
      </c>
      <c r="AF75" s="116">
        <f>(AD75-SMOW!AN$14*AE75)</f>
        <v>-0.13554834356577317</v>
      </c>
      <c r="AG75" s="117">
        <f>AF75*1000</f>
        <v>-135.54834356577317</v>
      </c>
      <c r="AH75" s="2">
        <f>AVERAGE(AG74:AG75)</f>
        <v>-136.86544404933977</v>
      </c>
      <c r="AI75" s="2">
        <f>STDEV(AG74:AG75)</f>
        <v>1.8626613668680352</v>
      </c>
      <c r="AK75" s="85">
        <v>21</v>
      </c>
      <c r="AL75" s="70">
        <v>0</v>
      </c>
      <c r="AM75" s="85">
        <v>0</v>
      </c>
      <c r="AN75" s="70">
        <v>0</v>
      </c>
    </row>
    <row r="76" spans="1:40" s="75" customFormat="1" x14ac:dyDescent="0.2">
      <c r="A76" s="75">
        <v>3747</v>
      </c>
      <c r="B76" s="75" t="s">
        <v>131</v>
      </c>
      <c r="C76" s="75" t="s">
        <v>48</v>
      </c>
      <c r="D76" s="75" t="s">
        <v>237</v>
      </c>
      <c r="E76" s="75" t="s">
        <v>244</v>
      </c>
      <c r="F76" s="75">
        <v>16.7459145202379</v>
      </c>
      <c r="G76" s="75">
        <v>16.607247287786699</v>
      </c>
      <c r="H76" s="75">
        <v>4.2630128005290199E-3</v>
      </c>
      <c r="I76" s="75">
        <v>32.334072351767702</v>
      </c>
      <c r="J76" s="75">
        <v>31.822328045950801</v>
      </c>
      <c r="K76" s="75">
        <v>2.887587748552E-3</v>
      </c>
      <c r="L76" s="75">
        <v>-0.194941920475346</v>
      </c>
      <c r="M76" s="75">
        <v>4.4464591248754596E-3</v>
      </c>
      <c r="N76" s="75">
        <v>6.3746621838703197</v>
      </c>
      <c r="O76" s="75">
        <v>6.8967320752656098E-3</v>
      </c>
      <c r="P76" s="75">
        <v>11.794074151347999</v>
      </c>
      <c r="Q76" s="75">
        <v>2.8161425046286199E-3</v>
      </c>
      <c r="R76" s="75">
        <v>14.381325654639101</v>
      </c>
      <c r="S76" s="75">
        <v>0.146342548917305</v>
      </c>
      <c r="T76" s="75">
        <v>516.41417015525894</v>
      </c>
      <c r="U76" s="75">
        <v>0.103682785577669</v>
      </c>
      <c r="V76" s="76">
        <v>44591.564618055556</v>
      </c>
      <c r="W76" s="75">
        <v>2.5</v>
      </c>
      <c r="X76" s="75">
        <v>1.04581187499852E-2</v>
      </c>
      <c r="Y76" s="75">
        <v>1.2764169854295701E-2</v>
      </c>
      <c r="Z76" s="115">
        <f>((((N76/1000)+1)/((SMOW!$Z$4/1000)+1))-1)*1000</f>
        <v>16.729410257614319</v>
      </c>
      <c r="AA76" s="115">
        <f>((((P76/1000)+1)/((SMOW!$AA$4/1000)+1))-1)*1000</f>
        <v>32.236307929326415</v>
      </c>
      <c r="AB76" s="115">
        <f>Z76*SMOW!$AN$6</f>
        <v>17.098088071584701</v>
      </c>
      <c r="AC76" s="115">
        <f>AA76*SMOW!$AN$12</f>
        <v>32.923036118059706</v>
      </c>
      <c r="AD76" s="115">
        <f>LN((AB76/1000)+1)*1000</f>
        <v>16.953560863539657</v>
      </c>
      <c r="AE76" s="115">
        <f>LN((AC76/1000)+1)*1000</f>
        <v>32.392682151840482</v>
      </c>
      <c r="AF76" s="116">
        <f>(AD76-SMOW!AN$14*AE76)</f>
        <v>-0.1497753126321193</v>
      </c>
      <c r="AG76" s="117">
        <f>AF76*1000</f>
        <v>-149.7753126321193</v>
      </c>
      <c r="AK76" s="85">
        <v>21</v>
      </c>
      <c r="AL76" s="70">
        <v>0</v>
      </c>
      <c r="AM76" s="85">
        <v>0</v>
      </c>
      <c r="AN76" s="70">
        <v>0</v>
      </c>
    </row>
    <row r="77" spans="1:40" s="75" customFormat="1" x14ac:dyDescent="0.2">
      <c r="A77" s="75">
        <v>3748</v>
      </c>
      <c r="B77" s="75" t="s">
        <v>131</v>
      </c>
      <c r="C77" s="75" t="s">
        <v>48</v>
      </c>
      <c r="D77" s="75" t="s">
        <v>237</v>
      </c>
      <c r="E77" s="75" t="s">
        <v>245</v>
      </c>
      <c r="F77" s="75">
        <v>16.752077826143498</v>
      </c>
      <c r="G77" s="75">
        <v>16.613308678392301</v>
      </c>
      <c r="H77" s="75">
        <v>6.1809352557409096E-3</v>
      </c>
      <c r="I77" s="75">
        <v>32.3504940431731</v>
      </c>
      <c r="J77" s="75">
        <v>31.8382353117156</v>
      </c>
      <c r="K77" s="75">
        <v>2.3216681567838999E-3</v>
      </c>
      <c r="L77" s="75">
        <v>-0.19727956619353501</v>
      </c>
      <c r="M77" s="75">
        <v>6.2066582791112501E-3</v>
      </c>
      <c r="N77" s="75">
        <v>6.3862989469895304</v>
      </c>
      <c r="O77" s="75">
        <v>6.1179206728117202E-3</v>
      </c>
      <c r="P77" s="75">
        <v>11.8107361003363</v>
      </c>
      <c r="Q77" s="75">
        <v>2.2754759941008501E-3</v>
      </c>
      <c r="R77" s="75">
        <v>14.4992375993238</v>
      </c>
      <c r="S77" s="75">
        <v>0.16810484023463099</v>
      </c>
      <c r="T77" s="75">
        <v>516.44835043596197</v>
      </c>
      <c r="U77" s="75">
        <v>8.9771730700441504E-2</v>
      </c>
      <c r="V77" s="76">
        <v>44591.805127314816</v>
      </c>
      <c r="W77" s="75">
        <v>2.5</v>
      </c>
      <c r="X77" s="75">
        <v>0.20072021835036399</v>
      </c>
      <c r="Y77" s="75">
        <v>0.20169034996975699</v>
      </c>
      <c r="Z77" s="115">
        <f>((((N77/1000)+1)/((SMOW!$Z$4/1000)+1))-1)*1000</f>
        <v>16.741166753229784</v>
      </c>
      <c r="AA77" s="115">
        <f>((((P77/1000)+1)/((SMOW!$AA$4/1000)+1))-1)*1000</f>
        <v>32.253306515447775</v>
      </c>
      <c r="AB77" s="115">
        <f>Z77*SMOW!$AN$6</f>
        <v>17.110103653386513</v>
      </c>
      <c r="AC77" s="115">
        <f>AA77*SMOW!$AN$12</f>
        <v>32.940396824070348</v>
      </c>
      <c r="AD77" s="115">
        <f>LN((AB77/1000)+1)*1000</f>
        <v>16.965374385725603</v>
      </c>
      <c r="AE77" s="115">
        <f>LN((AC77/1000)+1)*1000</f>
        <v>32.409489367394379</v>
      </c>
      <c r="AF77" s="116">
        <f>(AD77-SMOW!AN$14*AE77)</f>
        <v>-0.14683600025863086</v>
      </c>
      <c r="AG77" s="117">
        <f>AF77*1000</f>
        <v>-146.83600025863086</v>
      </c>
      <c r="AH77" s="2">
        <f>AVERAGE(AG76:AG77)</f>
        <v>-148.30565644537506</v>
      </c>
      <c r="AI77" s="2">
        <f>STDEV(AG76:AG77)</f>
        <v>2.0784077113191981</v>
      </c>
      <c r="AK77" s="85">
        <v>21</v>
      </c>
      <c r="AL77" s="70">
        <v>0</v>
      </c>
      <c r="AM77" s="85">
        <v>0</v>
      </c>
      <c r="AN77" s="70">
        <v>0</v>
      </c>
    </row>
    <row r="78" spans="1:40" s="125" customFormat="1" x14ac:dyDescent="0.2">
      <c r="A78" s="125">
        <v>3749</v>
      </c>
      <c r="B78" s="125" t="s">
        <v>131</v>
      </c>
      <c r="C78" s="125" t="s">
        <v>64</v>
      </c>
      <c r="D78" s="125" t="s">
        <v>99</v>
      </c>
      <c r="E78" s="125" t="s">
        <v>246</v>
      </c>
      <c r="F78" s="125">
        <v>18.194838005504099</v>
      </c>
      <c r="G78" s="125">
        <v>18.0312921034024</v>
      </c>
      <c r="H78" s="125">
        <v>5.8529438888440298E-3</v>
      </c>
      <c r="I78" s="125">
        <v>35.107364782180902</v>
      </c>
      <c r="J78" s="125">
        <v>34.505155331913599</v>
      </c>
      <c r="K78" s="125">
        <v>2.2783479537739999E-3</v>
      </c>
      <c r="L78" s="125">
        <v>-0.187429911847972</v>
      </c>
      <c r="M78" s="125">
        <v>5.8715318198632599E-3</v>
      </c>
      <c r="N78" s="125">
        <v>7.8143501984599304</v>
      </c>
      <c r="O78" s="125">
        <v>5.7932731751362699E-3</v>
      </c>
      <c r="P78" s="125">
        <v>14.512755838656201</v>
      </c>
      <c r="Q78" s="125">
        <v>2.23301769457287E-3</v>
      </c>
      <c r="R78" s="125">
        <v>18.5385280246206</v>
      </c>
      <c r="S78" s="125">
        <v>0.13888545097684399</v>
      </c>
      <c r="T78" s="125">
        <v>419.214981970704</v>
      </c>
      <c r="U78" s="125">
        <v>7.1467175443617095E-2</v>
      </c>
      <c r="V78" s="126">
        <v>44591.896967592591</v>
      </c>
      <c r="W78" s="125">
        <v>2.5</v>
      </c>
      <c r="X78" s="125">
        <v>0.112798776242392</v>
      </c>
      <c r="Y78" s="125">
        <v>9.5092693700106007E-2</v>
      </c>
      <c r="Z78" s="127">
        <f>((((N78/1000)+1)/((SMOW!$Z$4/1000)+1))-1)*1000</f>
        <v>18.183911449896062</v>
      </c>
      <c r="AA78" s="127">
        <f>((((P78/1000)+1)/((SMOW!$AA$4/1000)+1))-1)*1000</f>
        <v>35.00991771716366</v>
      </c>
      <c r="AB78" s="127">
        <f>Z78*SMOW!$AN$6</f>
        <v>18.584643132576115</v>
      </c>
      <c r="AC78" s="127">
        <f>AA78*SMOW!$AN$12</f>
        <v>35.755731953530884</v>
      </c>
      <c r="AD78" s="127">
        <f>LN((AB78/1000)+1)*1000</f>
        <v>18.414058909179452</v>
      </c>
      <c r="AE78" s="127">
        <f>LN((AC78/1000)+1)*1000</f>
        <v>35.13133606919051</v>
      </c>
      <c r="AF78" s="128">
        <f>(AD78-SMOW!AN$14*AE78)</f>
        <v>-0.1352865353531385</v>
      </c>
      <c r="AG78" s="129">
        <f>AF78*1000</f>
        <v>-135.2865353531385</v>
      </c>
      <c r="AJ78" s="125" t="s">
        <v>273</v>
      </c>
      <c r="AK78" s="130">
        <v>21</v>
      </c>
      <c r="AL78" s="131">
        <v>0</v>
      </c>
      <c r="AM78" s="130">
        <v>0</v>
      </c>
      <c r="AN78" s="131">
        <v>0</v>
      </c>
    </row>
    <row r="79" spans="1:40" s="125" customFormat="1" x14ac:dyDescent="0.2">
      <c r="A79" s="125">
        <v>3750</v>
      </c>
      <c r="B79" s="125" t="s">
        <v>131</v>
      </c>
      <c r="C79" s="125" t="s">
        <v>64</v>
      </c>
      <c r="D79" s="125" t="s">
        <v>99</v>
      </c>
      <c r="E79" s="125" t="s">
        <v>249</v>
      </c>
      <c r="F79" s="125">
        <v>18.067896421716501</v>
      </c>
      <c r="G79" s="125">
        <v>17.9066112803329</v>
      </c>
      <c r="H79" s="125">
        <v>5.25486134610623E-3</v>
      </c>
      <c r="I79" s="125">
        <v>34.872531418059701</v>
      </c>
      <c r="J79" s="125">
        <v>34.278260998813401</v>
      </c>
      <c r="K79" s="125">
        <v>2.1448002128058399E-3</v>
      </c>
      <c r="L79" s="125">
        <v>-0.192310527040531</v>
      </c>
      <c r="M79" s="125">
        <v>5.2223635629215304E-3</v>
      </c>
      <c r="N79" s="125">
        <v>7.6887027830510499</v>
      </c>
      <c r="O79" s="125">
        <v>5.2012880788925497E-3</v>
      </c>
      <c r="P79" s="125">
        <v>14.2825947447415</v>
      </c>
      <c r="Q79" s="125">
        <v>2.10212703401727E-3</v>
      </c>
      <c r="R79" s="125">
        <v>16.9571528064773</v>
      </c>
      <c r="S79" s="125">
        <v>0.15546776682987001</v>
      </c>
      <c r="T79" s="125">
        <v>449.962475444407</v>
      </c>
      <c r="U79" s="125">
        <v>0.23524752511632099</v>
      </c>
      <c r="V79" s="126">
        <v>44592.441168981481</v>
      </c>
      <c r="W79" s="125">
        <v>2.5</v>
      </c>
      <c r="X79" s="125">
        <v>3.7101366354308101E-3</v>
      </c>
      <c r="Y79" s="125">
        <v>5.1765402819935599E-3</v>
      </c>
      <c r="Z79" s="127">
        <f>((((N79/1000)+1)/((SMOW!$Z$4/1000)+1))-1)*1000</f>
        <v>18.056971228356922</v>
      </c>
      <c r="AA79" s="127">
        <f>((((P79/1000)+1)/((SMOW!$AA$4/1000)+1))-1)*1000</f>
        <v>34.775106460722462</v>
      </c>
      <c r="AB79" s="127">
        <f>Z79*SMOW!$AN$6</f>
        <v>18.454905439837376</v>
      </c>
      <c r="AC79" s="127">
        <f>AA79*SMOW!$AN$12</f>
        <v>35.515918526581096</v>
      </c>
      <c r="AD79" s="127">
        <f>LN((AB79/1000)+1)*1000</f>
        <v>18.286680240458896</v>
      </c>
      <c r="AE79" s="127">
        <f>LN((AC79/1000)+1)*1000</f>
        <v>34.899774527790889</v>
      </c>
      <c r="AF79" s="128">
        <f>(AD79-SMOW!AN$14*AE79)</f>
        <v>-0.14040071021469558</v>
      </c>
      <c r="AG79" s="129">
        <f>AF79*1000</f>
        <v>-140.40071021469558</v>
      </c>
      <c r="AH79" s="132">
        <f>AVERAGE(AG78:AG79)</f>
        <v>-137.84362278391706</v>
      </c>
      <c r="AI79" s="132">
        <f>STDEV(AG78:AG79)</f>
        <v>3.6162677247807804</v>
      </c>
      <c r="AK79" s="130">
        <v>21</v>
      </c>
      <c r="AL79" s="131">
        <v>0</v>
      </c>
      <c r="AM79" s="130">
        <v>0</v>
      </c>
      <c r="AN79" s="131">
        <v>0</v>
      </c>
    </row>
    <row r="80" spans="1:40" s="75" customFormat="1" x14ac:dyDescent="0.2">
      <c r="A80" s="75">
        <v>3751</v>
      </c>
      <c r="B80" s="75" t="s">
        <v>248</v>
      </c>
      <c r="C80" s="75" t="s">
        <v>48</v>
      </c>
      <c r="D80" s="75" t="s">
        <v>237</v>
      </c>
      <c r="E80" s="75" t="s">
        <v>250</v>
      </c>
      <c r="F80" s="75">
        <v>17.606336650066801</v>
      </c>
      <c r="G80" s="75">
        <v>17.453139995900699</v>
      </c>
      <c r="H80" s="75">
        <v>5.8404953182223098E-3</v>
      </c>
      <c r="I80" s="75">
        <v>34.0321781686458</v>
      </c>
      <c r="J80" s="75">
        <v>33.465895607811902</v>
      </c>
      <c r="K80" s="75">
        <v>2.09358877880349E-3</v>
      </c>
      <c r="L80" s="75">
        <v>-0.21685288502394701</v>
      </c>
      <c r="M80" s="75">
        <v>5.8397575715068099E-3</v>
      </c>
      <c r="N80" s="75">
        <v>7.2318486093901297</v>
      </c>
      <c r="O80" s="75">
        <v>5.7809515175882096E-3</v>
      </c>
      <c r="P80" s="75">
        <v>13.458961255166001</v>
      </c>
      <c r="Q80" s="75">
        <v>2.0519345082889002E-3</v>
      </c>
      <c r="R80" s="75">
        <v>16.221310076715</v>
      </c>
      <c r="S80" s="75">
        <v>0.14662560651965401</v>
      </c>
      <c r="T80" s="75">
        <v>428.556906600888</v>
      </c>
      <c r="U80" s="75">
        <v>0.104009841440085</v>
      </c>
      <c r="V80" s="76">
        <v>44592.565891203703</v>
      </c>
      <c r="W80" s="75">
        <v>2.5</v>
      </c>
      <c r="X80" s="75">
        <v>8.1745089763878107E-2</v>
      </c>
      <c r="Y80" s="75">
        <v>8.9493981707900294E-2</v>
      </c>
      <c r="Z80" s="115">
        <f>((((N80/1000)+1)/((SMOW!$Z$4/1000)+1))-1)*1000</f>
        <v>17.595416409844191</v>
      </c>
      <c r="AA80" s="115">
        <f>((((P80/1000)+1)/((SMOW!$AA$4/1000)+1))-1)*1000</f>
        <v>33.934832323833987</v>
      </c>
      <c r="AB80" s="115">
        <f>Z80*SMOW!$AN$6</f>
        <v>17.983179012230455</v>
      </c>
      <c r="AC80" s="115">
        <f>AA80*SMOW!$AN$12</f>
        <v>34.657744078734865</v>
      </c>
      <c r="AD80" s="115">
        <f>LN((AB80/1000)+1)*1000</f>
        <v>17.823394428191111</v>
      </c>
      <c r="AE80" s="115">
        <f>LN((AC80/1000)+1)*1000</f>
        <v>34.070689980435425</v>
      </c>
      <c r="AF80" s="116">
        <f>(AD80-SMOW!AN$14*AE80)</f>
        <v>-0.1659298814787924</v>
      </c>
      <c r="AG80" s="117">
        <f>AF80*1000</f>
        <v>-165.9298814787924</v>
      </c>
      <c r="AK80" s="85">
        <v>21</v>
      </c>
      <c r="AL80" s="70">
        <v>0</v>
      </c>
      <c r="AM80" s="85">
        <v>0</v>
      </c>
      <c r="AN80" s="70">
        <v>0</v>
      </c>
    </row>
    <row r="81" spans="1:40" s="75" customFormat="1" x14ac:dyDescent="0.2">
      <c r="A81" s="75">
        <v>3752</v>
      </c>
      <c r="B81" s="75" t="s">
        <v>248</v>
      </c>
      <c r="C81" s="75" t="s">
        <v>48</v>
      </c>
      <c r="D81" s="75" t="s">
        <v>237</v>
      </c>
      <c r="E81" s="75" t="s">
        <v>251</v>
      </c>
      <c r="F81" s="75">
        <v>17.5540946008059</v>
      </c>
      <c r="G81" s="75">
        <v>17.4018005515296</v>
      </c>
      <c r="H81" s="75">
        <v>5.62904455223826E-3</v>
      </c>
      <c r="I81" s="75">
        <v>33.907329678706702</v>
      </c>
      <c r="J81" s="75">
        <v>33.345148877857198</v>
      </c>
      <c r="K81" s="75">
        <v>1.7719187170426301E-3</v>
      </c>
      <c r="L81" s="75">
        <v>-0.204438055978967</v>
      </c>
      <c r="M81" s="75">
        <v>5.7495315856401696E-3</v>
      </c>
      <c r="N81" s="75">
        <v>7.1801391673819204</v>
      </c>
      <c r="O81" s="75">
        <v>5.57165649038975E-3</v>
      </c>
      <c r="P81" s="75">
        <v>13.336596764389601</v>
      </c>
      <c r="Q81" s="75">
        <v>1.73666442912879E-3</v>
      </c>
      <c r="R81" s="75">
        <v>16.359176457243699</v>
      </c>
      <c r="S81" s="75">
        <v>0.13658102485677501</v>
      </c>
      <c r="T81" s="75">
        <v>422.06705843549202</v>
      </c>
      <c r="U81" s="75">
        <v>0.106925685099075</v>
      </c>
      <c r="V81" s="76">
        <v>44592.676388888889</v>
      </c>
      <c r="W81" s="75">
        <v>2.5</v>
      </c>
      <c r="X81" s="75">
        <v>4.0061180542241004E-3</v>
      </c>
      <c r="Y81" s="75">
        <v>6.0371978455979001E-3</v>
      </c>
      <c r="Z81" s="115">
        <f>((((N81/1000)+1)/((SMOW!$Z$4/1000)+1))-1)*1000</f>
        <v>17.543174921208493</v>
      </c>
      <c r="AA81" s="115">
        <f>((((P81/1000)+1)/((SMOW!$AA$4/1000)+1))-1)*1000</f>
        <v>33.809995587379845</v>
      </c>
      <c r="AB81" s="115">
        <f>Z81*SMOW!$AN$6</f>
        <v>17.929786241061052</v>
      </c>
      <c r="AC81" s="115">
        <f>AA81*SMOW!$AN$12</f>
        <v>34.530247952560892</v>
      </c>
      <c r="AD81" s="115">
        <f>LN((AB81/1000)+1)*1000</f>
        <v>17.770943491345637</v>
      </c>
      <c r="AE81" s="115">
        <f>LN((AC81/1000)+1)*1000</f>
        <v>33.947456976159096</v>
      </c>
      <c r="AF81" s="116">
        <f>(AD81-SMOW!AN$14*AE81)</f>
        <v>-0.15331379206636697</v>
      </c>
      <c r="AG81" s="117">
        <f>AF81*1000</f>
        <v>-153.31379206636697</v>
      </c>
      <c r="AH81" s="2">
        <f>AVERAGE(AG80:AG81)</f>
        <v>-159.62183677257968</v>
      </c>
      <c r="AI81" s="2">
        <f>STDEV(AG80:AG81)</f>
        <v>8.9209223755818225</v>
      </c>
      <c r="AK81" s="85">
        <v>21</v>
      </c>
      <c r="AL81" s="70">
        <v>0</v>
      </c>
      <c r="AM81" s="85">
        <v>0</v>
      </c>
      <c r="AN81" s="70">
        <v>0</v>
      </c>
    </row>
    <row r="82" spans="1:40" s="75" customFormat="1" x14ac:dyDescent="0.2">
      <c r="A82" s="75">
        <v>3753</v>
      </c>
      <c r="B82" s="75" t="s">
        <v>248</v>
      </c>
      <c r="C82" s="75" t="s">
        <v>48</v>
      </c>
      <c r="D82" s="75" t="s">
        <v>247</v>
      </c>
      <c r="E82" s="75" t="s">
        <v>252</v>
      </c>
      <c r="F82" s="75">
        <v>18.9296224265576</v>
      </c>
      <c r="G82" s="75">
        <v>18.752686214612599</v>
      </c>
      <c r="H82" s="75">
        <v>4.1072614083976899E-3</v>
      </c>
      <c r="I82" s="75">
        <v>36.525937531229303</v>
      </c>
      <c r="J82" s="75">
        <v>35.874676664175098</v>
      </c>
      <c r="K82" s="75">
        <v>1.93458268757106E-3</v>
      </c>
      <c r="L82" s="75">
        <v>-0.18914306407190101</v>
      </c>
      <c r="M82" s="75">
        <v>3.6209887925576899E-3</v>
      </c>
      <c r="N82" s="75">
        <v>8.5416434985228005</v>
      </c>
      <c r="O82" s="75">
        <v>4.0653879128922004E-3</v>
      </c>
      <c r="P82" s="75">
        <v>15.9031045096827</v>
      </c>
      <c r="Q82" s="75">
        <v>1.89609201957443E-3</v>
      </c>
      <c r="R82" s="75">
        <v>20.2949078950112</v>
      </c>
      <c r="S82" s="75">
        <v>0.142724414753056</v>
      </c>
      <c r="T82" s="75">
        <v>289.00147212672903</v>
      </c>
      <c r="U82" s="75">
        <v>7.0244135005704797E-2</v>
      </c>
      <c r="V82" s="76">
        <v>44592.789872685185</v>
      </c>
      <c r="W82" s="75">
        <v>2.5</v>
      </c>
      <c r="X82" s="75">
        <v>3.5333256725339199E-2</v>
      </c>
      <c r="Y82" s="75">
        <v>0.15106850431569099</v>
      </c>
      <c r="Z82" s="115">
        <f>((((N82/1000)+1)/((SMOW!$Z$4/1000)+1))-1)*1000</f>
        <v>18.918687985756577</v>
      </c>
      <c r="AA82" s="115">
        <f>((((P82/1000)+1)/((SMOW!$AA$4/1000)+1))-1)*1000</f>
        <v>36.428356918953412</v>
      </c>
      <c r="AB82" s="115">
        <f>Z82*SMOW!$AN$6</f>
        <v>19.335612457233502</v>
      </c>
      <c r="AC82" s="115">
        <f>AA82*SMOW!$AN$12</f>
        <v>37.204388082954189</v>
      </c>
      <c r="AD82" s="115">
        <f>LN((AB82/1000)+1)*1000</f>
        <v>19.151054732827777</v>
      </c>
      <c r="AE82" s="115">
        <f>LN((AC82/1000)+1)*1000</f>
        <v>36.529005374304319</v>
      </c>
      <c r="AF82" s="116">
        <f>(AD82-SMOW!AN$14*AE82)</f>
        <v>-0.13626010480490436</v>
      </c>
      <c r="AG82" s="117">
        <f>AF82*1000</f>
        <v>-136.26010480490436</v>
      </c>
      <c r="AK82" s="85">
        <v>21</v>
      </c>
      <c r="AL82" s="70">
        <v>0</v>
      </c>
      <c r="AM82" s="85">
        <v>0</v>
      </c>
      <c r="AN82" s="70">
        <v>0</v>
      </c>
    </row>
    <row r="83" spans="1:40" s="75" customFormat="1" x14ac:dyDescent="0.2">
      <c r="A83" s="75">
        <v>3754</v>
      </c>
      <c r="B83" s="75" t="s">
        <v>248</v>
      </c>
      <c r="C83" s="75" t="s">
        <v>48</v>
      </c>
      <c r="D83" s="75" t="s">
        <v>247</v>
      </c>
      <c r="E83" s="75" t="s">
        <v>253</v>
      </c>
      <c r="F83" s="75">
        <v>19.0103572777364</v>
      </c>
      <c r="G83" s="75">
        <v>18.831918017451301</v>
      </c>
      <c r="H83" s="75">
        <v>4.1932502597043404E-3</v>
      </c>
      <c r="I83" s="75">
        <v>36.6605812720763</v>
      </c>
      <c r="J83" s="75">
        <v>36.004567308540103</v>
      </c>
      <c r="K83" s="75">
        <v>1.5161417997544E-3</v>
      </c>
      <c r="L83" s="75">
        <v>-0.178493521457883</v>
      </c>
      <c r="M83" s="75">
        <v>4.2944360349883703E-3</v>
      </c>
      <c r="N83" s="75">
        <v>8.6215552585730908</v>
      </c>
      <c r="O83" s="75">
        <v>4.1505001085852698E-3</v>
      </c>
      <c r="P83" s="75">
        <v>16.0350693639874</v>
      </c>
      <c r="Q83" s="75">
        <v>1.4859764772637799E-3</v>
      </c>
      <c r="R83" s="75">
        <v>20.126110930531201</v>
      </c>
      <c r="S83" s="75">
        <v>0.13082374624785401</v>
      </c>
      <c r="T83" s="75">
        <v>287.942394721173</v>
      </c>
      <c r="U83" s="75">
        <v>7.1433199382814103E-2</v>
      </c>
      <c r="V83" s="76">
        <v>44592.899837962963</v>
      </c>
      <c r="W83" s="75">
        <v>2.5</v>
      </c>
      <c r="X83" s="75">
        <v>2.4199908686019098E-2</v>
      </c>
      <c r="Y83" s="75">
        <v>2.9711427312111301E-2</v>
      </c>
      <c r="Z83" s="115">
        <f>((((N83/1000)+1)/((SMOW!$Z$4/1000)+1))-1)*1000</f>
        <v>18.999421970545384</v>
      </c>
      <c r="AA83" s="115">
        <f>((((P83/1000)+1)/((SMOW!$AA$4/1000)+1))-1)*1000</f>
        <v>36.562987984171123</v>
      </c>
      <c r="AB83" s="115">
        <f>Z83*SMOW!$AN$6</f>
        <v>19.418125633790979</v>
      </c>
      <c r="AC83" s="115">
        <f>AA83*SMOW!$AN$12</f>
        <v>37.341887185906465</v>
      </c>
      <c r="AD83" s="115">
        <f>LN((AB83/1000)+1)*1000</f>
        <v>19.231999454165155</v>
      </c>
      <c r="AE83" s="115">
        <f>LN((AC83/1000)+1)*1000</f>
        <v>36.661563615875146</v>
      </c>
      <c r="AF83" s="116">
        <f>(AD83-SMOW!AN$14*AE83)</f>
        <v>-0.125306135016924</v>
      </c>
      <c r="AG83" s="117">
        <f>AF83*1000</f>
        <v>-125.306135016924</v>
      </c>
      <c r="AH83" s="2">
        <f>AVERAGE(AG82:AG83)</f>
        <v>-130.78311991091419</v>
      </c>
      <c r="AI83" s="2">
        <f>STDEV(AG82:AG83)</f>
        <v>7.7456263179934774</v>
      </c>
      <c r="AK83" s="85">
        <v>21</v>
      </c>
      <c r="AL83" s="70">
        <v>0</v>
      </c>
      <c r="AM83" s="85">
        <v>0</v>
      </c>
      <c r="AN83" s="70">
        <v>0</v>
      </c>
    </row>
    <row r="84" spans="1:40" s="75" customFormat="1" x14ac:dyDescent="0.2">
      <c r="A84" s="75">
        <v>3755</v>
      </c>
      <c r="B84" s="75" t="s">
        <v>248</v>
      </c>
      <c r="C84" s="75" t="s">
        <v>48</v>
      </c>
      <c r="D84" s="75" t="s">
        <v>247</v>
      </c>
      <c r="E84" s="75" t="s">
        <v>254</v>
      </c>
      <c r="F84" s="75">
        <v>18.025089253437301</v>
      </c>
      <c r="G84" s="75">
        <v>17.864562638173201</v>
      </c>
      <c r="H84" s="75">
        <v>6.5956376046390703E-3</v>
      </c>
      <c r="I84" s="75">
        <v>34.743567577132303</v>
      </c>
      <c r="J84" s="75">
        <v>34.153635131448702</v>
      </c>
      <c r="K84" s="75">
        <v>2.2605320673962301E-3</v>
      </c>
      <c r="L84" s="75">
        <v>-0.16855671123173299</v>
      </c>
      <c r="M84" s="75">
        <v>6.3884011229154401E-3</v>
      </c>
      <c r="N84" s="75">
        <v>7.6463320334923299</v>
      </c>
      <c r="O84" s="75">
        <v>6.5283951347502103E-3</v>
      </c>
      <c r="P84" s="75">
        <v>14.1561967824486</v>
      </c>
      <c r="Q84" s="75">
        <v>2.2155562750126099E-3</v>
      </c>
      <c r="R84" s="75">
        <v>16.838083595994199</v>
      </c>
      <c r="S84" s="75">
        <v>0.106627232064025</v>
      </c>
      <c r="T84" s="75">
        <v>373.18373384163402</v>
      </c>
      <c r="U84" s="75">
        <v>0.14402755122784999</v>
      </c>
      <c r="V84" s="76">
        <v>44593.442129629628</v>
      </c>
      <c r="W84" s="75">
        <v>2.5</v>
      </c>
      <c r="X84" s="75">
        <v>6.4109733501357305E-2</v>
      </c>
      <c r="Y84" s="75">
        <v>5.6134968283641999E-2</v>
      </c>
      <c r="Z84" s="115">
        <f>((((N84/1000)+1)/((SMOW!$Z$4/1000)+1))-1)*1000</f>
        <v>18.014164519454255</v>
      </c>
      <c r="AA84" s="115">
        <f>((((P84/1000)+1)/((SMOW!$AA$4/1000)+1))-1)*1000</f>
        <v>34.646154760707091</v>
      </c>
      <c r="AB84" s="115">
        <f>Z84*SMOW!$AN$6</f>
        <v>18.411155369296822</v>
      </c>
      <c r="AC84" s="115">
        <f>AA84*SMOW!$AN$12</f>
        <v>35.384219776017012</v>
      </c>
      <c r="AD84" s="115">
        <f>LN((AB84/1000)+1)*1000</f>
        <v>18.243722020093703</v>
      </c>
      <c r="AE84" s="115">
        <f>LN((AC84/1000)+1)*1000</f>
        <v>34.772584666429758</v>
      </c>
      <c r="AF84" s="116">
        <f>(AD84-SMOW!AN$14*AE84)</f>
        <v>-0.11620268378121068</v>
      </c>
      <c r="AG84" s="117">
        <f>AF84*1000</f>
        <v>-116.20268378121068</v>
      </c>
      <c r="AK84" s="85">
        <v>21</v>
      </c>
      <c r="AL84" s="70">
        <v>0</v>
      </c>
      <c r="AM84" s="85">
        <v>0</v>
      </c>
      <c r="AN84" s="70">
        <v>0</v>
      </c>
    </row>
    <row r="85" spans="1:40" s="75" customFormat="1" x14ac:dyDescent="0.2">
      <c r="A85" s="75">
        <v>3756</v>
      </c>
      <c r="B85" s="75" t="s">
        <v>248</v>
      </c>
      <c r="C85" s="75" t="s">
        <v>48</v>
      </c>
      <c r="D85" s="75" t="s">
        <v>247</v>
      </c>
      <c r="E85" s="75" t="s">
        <v>255</v>
      </c>
      <c r="F85" s="75">
        <v>18.3321836091656</v>
      </c>
      <c r="G85" s="75">
        <v>18.166174521872701</v>
      </c>
      <c r="H85" s="75">
        <v>4.77968250550646E-3</v>
      </c>
      <c r="I85" s="75">
        <v>35.353463863842002</v>
      </c>
      <c r="J85" s="75">
        <v>34.7428793451096</v>
      </c>
      <c r="K85" s="75">
        <v>1.7051533561547401E-3</v>
      </c>
      <c r="L85" s="75">
        <v>-0.17806577234517701</v>
      </c>
      <c r="M85" s="75">
        <v>4.9624027577725299E-3</v>
      </c>
      <c r="N85" s="75">
        <v>7.9502955648477096</v>
      </c>
      <c r="O85" s="75">
        <v>4.7309536825753699E-3</v>
      </c>
      <c r="P85" s="75">
        <v>14.7539585061668</v>
      </c>
      <c r="Q85" s="75">
        <v>1.6712274391390499E-3</v>
      </c>
      <c r="R85" s="75">
        <v>18.071836824572902</v>
      </c>
      <c r="S85" s="75">
        <v>0.16527268686379101</v>
      </c>
      <c r="T85" s="75">
        <v>246.19211186579301</v>
      </c>
      <c r="U85" s="75">
        <v>6.61948512977244E-2</v>
      </c>
      <c r="V85" s="76">
        <v>44593.547997685186</v>
      </c>
      <c r="W85" s="75">
        <v>2.5</v>
      </c>
      <c r="X85" s="75">
        <v>2.8464751322953601E-2</v>
      </c>
      <c r="Y85" s="75">
        <v>9.8120424643282494E-2</v>
      </c>
      <c r="Z85" s="115">
        <f>((((N85/1000)+1)/((SMOW!$Z$4/1000)+1))-1)*1000</f>
        <v>18.32125557966058</v>
      </c>
      <c r="AA85" s="115">
        <f>((((P85/1000)+1)/((SMOW!$AA$4/1000)+1))-1)*1000</f>
        <v>35.255993630568085</v>
      </c>
      <c r="AB85" s="115">
        <f>Z85*SMOW!$AN$6</f>
        <v>18.725014011804213</v>
      </c>
      <c r="AC85" s="115">
        <f>AA85*SMOW!$AN$12</f>
        <v>36.007050007774566</v>
      </c>
      <c r="AD85" s="115">
        <f>LN((AB85/1000)+1)*1000</f>
        <v>18.551859148782814</v>
      </c>
      <c r="AE85" s="115">
        <f>LN((AC85/1000)+1)*1000</f>
        <v>35.373948840946582</v>
      </c>
      <c r="AF85" s="116">
        <f>(AD85-SMOW!AN$14*AE85)</f>
        <v>-0.12558583923698308</v>
      </c>
      <c r="AG85" s="117">
        <f>AF85*1000</f>
        <v>-125.58583923698308</v>
      </c>
      <c r="AH85" s="2">
        <f>AVERAGE(AG84:AG85)</f>
        <v>-120.89426150909688</v>
      </c>
      <c r="AI85" s="2">
        <f>STDEV(AG84:AG85)</f>
        <v>6.6348928517042109</v>
      </c>
      <c r="AK85" s="85">
        <v>21</v>
      </c>
      <c r="AL85" s="70">
        <v>0</v>
      </c>
      <c r="AM85" s="85">
        <v>0</v>
      </c>
      <c r="AN85" s="70">
        <v>0</v>
      </c>
    </row>
    <row r="86" spans="1:40" s="75" customFormat="1" x14ac:dyDescent="0.2">
      <c r="A86" s="75">
        <v>3757</v>
      </c>
      <c r="B86" s="75" t="s">
        <v>261</v>
      </c>
      <c r="C86" s="75" t="s">
        <v>48</v>
      </c>
      <c r="D86" s="75" t="s">
        <v>247</v>
      </c>
      <c r="E86" s="75" t="s">
        <v>256</v>
      </c>
      <c r="F86" s="75">
        <v>18.767653998179401</v>
      </c>
      <c r="G86" s="75">
        <v>18.5937140344138</v>
      </c>
      <c r="H86" s="75">
        <v>5.0472064982575102E-3</v>
      </c>
      <c r="I86" s="75">
        <v>36.202781646031198</v>
      </c>
      <c r="J86" s="75">
        <v>35.5628598045583</v>
      </c>
      <c r="K86" s="75">
        <v>1.8208410620884001E-3</v>
      </c>
      <c r="L86" s="75">
        <v>-0.18347594239294601</v>
      </c>
      <c r="M86" s="75">
        <v>5.0847239215520501E-3</v>
      </c>
      <c r="N86" s="75">
        <v>8.3813263369093001</v>
      </c>
      <c r="O86" s="75">
        <v>4.9957502704691004E-3</v>
      </c>
      <c r="P86" s="75">
        <v>15.5863781691965</v>
      </c>
      <c r="Q86" s="75">
        <v>1.78461340986414E-3</v>
      </c>
      <c r="R86" s="75">
        <v>19.524084126078701</v>
      </c>
      <c r="S86" s="75">
        <v>0.147295097719047</v>
      </c>
      <c r="T86" s="75">
        <v>401.74953584532602</v>
      </c>
      <c r="U86" s="75">
        <v>7.6233610702391305E-2</v>
      </c>
      <c r="V86" s="76">
        <v>44593.64912037037</v>
      </c>
      <c r="W86" s="75">
        <v>2.5</v>
      </c>
      <c r="X86" s="75">
        <v>1.4734017851034301E-2</v>
      </c>
      <c r="Y86" s="75">
        <v>5.9258286820162799E-2</v>
      </c>
      <c r="Z86" s="115">
        <f>((((N86/1000)+1)/((SMOW!$Z$4/1000)+1))-1)*1000</f>
        <v>18.756721295510424</v>
      </c>
      <c r="AA86" s="115">
        <f>((((P86/1000)+1)/((SMOW!$AA$4/1000)+1))-1)*1000</f>
        <v>36.105231456292856</v>
      </c>
      <c r="AB86" s="115">
        <f>Z86*SMOW!$AN$6</f>
        <v>19.170076392790861</v>
      </c>
      <c r="AC86" s="115">
        <f>AA86*SMOW!$AN$12</f>
        <v>36.87437909739787</v>
      </c>
      <c r="AD86" s="115">
        <f>LN((AB86/1000)+1)*1000</f>
        <v>18.988645507568439</v>
      </c>
      <c r="AE86" s="115">
        <f>LN((AC86/1000)+1)*1000</f>
        <v>36.210783141317499</v>
      </c>
      <c r="AF86" s="116">
        <f>(AD86-SMOW!AN$14*AE86)</f>
        <v>-0.13064799104720137</v>
      </c>
      <c r="AG86" s="117">
        <f>AF86*1000</f>
        <v>-130.64799104720137</v>
      </c>
      <c r="AK86" s="85">
        <v>21</v>
      </c>
      <c r="AL86" s="70">
        <v>0</v>
      </c>
      <c r="AM86" s="85">
        <v>0</v>
      </c>
      <c r="AN86" s="70">
        <v>0</v>
      </c>
    </row>
    <row r="87" spans="1:40" s="75" customFormat="1" x14ac:dyDescent="0.2">
      <c r="A87" s="75">
        <v>3758</v>
      </c>
      <c r="B87" s="75" t="s">
        <v>261</v>
      </c>
      <c r="C87" s="75" t="s">
        <v>48</v>
      </c>
      <c r="D87" s="75" t="s">
        <v>247</v>
      </c>
      <c r="E87" s="75" t="s">
        <v>257</v>
      </c>
      <c r="F87" s="75">
        <v>18.7670106379882</v>
      </c>
      <c r="G87" s="75">
        <v>18.593082606909299</v>
      </c>
      <c r="H87" s="75">
        <v>4.5290005340702802E-3</v>
      </c>
      <c r="I87" s="75">
        <v>36.206336339036802</v>
      </c>
      <c r="J87" s="75">
        <v>35.566290276288399</v>
      </c>
      <c r="K87" s="75">
        <v>2.1045694199573598E-3</v>
      </c>
      <c r="L87" s="75">
        <v>-0.18591865897096399</v>
      </c>
      <c r="M87" s="75">
        <v>4.2581573001474696E-3</v>
      </c>
      <c r="N87" s="75">
        <v>8.3806895357698306</v>
      </c>
      <c r="O87" s="75">
        <v>4.4828274117301899E-3</v>
      </c>
      <c r="P87" s="75">
        <v>15.589862137642699</v>
      </c>
      <c r="Q87" s="75">
        <v>2.0626966774046698E-3</v>
      </c>
      <c r="R87" s="75">
        <v>19.6421963746029</v>
      </c>
      <c r="S87" s="75">
        <v>0.15432286315888599</v>
      </c>
      <c r="T87" s="75">
        <v>410.27123391792998</v>
      </c>
      <c r="U87" s="75">
        <v>0.27950641539874099</v>
      </c>
      <c r="V87" s="76">
        <v>44593.755347222221</v>
      </c>
      <c r="W87" s="75">
        <v>2.5</v>
      </c>
      <c r="X87" s="75">
        <v>2.5719128964271198E-2</v>
      </c>
      <c r="Y87" s="75">
        <v>2.2434229832227599E-2</v>
      </c>
      <c r="Z87" s="115">
        <f>((((N87/1000)+1)/((SMOW!$Z$4/1000)+1))-1)*1000</f>
        <v>18.756077942223335</v>
      </c>
      <c r="AA87" s="115">
        <f>((((P87/1000)+1)/((SMOW!$AA$4/1000)+1))-1)*1000</f>
        <v>36.108785814652713</v>
      </c>
      <c r="AB87" s="115">
        <f>Z87*SMOW!$AN$6</f>
        <v>19.169418861473595</v>
      </c>
      <c r="AC87" s="115">
        <f>AA87*SMOW!$AN$12</f>
        <v>36.878009174046682</v>
      </c>
      <c r="AD87" s="115">
        <f>LN((AB87/1000)+1)*1000</f>
        <v>18.988000343876202</v>
      </c>
      <c r="AE87" s="115">
        <f>LN((AC87/1000)+1)*1000</f>
        <v>36.214284115367604</v>
      </c>
      <c r="AF87" s="116">
        <f>(AD87-SMOW!AN$14*AE87)</f>
        <v>-0.13314166903789371</v>
      </c>
      <c r="AG87" s="117">
        <f>AF87*1000</f>
        <v>-133.14166903789371</v>
      </c>
      <c r="AH87" s="2">
        <f>AVERAGE(AG86:AG87)</f>
        <v>-131.89483004254754</v>
      </c>
      <c r="AI87" s="2">
        <f>STDEV(AG86:AG87)</f>
        <v>1.7632966173141933</v>
      </c>
      <c r="AK87" s="85">
        <v>21</v>
      </c>
      <c r="AL87" s="70">
        <v>0</v>
      </c>
      <c r="AM87" s="85">
        <v>0</v>
      </c>
      <c r="AN87" s="70">
        <v>0</v>
      </c>
    </row>
    <row r="88" spans="1:40" s="75" customFormat="1" x14ac:dyDescent="0.2">
      <c r="A88" s="75">
        <v>3759</v>
      </c>
      <c r="B88" s="75" t="s">
        <v>261</v>
      </c>
      <c r="C88" s="75" t="s">
        <v>48</v>
      </c>
      <c r="D88" s="75" t="s">
        <v>247</v>
      </c>
      <c r="E88" s="75" t="s">
        <v>258</v>
      </c>
      <c r="F88" s="75">
        <v>18.153828792125001</v>
      </c>
      <c r="G88" s="75">
        <v>17.991014819028798</v>
      </c>
      <c r="H88" s="75">
        <v>6.2151645582458103E-3</v>
      </c>
      <c r="I88" s="75">
        <v>35.004907082127801</v>
      </c>
      <c r="J88" s="75">
        <v>34.406167762911501</v>
      </c>
      <c r="K88" s="75">
        <v>2.1651358532765899E-3</v>
      </c>
      <c r="L88" s="75">
        <v>-0.17544175978844001</v>
      </c>
      <c r="M88" s="75">
        <v>6.1870587025863897E-3</v>
      </c>
      <c r="N88" s="75">
        <v>7.77375907366629</v>
      </c>
      <c r="O88" s="75">
        <v>6.1518010078622102E-3</v>
      </c>
      <c r="P88" s="75">
        <v>14.412336648169999</v>
      </c>
      <c r="Q88" s="75">
        <v>2.1220580743678799E-3</v>
      </c>
      <c r="R88" s="75">
        <v>17.436193798961799</v>
      </c>
      <c r="S88" s="75">
        <v>0.15338658959197801</v>
      </c>
      <c r="T88" s="75">
        <v>226.21350021497801</v>
      </c>
      <c r="U88" s="75">
        <v>0.10840319620127201</v>
      </c>
      <c r="V88" s="76">
        <v>44593.866747685184</v>
      </c>
      <c r="W88" s="75">
        <v>2.5</v>
      </c>
      <c r="X88" s="75">
        <v>8.0964526482346699E-2</v>
      </c>
      <c r="Y88" s="75">
        <v>6.8553253109530601E-2</v>
      </c>
      <c r="Z88" s="115">
        <f>((((N88/1000)+1)/((SMOW!$Z$4/1000)+1))-1)*1000</f>
        <v>18.142902676599348</v>
      </c>
      <c r="AA88" s="115">
        <f>((((P88/1000)+1)/((SMOW!$AA$4/1000)+1))-1)*1000</f>
        <v>34.907469662682324</v>
      </c>
      <c r="AB88" s="115">
        <f>Z88*SMOW!$AN$6</f>
        <v>18.542730620016641</v>
      </c>
      <c r="AC88" s="115">
        <f>AA88*SMOW!$AN$12</f>
        <v>35.651101454116727</v>
      </c>
      <c r="AD88" s="115">
        <f>LN((AB88/1000)+1)*1000</f>
        <v>18.372910267120627</v>
      </c>
      <c r="AE88" s="115">
        <f>LN((AC88/1000)+1)*1000</f>
        <v>35.030312457782436</v>
      </c>
      <c r="AF88" s="116">
        <f>(AD88-SMOW!AN$14*AE88)</f>
        <v>-0.12309471058850008</v>
      </c>
      <c r="AG88" s="117">
        <f>AF88*1000</f>
        <v>-123.09471058850008</v>
      </c>
      <c r="AK88" s="85">
        <v>21</v>
      </c>
      <c r="AL88" s="70">
        <v>0</v>
      </c>
      <c r="AM88" s="85">
        <v>0</v>
      </c>
      <c r="AN88" s="70">
        <v>0</v>
      </c>
    </row>
    <row r="89" spans="1:40" s="75" customFormat="1" x14ac:dyDescent="0.2">
      <c r="A89" s="75">
        <v>3760</v>
      </c>
      <c r="B89" s="75" t="s">
        <v>261</v>
      </c>
      <c r="C89" s="75" t="s">
        <v>48</v>
      </c>
      <c r="D89" s="75" t="s">
        <v>247</v>
      </c>
      <c r="E89" s="75" t="s">
        <v>259</v>
      </c>
      <c r="F89" s="75">
        <v>18.064757784656202</v>
      </c>
      <c r="G89" s="75">
        <v>17.903528318825401</v>
      </c>
      <c r="H89" s="75">
        <v>5.3642043343063899E-3</v>
      </c>
      <c r="I89" s="75">
        <v>34.844903251426402</v>
      </c>
      <c r="J89" s="75">
        <v>34.251563460857497</v>
      </c>
      <c r="K89" s="75">
        <v>2.3028434731631299E-3</v>
      </c>
      <c r="L89" s="75">
        <v>-0.18129718850742499</v>
      </c>
      <c r="M89" s="75">
        <v>5.1839148491107101E-3</v>
      </c>
      <c r="N89" s="75">
        <v>7.68559614436918</v>
      </c>
      <c r="O89" s="75">
        <v>5.3095163162496101E-3</v>
      </c>
      <c r="P89" s="75">
        <v>14.255516271122699</v>
      </c>
      <c r="Q89" s="75">
        <v>2.2570258484384299E-3</v>
      </c>
      <c r="R89" s="75">
        <v>17.899917041212301</v>
      </c>
      <c r="S89" s="75">
        <v>0.15729127794438799</v>
      </c>
      <c r="T89" s="75">
        <v>239.51934251207399</v>
      </c>
      <c r="U89" s="75">
        <v>0.11831028045272</v>
      </c>
      <c r="V89" s="76">
        <v>44594.470995370371</v>
      </c>
      <c r="W89" s="75">
        <v>2.5</v>
      </c>
      <c r="X89" s="75">
        <v>3.3183644614529001E-3</v>
      </c>
      <c r="Y89" s="75">
        <v>4.6850667687870001E-3</v>
      </c>
      <c r="Z89" s="115">
        <f>((((N89/1000)+1)/((SMOW!$Z$4/1000)+1))-1)*1000</f>
        <v>18.05383262497817</v>
      </c>
      <c r="AA89" s="115">
        <f>((((P89/1000)+1)/((SMOW!$AA$4/1000)+1))-1)*1000</f>
        <v>34.747480895059411</v>
      </c>
      <c r="AB89" s="115">
        <f>Z89*SMOW!$AN$6</f>
        <v>18.451697668842144</v>
      </c>
      <c r="AC89" s="115">
        <f>AA89*SMOW!$AN$12</f>
        <v>35.487704455103042</v>
      </c>
      <c r="AD89" s="115">
        <f>LN((AB89/1000)+1)*1000</f>
        <v>18.283530590896998</v>
      </c>
      <c r="AE89" s="115">
        <f>LN((AC89/1000)+1)*1000</f>
        <v>34.872527765721628</v>
      </c>
      <c r="AF89" s="116">
        <f>(AD89-SMOW!AN$14*AE89)</f>
        <v>-0.12916406940402325</v>
      </c>
      <c r="AG89" s="117">
        <f>AF89*1000</f>
        <v>-129.16406940402325</v>
      </c>
      <c r="AH89" s="2">
        <f>AVERAGE(AG88:AG89)</f>
        <v>-126.12938999626166</v>
      </c>
      <c r="AI89" s="2">
        <f>STDEV(AG88:AG89)</f>
        <v>4.2916847759107881</v>
      </c>
      <c r="AK89" s="85">
        <v>21</v>
      </c>
      <c r="AL89" s="70">
        <v>0</v>
      </c>
      <c r="AM89" s="85">
        <v>0</v>
      </c>
      <c r="AN89" s="70">
        <v>0</v>
      </c>
    </row>
    <row r="90" spans="1:40" s="125" customFormat="1" x14ac:dyDescent="0.2">
      <c r="A90" s="125">
        <v>3761</v>
      </c>
      <c r="B90" s="125" t="s">
        <v>261</v>
      </c>
      <c r="C90" s="125" t="s">
        <v>64</v>
      </c>
      <c r="D90" s="125" t="s">
        <v>99</v>
      </c>
      <c r="E90" s="125" t="s">
        <v>260</v>
      </c>
      <c r="F90" s="125">
        <v>18.1870172711915</v>
      </c>
      <c r="G90" s="125">
        <v>18.023611151490201</v>
      </c>
      <c r="H90" s="125">
        <v>5.6576661440899097E-3</v>
      </c>
      <c r="I90" s="125">
        <v>35.085158269027403</v>
      </c>
      <c r="J90" s="125">
        <v>34.483701777243098</v>
      </c>
      <c r="K90" s="125">
        <v>2.0728467986600601E-3</v>
      </c>
      <c r="L90" s="125">
        <v>-0.183783386894151</v>
      </c>
      <c r="M90" s="125">
        <v>5.2193105940907397E-3</v>
      </c>
      <c r="N90" s="125">
        <v>7.8122716257863498</v>
      </c>
      <c r="O90" s="125">
        <v>7.8647924233464592E-3</v>
      </c>
      <c r="P90" s="125">
        <v>14.490892548797101</v>
      </c>
      <c r="Q90" s="125">
        <v>1.9826171330722701E-3</v>
      </c>
      <c r="R90" s="125">
        <v>18.617583066913401</v>
      </c>
      <c r="S90" s="125">
        <v>0.107959098701078</v>
      </c>
      <c r="T90" s="125">
        <v>484.73960480576602</v>
      </c>
      <c r="U90" s="125">
        <v>0.22256696447565399</v>
      </c>
      <c r="V90" s="126">
        <v>44594.557638888888</v>
      </c>
      <c r="W90" s="125">
        <v>2.5</v>
      </c>
      <c r="X90" s="125">
        <v>8.0108406388140499E-2</v>
      </c>
      <c r="Y90" s="125">
        <v>7.2180925324418999E-2</v>
      </c>
      <c r="Z90" s="127">
        <f>((((N90/1000)+1)/((SMOW!$Z$4/1000)+1))-1)*1000</f>
        <v>18.181811490459499</v>
      </c>
      <c r="AA90" s="127">
        <f>((((P90/1000)+1)/((SMOW!$AA$4/1000)+1))-1)*1000</f>
        <v>34.987612702556788</v>
      </c>
      <c r="AB90" s="127">
        <f>Z90*SMOW!$AN$6</f>
        <v>18.582496894852238</v>
      </c>
      <c r="AC90" s="127">
        <f>AA90*SMOW!$AN$12</f>
        <v>35.732951776498027</v>
      </c>
      <c r="AD90" s="127">
        <f>LN((AB90/1000)+1)*1000</f>
        <v>18.411951828536338</v>
      </c>
      <c r="AE90" s="127">
        <f>LN((AC90/1000)+1)*1000</f>
        <v>35.109342053763072</v>
      </c>
      <c r="AF90" s="128">
        <f>(AD90-SMOW!AN$14*AE90)</f>
        <v>-0.12578077585056491</v>
      </c>
      <c r="AG90" s="129">
        <f>AF90*1000</f>
        <v>-125.78077585056491</v>
      </c>
      <c r="AK90" s="130">
        <v>21</v>
      </c>
      <c r="AL90" s="131">
        <v>0</v>
      </c>
      <c r="AM90" s="130">
        <v>0</v>
      </c>
      <c r="AN90" s="131">
        <v>0</v>
      </c>
    </row>
    <row r="91" spans="1:40" s="125" customFormat="1" x14ac:dyDescent="0.2">
      <c r="A91" s="125">
        <v>3762</v>
      </c>
      <c r="B91" s="125" t="s">
        <v>261</v>
      </c>
      <c r="C91" s="125" t="s">
        <v>64</v>
      </c>
      <c r="D91" s="125" t="s">
        <v>99</v>
      </c>
      <c r="E91" s="125" t="s">
        <v>262</v>
      </c>
      <c r="F91" s="125">
        <v>18.329689731717799</v>
      </c>
      <c r="G91" s="125">
        <v>18.163725245389099</v>
      </c>
      <c r="H91" s="125">
        <v>6.0960406761521304E-3</v>
      </c>
      <c r="I91" s="125">
        <v>35.346986869327999</v>
      </c>
      <c r="J91" s="125">
        <v>34.736623475111998</v>
      </c>
      <c r="K91" s="125">
        <v>1.98017203345215E-3</v>
      </c>
      <c r="L91" s="125">
        <v>-0.17721194947002999</v>
      </c>
      <c r="M91" s="125">
        <v>6.0515762700992402E-3</v>
      </c>
      <c r="N91" s="125">
        <v>7.9478271124595201</v>
      </c>
      <c r="O91" s="125">
        <v>6.0338915927477003E-3</v>
      </c>
      <c r="P91" s="125">
        <v>14.7476103786416</v>
      </c>
      <c r="Q91" s="125">
        <v>1.9407743148610399E-3</v>
      </c>
      <c r="R91" s="125">
        <v>19.349746306089099</v>
      </c>
      <c r="S91" s="125">
        <v>0.13747669960544101</v>
      </c>
      <c r="T91" s="125">
        <v>559.96236052711095</v>
      </c>
      <c r="U91" s="125">
        <v>0.16304718630984699</v>
      </c>
      <c r="V91" s="126">
        <v>44594.664212962962</v>
      </c>
      <c r="W91" s="125">
        <v>2.5</v>
      </c>
      <c r="X91" s="125">
        <v>9.24468384427672E-4</v>
      </c>
      <c r="Y91" s="125">
        <v>2.6574974060844498E-4</v>
      </c>
      <c r="Z91" s="127">
        <f>((((N91/1000)+1)/((SMOW!$Z$4/1000)+1))-1)*1000</f>
        <v>18.318761728975286</v>
      </c>
      <c r="AA91" s="127">
        <f>((((P91/1000)+1)/((SMOW!$AA$4/1000)+1))-1)*1000</f>
        <v>35.249517245811376</v>
      </c>
      <c r="AB91" s="127">
        <f>Z91*SMOW!$AN$6</f>
        <v>18.722465202372323</v>
      </c>
      <c r="AC91" s="127">
        <f>AA91*SMOW!$AN$12</f>
        <v>36.0004356569709</v>
      </c>
      <c r="AD91" s="127">
        <f>LN((AB91/1000)+1)*1000</f>
        <v>18.549357185460607</v>
      </c>
      <c r="AE91" s="127">
        <f>LN((AC91/1000)+1)*1000</f>
        <v>35.367564355514652</v>
      </c>
      <c r="AF91" s="128">
        <f>(AD91-SMOW!AN$14*AE91)</f>
        <v>-0.12471679425112825</v>
      </c>
      <c r="AG91" s="129">
        <f>AF91*1000</f>
        <v>-124.71679425112825</v>
      </c>
      <c r="AH91" s="132">
        <f>AVERAGE(AG90:AG91)</f>
        <v>-125.24878505084658</v>
      </c>
      <c r="AI91" s="132">
        <f>STDEV(AG90:AG91)</f>
        <v>0.7523486040193702</v>
      </c>
      <c r="AK91" s="130">
        <v>21</v>
      </c>
      <c r="AL91" s="131">
        <v>0</v>
      </c>
      <c r="AM91" s="130">
        <v>0</v>
      </c>
      <c r="AN91" s="131">
        <v>0</v>
      </c>
    </row>
    <row r="92" spans="1:40" s="75" customFormat="1" x14ac:dyDescent="0.2">
      <c r="A92" s="75">
        <v>3763</v>
      </c>
      <c r="B92" s="75" t="s">
        <v>261</v>
      </c>
      <c r="C92" s="75" t="s">
        <v>48</v>
      </c>
      <c r="D92" s="75" t="s">
        <v>247</v>
      </c>
      <c r="E92" s="75" t="s">
        <v>263</v>
      </c>
      <c r="F92" s="75">
        <v>18.824456461542798</v>
      </c>
      <c r="G92" s="75">
        <v>18.649468466770202</v>
      </c>
      <c r="H92" s="75">
        <v>5.3251332339931097E-3</v>
      </c>
      <c r="I92" s="75">
        <v>36.319309415487801</v>
      </c>
      <c r="J92" s="75">
        <v>35.675309992769499</v>
      </c>
      <c r="K92" s="75">
        <v>2.07188604850096E-3</v>
      </c>
      <c r="L92" s="75">
        <v>-0.187095209412141</v>
      </c>
      <c r="M92" s="75">
        <v>5.0546400449856003E-3</v>
      </c>
      <c r="N92" s="75">
        <v>8.4375496996365307</v>
      </c>
      <c r="O92" s="75">
        <v>5.2708435454735404E-3</v>
      </c>
      <c r="P92" s="75">
        <v>15.7005874894519</v>
      </c>
      <c r="Q92" s="75">
        <v>2.0306635778704202E-3</v>
      </c>
      <c r="R92" s="75">
        <v>20.362161625273199</v>
      </c>
      <c r="S92" s="75">
        <v>0.16813927880016899</v>
      </c>
      <c r="T92" s="75">
        <v>361.73162452295901</v>
      </c>
      <c r="U92" s="75">
        <v>0.109356916543579</v>
      </c>
      <c r="V92" s="76">
        <v>44594.772060185183</v>
      </c>
      <c r="W92" s="75">
        <v>2.5</v>
      </c>
      <c r="X92" s="75">
        <v>3.2333860181133298E-3</v>
      </c>
      <c r="Y92" s="75">
        <v>2.0044337560184999E-3</v>
      </c>
      <c r="Z92" s="115">
        <f>((((N92/1000)+1)/((SMOW!$Z$4/1000)+1))-1)*1000</f>
        <v>18.813523149309397</v>
      </c>
      <c r="AA92" s="115">
        <f>((((P92/1000)+1)/((SMOW!$AA$4/1000)+1))-1)*1000</f>
        <v>36.221748255593546</v>
      </c>
      <c r="AB92" s="115">
        <f>Z92*SMOW!$AN$6</f>
        <v>19.228130029107305</v>
      </c>
      <c r="AC92" s="115">
        <f>AA92*SMOW!$AN$12</f>
        <v>36.993378047282185</v>
      </c>
      <c r="AD92" s="115">
        <f>LN((AB92/1000)+1)*1000</f>
        <v>19.045605561937787</v>
      </c>
      <c r="AE92" s="115">
        <f>LN((AC92/1000)+1)*1000</f>
        <v>36.325543544535179</v>
      </c>
      <c r="AF92" s="116">
        <f>(AD92-SMOW!AN$14*AE92)</f>
        <v>-0.13428142957678801</v>
      </c>
      <c r="AG92" s="117">
        <f>AF92*1000</f>
        <v>-134.28142957678801</v>
      </c>
      <c r="AK92" s="85">
        <v>21</v>
      </c>
      <c r="AL92" s="70">
        <v>0</v>
      </c>
      <c r="AM92" s="85">
        <v>0</v>
      </c>
      <c r="AN92" s="70">
        <v>0</v>
      </c>
    </row>
    <row r="93" spans="1:40" s="75" customFormat="1" x14ac:dyDescent="0.2">
      <c r="A93" s="75">
        <v>3764</v>
      </c>
      <c r="B93" s="75" t="s">
        <v>261</v>
      </c>
      <c r="C93" s="75" t="s">
        <v>48</v>
      </c>
      <c r="D93" s="75" t="s">
        <v>247</v>
      </c>
      <c r="E93" s="75" t="s">
        <v>264</v>
      </c>
      <c r="F93" s="75">
        <v>18.774862701105</v>
      </c>
      <c r="G93" s="75">
        <v>18.600789832004999</v>
      </c>
      <c r="H93" s="75">
        <v>5.4032235634991601E-3</v>
      </c>
      <c r="I93" s="75">
        <v>36.225490494577798</v>
      </c>
      <c r="J93" s="75">
        <v>35.584775010212098</v>
      </c>
      <c r="K93" s="75">
        <v>1.83618751549018E-3</v>
      </c>
      <c r="L93" s="75">
        <v>-0.18797137338698999</v>
      </c>
      <c r="M93" s="75">
        <v>5.3138551400395799E-3</v>
      </c>
      <c r="N93" s="75">
        <v>8.3884615471691593</v>
      </c>
      <c r="O93" s="75">
        <v>5.3481377447285004E-3</v>
      </c>
      <c r="P93" s="75">
        <v>15.6086352000174</v>
      </c>
      <c r="Q93" s="75">
        <v>1.7996545285609701E-3</v>
      </c>
      <c r="R93" s="75">
        <v>20.290625605871501</v>
      </c>
      <c r="S93" s="75">
        <v>0.126104388377487</v>
      </c>
      <c r="T93" s="75">
        <v>359.15111066217702</v>
      </c>
      <c r="U93" s="75">
        <v>0.122768858567164</v>
      </c>
      <c r="V93" s="76">
        <v>44594.877986111111</v>
      </c>
      <c r="W93" s="75">
        <v>2.5</v>
      </c>
      <c r="X93" s="75">
        <v>0.128370986623706</v>
      </c>
      <c r="Y93" s="75">
        <v>0.121113004241216</v>
      </c>
      <c r="Z93" s="115">
        <f>((((N93/1000)+1)/((SMOW!$Z$4/1000)+1))-1)*1000</f>
        <v>18.763929921077338</v>
      </c>
      <c r="AA93" s="115">
        <f>((((P93/1000)+1)/((SMOW!$AA$4/1000)+1))-1)*1000</f>
        <v>36.127938166983228</v>
      </c>
      <c r="AB93" s="115">
        <f>Z93*SMOW!$AN$6</f>
        <v>19.177443879924013</v>
      </c>
      <c r="AC93" s="115">
        <f>AA93*SMOW!$AN$12</f>
        <v>36.897569527822483</v>
      </c>
      <c r="AD93" s="115">
        <f>LN((AB93/1000)+1)*1000</f>
        <v>18.995874389846652</v>
      </c>
      <c r="AE93" s="115">
        <f>LN((AC93/1000)+1)*1000</f>
        <v>36.233148600008356</v>
      </c>
      <c r="AF93" s="116">
        <f>(AD93-SMOW!AN$14*AE93)</f>
        <v>-0.13522807095776201</v>
      </c>
      <c r="AG93" s="117">
        <f>AF93*1000</f>
        <v>-135.22807095776201</v>
      </c>
      <c r="AH93" s="2">
        <f>AVERAGE(AG92:AG93)</f>
        <v>-134.75475026727503</v>
      </c>
      <c r="AI93" s="2">
        <f>STDEV(AG92:AG93)</f>
        <v>0.66937653983851364</v>
      </c>
      <c r="AK93" s="85">
        <v>21</v>
      </c>
      <c r="AL93" s="70">
        <v>0</v>
      </c>
      <c r="AM93" s="85">
        <v>0</v>
      </c>
      <c r="AN93" s="70">
        <v>0</v>
      </c>
    </row>
    <row r="94" spans="1:40" s="75" customFormat="1" x14ac:dyDescent="0.2">
      <c r="A94" s="75">
        <v>3765</v>
      </c>
      <c r="B94" s="75" t="s">
        <v>261</v>
      </c>
      <c r="C94" s="75" t="s">
        <v>48</v>
      </c>
      <c r="D94" s="75" t="s">
        <v>247</v>
      </c>
      <c r="E94" s="75" t="s">
        <v>265</v>
      </c>
      <c r="F94" s="75">
        <v>18.3519491843449</v>
      </c>
      <c r="G94" s="75">
        <v>18.1855839235477</v>
      </c>
      <c r="H94" s="75">
        <v>5.5036725925329899E-3</v>
      </c>
      <c r="I94" s="75">
        <v>35.398284672181198</v>
      </c>
      <c r="J94" s="75">
        <v>34.7861687133272</v>
      </c>
      <c r="K94" s="75">
        <v>2.2202449870141702E-3</v>
      </c>
      <c r="L94" s="75">
        <v>-0.18151315708908</v>
      </c>
      <c r="M94" s="75">
        <v>5.0852262179071697E-3</v>
      </c>
      <c r="N94" s="75">
        <v>7.9698596301542901</v>
      </c>
      <c r="O94" s="75">
        <v>5.4475626967564802E-3</v>
      </c>
      <c r="P94" s="75">
        <v>14.7978875548184</v>
      </c>
      <c r="Q94" s="75">
        <v>2.17607075077205E-3</v>
      </c>
      <c r="R94" s="75">
        <v>18.257838655433801</v>
      </c>
      <c r="S94" s="75">
        <v>0.17796830656882801</v>
      </c>
      <c r="T94" s="75">
        <v>670.56353346177502</v>
      </c>
      <c r="U94" s="75">
        <v>0.417214351063947</v>
      </c>
      <c r="V94" s="76">
        <v>44595.468009259261</v>
      </c>
      <c r="W94" s="75">
        <v>2.5</v>
      </c>
      <c r="X94" s="75">
        <v>3.9315234651957499E-2</v>
      </c>
      <c r="Y94" s="75">
        <v>3.5955109882099899E-2</v>
      </c>
      <c r="Z94" s="115">
        <f>((((N94/1000)+1)/((SMOW!$Z$4/1000)+1))-1)*1000</f>
        <v>18.341020942729493</v>
      </c>
      <c r="AA94" s="115">
        <f>((((P94/1000)+1)/((SMOW!$AA$4/1000)+1))-1)*1000</f>
        <v>35.300810219387245</v>
      </c>
      <c r="AB94" s="115">
        <f>Z94*SMOW!$AN$6</f>
        <v>18.745214958120613</v>
      </c>
      <c r="AC94" s="115">
        <f>AA94*SMOW!$AN$12</f>
        <v>36.052821321772939</v>
      </c>
      <c r="AD94" s="115">
        <f>LN((AB94/1000)+1)*1000</f>
        <v>18.571688588280693</v>
      </c>
      <c r="AE94" s="115">
        <f>LN((AC94/1000)+1)*1000</f>
        <v>35.418128369385201</v>
      </c>
      <c r="AF94" s="116">
        <f>(AD94-SMOW!AN$14*AE94)</f>
        <v>-0.12908319075469521</v>
      </c>
      <c r="AG94" s="117">
        <f>AF94*1000</f>
        <v>-129.08319075469521</v>
      </c>
      <c r="AK94" s="85">
        <v>21</v>
      </c>
      <c r="AL94" s="70">
        <v>0</v>
      </c>
      <c r="AM94" s="85">
        <v>0</v>
      </c>
      <c r="AN94" s="70">
        <v>0</v>
      </c>
    </row>
    <row r="95" spans="1:40" s="75" customFormat="1" x14ac:dyDescent="0.2">
      <c r="A95" s="75">
        <v>3766</v>
      </c>
      <c r="B95" s="75" t="s">
        <v>261</v>
      </c>
      <c r="C95" s="75" t="s">
        <v>48</v>
      </c>
      <c r="D95" s="75" t="s">
        <v>247</v>
      </c>
      <c r="E95" s="75" t="s">
        <v>266</v>
      </c>
      <c r="F95" s="75">
        <v>17.934122713667001</v>
      </c>
      <c r="G95" s="75">
        <v>17.775203198346802</v>
      </c>
      <c r="H95" s="75">
        <v>4.4581431846960999E-3</v>
      </c>
      <c r="I95" s="75">
        <v>34.587424186427299</v>
      </c>
      <c r="J95" s="75">
        <v>34.0027231996864</v>
      </c>
      <c r="K95" s="75">
        <v>1.9814014579096302E-3</v>
      </c>
      <c r="L95" s="75">
        <v>-0.17823465108761799</v>
      </c>
      <c r="M95" s="75">
        <v>4.3832823346898102E-3</v>
      </c>
      <c r="N95" s="75">
        <v>7.5562928968296603</v>
      </c>
      <c r="O95" s="75">
        <v>4.4126924524366101E-3</v>
      </c>
      <c r="P95" s="75">
        <v>14.0031600376628</v>
      </c>
      <c r="Q95" s="75">
        <v>1.9419792785540001E-3</v>
      </c>
      <c r="R95" s="75">
        <v>17.612686918696099</v>
      </c>
      <c r="S95" s="75">
        <v>0.15361394691161701</v>
      </c>
      <c r="T95" s="75">
        <v>290.076425609708</v>
      </c>
      <c r="U95" s="75">
        <v>0.122486676179921</v>
      </c>
      <c r="V95" s="76">
        <v>44595.576597222222</v>
      </c>
      <c r="W95" s="75">
        <v>2.5</v>
      </c>
      <c r="X95" s="75">
        <v>2.10839096204294E-2</v>
      </c>
      <c r="Y95" s="75">
        <v>2.5340775105087299E-2</v>
      </c>
      <c r="Z95" s="115">
        <f>((((N95/1000)+1)/((SMOW!$Z$4/1000)+1))-1)*1000</f>
        <v>17.923198955873243</v>
      </c>
      <c r="AA95" s="115">
        <f>((((P95/1000)+1)/((SMOW!$AA$4/1000)+1))-1)*1000</f>
        <v>34.490026069651456</v>
      </c>
      <c r="AB95" s="115">
        <f>Z95*SMOW!$AN$6</f>
        <v>18.318185133428429</v>
      </c>
      <c r="AC95" s="115">
        <f>AA95*SMOW!$AN$12</f>
        <v>35.224765084556708</v>
      </c>
      <c r="AD95" s="115">
        <f>LN((AB95/1000)+1)*1000</f>
        <v>18.152428362086184</v>
      </c>
      <c r="AE95" s="115">
        <f>LN((AC95/1000)+1)*1000</f>
        <v>34.618567473477007</v>
      </c>
      <c r="AF95" s="116">
        <f>(AD95-SMOW!AN$14*AE95)</f>
        <v>-0.12617526390967626</v>
      </c>
      <c r="AG95" s="117">
        <f>AF95*1000</f>
        <v>-126.17526390967626</v>
      </c>
      <c r="AK95" s="85">
        <v>21</v>
      </c>
      <c r="AL95" s="70">
        <v>0</v>
      </c>
      <c r="AM95" s="85">
        <v>0</v>
      </c>
      <c r="AN95" s="70">
        <v>0</v>
      </c>
    </row>
    <row r="96" spans="1:40" s="75" customFormat="1" x14ac:dyDescent="0.2">
      <c r="A96" s="75">
        <v>3767</v>
      </c>
      <c r="B96" s="75" t="s">
        <v>261</v>
      </c>
      <c r="C96" s="75" t="s">
        <v>48</v>
      </c>
      <c r="D96" s="75" t="s">
        <v>247</v>
      </c>
      <c r="E96" s="75" t="s">
        <v>267</v>
      </c>
      <c r="F96" s="75">
        <v>18.866771107645299</v>
      </c>
      <c r="G96" s="75">
        <v>18.691000219834599</v>
      </c>
      <c r="H96" s="75">
        <v>6.4030523117094701E-3</v>
      </c>
      <c r="I96" s="75">
        <v>36.401461188643601</v>
      </c>
      <c r="J96" s="75">
        <v>35.754579513560202</v>
      </c>
      <c r="K96" s="75">
        <v>1.87671466800537E-3</v>
      </c>
      <c r="L96" s="75">
        <v>-0.18741776332521601</v>
      </c>
      <c r="M96" s="75">
        <v>6.1076516462605203E-3</v>
      </c>
      <c r="N96" s="75">
        <v>8.4794329482780402</v>
      </c>
      <c r="O96" s="75">
        <v>6.3377732472622598E-3</v>
      </c>
      <c r="P96" s="75">
        <v>15.7811047619755</v>
      </c>
      <c r="Q96" s="75">
        <v>1.83937534843078E-3</v>
      </c>
      <c r="R96" s="75">
        <v>20.592116153187799</v>
      </c>
      <c r="S96" s="75">
        <v>0.15265745615645501</v>
      </c>
      <c r="T96" s="75">
        <v>373.12634148640598</v>
      </c>
      <c r="U96" s="75">
        <v>0.14886826264398401</v>
      </c>
      <c r="V96" s="76">
        <v>44595.680150462962</v>
      </c>
      <c r="W96" s="75">
        <v>2.5</v>
      </c>
      <c r="X96" s="75">
        <v>9.3037061201029198E-2</v>
      </c>
      <c r="Y96" s="75">
        <v>7.8885075885008593E-2</v>
      </c>
      <c r="Z96" s="115">
        <f>((((N96/1000)+1)/((SMOW!$Z$4/1000)+1))-1)*1000</f>
        <v>18.855837341320793</v>
      </c>
      <c r="AA96" s="115">
        <f>((((P96/1000)+1)/((SMOW!$AA$4/1000)+1))-1)*1000</f>
        <v>36.303892294818226</v>
      </c>
      <c r="AB96" s="115">
        <f>Z96*SMOW!$AN$6</f>
        <v>19.271376728814456</v>
      </c>
      <c r="AC96" s="115">
        <f>AA96*SMOW!$AN$12</f>
        <v>37.077271996186212</v>
      </c>
      <c r="AD96" s="115">
        <f>LN((AB96/1000)+1)*1000</f>
        <v>19.088035495886992</v>
      </c>
      <c r="AE96" s="115">
        <f>LN((AC96/1000)+1)*1000</f>
        <v>36.40644141457453</v>
      </c>
      <c r="AF96" s="116">
        <f>(AD96-SMOW!AN$14*AE96)</f>
        <v>-0.13456557100836264</v>
      </c>
      <c r="AG96" s="117">
        <f>AF96*1000</f>
        <v>-134.56557100836264</v>
      </c>
      <c r="AK96" s="85">
        <v>21</v>
      </c>
      <c r="AL96" s="70">
        <v>0</v>
      </c>
      <c r="AM96" s="85">
        <v>0</v>
      </c>
      <c r="AN96" s="70">
        <v>0</v>
      </c>
    </row>
    <row r="97" spans="1:40" s="75" customFormat="1" x14ac:dyDescent="0.2">
      <c r="A97" s="75">
        <v>3768</v>
      </c>
      <c r="B97" s="75" t="s">
        <v>261</v>
      </c>
      <c r="C97" s="75" t="s">
        <v>48</v>
      </c>
      <c r="D97" s="75" t="s">
        <v>247</v>
      </c>
      <c r="E97" s="75" t="s">
        <v>268</v>
      </c>
      <c r="F97" s="75">
        <v>18.6220700838475</v>
      </c>
      <c r="G97" s="75">
        <v>18.450801640346601</v>
      </c>
      <c r="H97" s="75">
        <v>5.9686590469511499E-3</v>
      </c>
      <c r="I97" s="75">
        <v>35.9139393576583</v>
      </c>
      <c r="J97" s="75">
        <v>35.284070220255003</v>
      </c>
      <c r="K97" s="75">
        <v>1.63258201405999E-3</v>
      </c>
      <c r="L97" s="75">
        <v>-0.179187435948018</v>
      </c>
      <c r="M97" s="75">
        <v>5.85754751730323E-3</v>
      </c>
      <c r="N97" s="75">
        <v>8.2372266493591404</v>
      </c>
      <c r="O97" s="75">
        <v>5.9078086181846498E-3</v>
      </c>
      <c r="P97" s="75">
        <v>15.3032827184733</v>
      </c>
      <c r="Q97" s="75">
        <v>1.6000999843791999E-3</v>
      </c>
      <c r="R97" s="75">
        <v>19.873963221663299</v>
      </c>
      <c r="S97" s="75">
        <v>0.13556475886705999</v>
      </c>
      <c r="T97" s="75">
        <v>296.87127037254299</v>
      </c>
      <c r="U97" s="75">
        <v>9.1724289030425496E-2</v>
      </c>
      <c r="V97" s="76">
        <v>44595.789398148147</v>
      </c>
      <c r="W97" s="75">
        <v>2.5</v>
      </c>
      <c r="X97" s="75">
        <v>1.84547573788055E-2</v>
      </c>
      <c r="Y97" s="75">
        <v>2.4534293594035299E-2</v>
      </c>
      <c r="Z97" s="115">
        <f>((((N97/1000)+1)/((SMOW!$Z$4/1000)+1))-1)*1000</f>
        <v>18.611138943483319</v>
      </c>
      <c r="AA97" s="115">
        <f>((((P97/1000)+1)/((SMOW!$AA$4/1000)+1))-1)*1000</f>
        <v>35.816416360107127</v>
      </c>
      <c r="AB97" s="115">
        <f>Z97*SMOW!$AN$6</f>
        <v>19.021285739785331</v>
      </c>
      <c r="AC97" s="115">
        <f>AA97*SMOW!$AN$12</f>
        <v>36.579411390053401</v>
      </c>
      <c r="AD97" s="115">
        <f>LN((AB97/1000)+1)*1000</f>
        <v>18.842642874023589</v>
      </c>
      <c r="AE97" s="115">
        <f>LN((AC97/1000)+1)*1000</f>
        <v>35.926264903498712</v>
      </c>
      <c r="AF97" s="116">
        <f>(AD97-SMOW!AN$14*AE97)</f>
        <v>-0.12642499502373283</v>
      </c>
      <c r="AG97" s="117">
        <f>AF97*1000</f>
        <v>-126.42499502373283</v>
      </c>
      <c r="AK97" s="85">
        <v>21</v>
      </c>
      <c r="AL97" s="70">
        <v>0</v>
      </c>
      <c r="AM97" s="85">
        <v>0</v>
      </c>
      <c r="AN97" s="70">
        <v>0</v>
      </c>
    </row>
    <row r="98" spans="1:40" s="75" customFormat="1" x14ac:dyDescent="0.2">
      <c r="A98" s="75">
        <v>3769</v>
      </c>
      <c r="B98" s="75" t="s">
        <v>261</v>
      </c>
      <c r="C98" s="75" t="s">
        <v>48</v>
      </c>
      <c r="D98" s="75" t="s">
        <v>247</v>
      </c>
      <c r="E98" s="75" t="s">
        <v>269</v>
      </c>
      <c r="F98" s="75">
        <v>18.5244697985699</v>
      </c>
      <c r="G98" s="75">
        <v>18.354981352030698</v>
      </c>
      <c r="H98" s="75">
        <v>4.4608979734570304E-3</v>
      </c>
      <c r="I98" s="75">
        <v>35.731288015871399</v>
      </c>
      <c r="J98" s="75">
        <v>35.107735559502402</v>
      </c>
      <c r="K98" s="75">
        <v>2.6983425929774799E-3</v>
      </c>
      <c r="L98" s="75">
        <v>-0.181903023386604</v>
      </c>
      <c r="M98" s="75">
        <v>4.2926207472675096E-3</v>
      </c>
      <c r="N98" s="75">
        <v>8.1406213981688005</v>
      </c>
      <c r="O98" s="75">
        <v>4.4154191561474503E-3</v>
      </c>
      <c r="P98" s="75">
        <v>15.1242654276893</v>
      </c>
      <c r="Q98" s="75">
        <v>2.64465607466289E-3</v>
      </c>
      <c r="R98" s="75">
        <v>19.405502650547</v>
      </c>
      <c r="S98" s="75">
        <v>0.134322928264104</v>
      </c>
      <c r="T98" s="75">
        <v>265.16587866066499</v>
      </c>
      <c r="U98" s="75">
        <v>0.114048027947952</v>
      </c>
      <c r="V98" s="76">
        <v>44595.897685185184</v>
      </c>
      <c r="W98" s="75">
        <v>2.5</v>
      </c>
      <c r="X98" s="75">
        <v>2.8503842429185001E-2</v>
      </c>
      <c r="Y98" s="75">
        <v>2.39055150549549E-2</v>
      </c>
      <c r="Z98" s="115">
        <f>((((N98/1000)+1)/((SMOW!$Z$4/1000)+1))-1)*1000</f>
        <v>18.513539705583781</v>
      </c>
      <c r="AA98" s="115">
        <f>((((P98/1000)+1)/((SMOW!$AA$4/1000)+1))-1)*1000</f>
        <v>35.633782213480679</v>
      </c>
      <c r="AB98" s="115">
        <f>Z98*SMOW!$AN$6</f>
        <v>18.921535638638382</v>
      </c>
      <c r="AC98" s="115">
        <f>AA98*SMOW!$AN$12</f>
        <v>36.392886598847291</v>
      </c>
      <c r="AD98" s="115">
        <f>LN((AB98/1000)+1)*1000</f>
        <v>18.744749939854579</v>
      </c>
      <c r="AE98" s="115">
        <f>LN((AC98/1000)+1)*1000</f>
        <v>35.746306114960504</v>
      </c>
      <c r="AF98" s="116">
        <f>(AD98-SMOW!AN$14*AE98)</f>
        <v>-0.12929968884456855</v>
      </c>
      <c r="AG98" s="117">
        <f>AF98*1000</f>
        <v>-129.29968884456855</v>
      </c>
      <c r="AK98" s="85">
        <v>21</v>
      </c>
      <c r="AL98" s="70">
        <v>0</v>
      </c>
      <c r="AM98" s="85">
        <v>0</v>
      </c>
      <c r="AN98" s="70">
        <v>0</v>
      </c>
    </row>
    <row r="99" spans="1:40" s="75" customFormat="1" x14ac:dyDescent="0.2">
      <c r="A99" s="75">
        <v>3770</v>
      </c>
      <c r="B99" s="75" t="s">
        <v>261</v>
      </c>
      <c r="C99" s="75" t="s">
        <v>48</v>
      </c>
      <c r="D99" s="75" t="s">
        <v>247</v>
      </c>
      <c r="E99" s="75" t="s">
        <v>270</v>
      </c>
      <c r="F99" s="75">
        <v>18.631668966110599</v>
      </c>
      <c r="G99" s="75">
        <v>18.460225024284401</v>
      </c>
      <c r="H99" s="75">
        <v>5.8368304250710299E-3</v>
      </c>
      <c r="I99" s="75">
        <v>35.924564574192097</v>
      </c>
      <c r="J99" s="75">
        <v>35.294327007830802</v>
      </c>
      <c r="K99" s="75">
        <v>1.8293260984079899E-3</v>
      </c>
      <c r="L99" s="75">
        <v>-0.17517963585024199</v>
      </c>
      <c r="M99" s="75">
        <v>5.7295580125163899E-3</v>
      </c>
      <c r="N99" s="75">
        <v>8.2467276710983395</v>
      </c>
      <c r="O99" s="75">
        <v>5.7773239879927597E-3</v>
      </c>
      <c r="P99" s="75">
        <v>15.313696534540901</v>
      </c>
      <c r="Q99" s="75">
        <v>1.79292962698292E-3</v>
      </c>
      <c r="R99" s="75">
        <v>19.589077944765801</v>
      </c>
      <c r="S99" s="75">
        <v>0.15987163794734399</v>
      </c>
      <c r="T99" s="75">
        <v>270.18696466179</v>
      </c>
      <c r="U99" s="75">
        <v>9.1991913824765403E-2</v>
      </c>
      <c r="V99" s="76">
        <v>44596.003634259258</v>
      </c>
      <c r="W99" s="75">
        <v>2.5</v>
      </c>
      <c r="X99" s="88">
        <v>6.0856295868194698E-5</v>
      </c>
      <c r="Y99" s="75">
        <v>1.6631079401479201E-4</v>
      </c>
      <c r="Z99" s="115">
        <f>((((N99/1000)+1)/((SMOW!$Z$4/1000)+1))-1)*1000</f>
        <v>18.620737722737868</v>
      </c>
      <c r="AA99" s="115">
        <f>((((P99/1000)+1)/((SMOW!$AA$4/1000)+1))-1)*1000</f>
        <v>35.827040576361881</v>
      </c>
      <c r="AB99" s="115">
        <f>Z99*SMOW!$AN$6</f>
        <v>19.031096054108829</v>
      </c>
      <c r="AC99" s="115">
        <f>AA99*SMOW!$AN$12</f>
        <v>36.590261933367735</v>
      </c>
      <c r="AD99" s="115">
        <f>LN((AB99/1000)+1)*1000</f>
        <v>18.852270020422061</v>
      </c>
      <c r="AE99" s="115">
        <f>LN((AC99/1000)+1)*1000</f>
        <v>35.936732491804683</v>
      </c>
      <c r="AF99" s="116">
        <f>(AD99-SMOW!AN$14*AE99)</f>
        <v>-0.12232473525081389</v>
      </c>
      <c r="AG99" s="117">
        <f>AF99*1000</f>
        <v>-122.32473525081389</v>
      </c>
      <c r="AH99" s="2">
        <f>AVERAGE(AG98:AG99)</f>
        <v>-125.81221204769122</v>
      </c>
      <c r="AI99" s="2">
        <f>STDEV(AG98:AG99)</f>
        <v>4.9320369846054009</v>
      </c>
      <c r="AK99" s="85">
        <v>21</v>
      </c>
      <c r="AL99" s="70">
        <v>0</v>
      </c>
      <c r="AM99" s="85">
        <v>0</v>
      </c>
      <c r="AN99" s="70">
        <v>0</v>
      </c>
    </row>
    <row r="100" spans="1:40" s="75" customFormat="1" x14ac:dyDescent="0.2">
      <c r="A100" s="75">
        <v>3771</v>
      </c>
      <c r="B100" s="75" t="s">
        <v>261</v>
      </c>
      <c r="C100" s="75" t="s">
        <v>48</v>
      </c>
      <c r="D100" s="75" t="s">
        <v>247</v>
      </c>
      <c r="E100" s="75" t="s">
        <v>271</v>
      </c>
      <c r="F100" s="75">
        <v>18.553669513760699</v>
      </c>
      <c r="G100" s="75">
        <v>18.383649480334299</v>
      </c>
      <c r="H100" s="75">
        <v>5.0459600771757696E-3</v>
      </c>
      <c r="I100" s="75">
        <v>35.797080524671102</v>
      </c>
      <c r="J100" s="75">
        <v>35.171256368056703</v>
      </c>
      <c r="K100" s="75">
        <v>1.89284485145788E-3</v>
      </c>
      <c r="L100" s="75">
        <v>-0.18677388199963199</v>
      </c>
      <c r="M100" s="75">
        <v>4.9501041373522696E-3</v>
      </c>
      <c r="N100" s="75">
        <v>8.1695234225088598</v>
      </c>
      <c r="O100" s="75">
        <v>4.9945165566431197E-3</v>
      </c>
      <c r="P100" s="75">
        <v>15.1887489215634</v>
      </c>
      <c r="Q100" s="75">
        <v>1.8551846039933501E-3</v>
      </c>
      <c r="R100" s="75">
        <v>18.5259422268458</v>
      </c>
      <c r="S100" s="75">
        <v>0.16489871155069599</v>
      </c>
      <c r="T100" s="75">
        <v>270.43096074133598</v>
      </c>
      <c r="U100" s="75">
        <v>0.115646289488189</v>
      </c>
      <c r="V100" s="76">
        <v>44596.436099537037</v>
      </c>
      <c r="W100" s="75">
        <v>2.5</v>
      </c>
      <c r="X100" s="75">
        <v>1.50607928243009E-2</v>
      </c>
      <c r="Y100" s="75">
        <v>1.20484987439644E-2</v>
      </c>
      <c r="Z100" s="115">
        <f>((((N100/1000)+1)/((SMOW!$Z$4/1000)+1))-1)*1000</f>
        <v>18.542739107423543</v>
      </c>
      <c r="AA100" s="115">
        <f>((((P100/1000)+1)/((SMOW!$AA$4/1000)+1))-1)*1000</f>
        <v>35.699568528442917</v>
      </c>
      <c r="AB100" s="115">
        <f>Z100*SMOW!$AN$6</f>
        <v>18.951378528292341</v>
      </c>
      <c r="AC100" s="115">
        <f>AA100*SMOW!$AN$12</f>
        <v>36.460074355842423</v>
      </c>
      <c r="AD100" s="115">
        <f>LN((AB100/1000)+1)*1000</f>
        <v>18.774038213376251</v>
      </c>
      <c r="AE100" s="115">
        <f>LN((AC100/1000)+1)*1000</f>
        <v>35.811132475811192</v>
      </c>
      <c r="AF100" s="116">
        <f>(AD100-SMOW!AN$14*AE100)</f>
        <v>-0.13423973385205912</v>
      </c>
      <c r="AG100" s="117">
        <f>AF100*1000</f>
        <v>-134.23973385205912</v>
      </c>
      <c r="AK100" s="85">
        <v>21</v>
      </c>
      <c r="AL100" s="70">
        <v>0</v>
      </c>
      <c r="AM100" s="85">
        <v>0</v>
      </c>
      <c r="AN100" s="70">
        <v>0</v>
      </c>
    </row>
    <row r="101" spans="1:40" s="75" customFormat="1" x14ac:dyDescent="0.2">
      <c r="A101" s="75">
        <v>3772</v>
      </c>
      <c r="B101" s="75" t="s">
        <v>261</v>
      </c>
      <c r="C101" s="75" t="s">
        <v>48</v>
      </c>
      <c r="D101" s="75" t="s">
        <v>247</v>
      </c>
      <c r="E101" s="75" t="s">
        <v>272</v>
      </c>
      <c r="F101" s="75">
        <v>18.559716547164999</v>
      </c>
      <c r="G101" s="75">
        <v>18.389585982466102</v>
      </c>
      <c r="H101" s="75">
        <v>6.6900838662756696E-3</v>
      </c>
      <c r="I101" s="75">
        <v>35.8016343696425</v>
      </c>
      <c r="J101" s="75">
        <v>35.175652836575701</v>
      </c>
      <c r="K101" s="75">
        <v>1.6803465228677199E-3</v>
      </c>
      <c r="L101" s="75">
        <v>-0.18315871524587901</v>
      </c>
      <c r="M101" s="75">
        <v>6.7353886543644898E-3</v>
      </c>
      <c r="N101" s="75">
        <v>8.1755088064585006</v>
      </c>
      <c r="O101" s="75">
        <v>6.6218785175483101E-3</v>
      </c>
      <c r="P101" s="75">
        <v>15.193212162738901</v>
      </c>
      <c r="Q101" s="75">
        <v>1.64691416531145E-3</v>
      </c>
      <c r="R101" s="75">
        <v>19.2703547562698</v>
      </c>
      <c r="S101" s="75">
        <v>0.12917757519178</v>
      </c>
      <c r="T101" s="75">
        <v>386.81238193655003</v>
      </c>
      <c r="U101" s="75">
        <v>8.5824434603054597E-2</v>
      </c>
      <c r="V101" s="76">
        <v>44596.536319444444</v>
      </c>
      <c r="W101" s="75">
        <v>2.5</v>
      </c>
      <c r="X101" s="75">
        <v>4.0741670887603004E-3</v>
      </c>
      <c r="Y101" s="75">
        <v>6.4134891462106101E-3</v>
      </c>
      <c r="Z101" s="115">
        <f>((((N101/1000)+1)/((SMOW!$Z$4/1000)+1))-1)*1000</f>
        <v>18.548786075935464</v>
      </c>
      <c r="AA101" s="115">
        <f>((((P101/1000)+1)/((SMOW!$AA$4/1000)+1))-1)*1000</f>
        <v>35.704121944706287</v>
      </c>
      <c r="AB101" s="115">
        <f>Z101*SMOW!$AN$6</f>
        <v>18.957558758114601</v>
      </c>
      <c r="AC101" s="115">
        <f>AA101*SMOW!$AN$12</f>
        <v>36.464724773267029</v>
      </c>
      <c r="AD101" s="115">
        <f>LN((AB101/1000)+1)*1000</f>
        <v>18.780103479305527</v>
      </c>
      <c r="AE101" s="115">
        <f>LN((AC101/1000)+1)*1000</f>
        <v>35.81561929311075</v>
      </c>
      <c r="AF101" s="116">
        <f>(AD101-SMOW!AN$14*AE101)</f>
        <v>-0.13054350745694876</v>
      </c>
      <c r="AG101" s="117">
        <f>AF101*1000</f>
        <v>-130.54350745694876</v>
      </c>
      <c r="AK101" s="85">
        <v>21</v>
      </c>
      <c r="AL101" s="70">
        <v>0</v>
      </c>
      <c r="AM101" s="85">
        <v>0</v>
      </c>
      <c r="AN101" s="70">
        <v>0</v>
      </c>
    </row>
    <row r="102" spans="1:40" s="125" customFormat="1" x14ac:dyDescent="0.2">
      <c r="A102" s="125">
        <v>3773</v>
      </c>
      <c r="B102" s="125" t="s">
        <v>155</v>
      </c>
      <c r="C102" s="125" t="s">
        <v>64</v>
      </c>
      <c r="D102" s="125" t="s">
        <v>99</v>
      </c>
      <c r="E102" s="125" t="s">
        <v>277</v>
      </c>
      <c r="F102" s="125">
        <v>19.021065403525899</v>
      </c>
      <c r="G102" s="125">
        <v>18.842426138612598</v>
      </c>
      <c r="H102" s="125">
        <v>5.2214285223744702E-3</v>
      </c>
      <c r="I102" s="125">
        <v>36.724387272190299</v>
      </c>
      <c r="J102" s="125">
        <v>36.066114898618402</v>
      </c>
      <c r="K102" s="125">
        <v>2.5186742994699001E-3</v>
      </c>
      <c r="L102" s="125">
        <v>-0.20048252785790799</v>
      </c>
      <c r="M102" s="125">
        <v>5.4453463060104897E-3</v>
      </c>
      <c r="N102" s="125">
        <v>8.6321542151103294</v>
      </c>
      <c r="O102" s="125">
        <v>5.1681961025163304E-3</v>
      </c>
      <c r="P102" s="125">
        <v>16.097605872969002</v>
      </c>
      <c r="Q102" s="125">
        <v>2.46856248110146E-3</v>
      </c>
      <c r="R102" s="125">
        <v>20.530807574321599</v>
      </c>
      <c r="S102" s="125">
        <v>0.12885386070172899</v>
      </c>
      <c r="T102" s="125">
        <v>469.91535562363401</v>
      </c>
      <c r="U102" s="125">
        <v>8.0767583196987194E-2</v>
      </c>
      <c r="V102" s="126">
        <v>44596.648715277777</v>
      </c>
      <c r="W102" s="125">
        <v>2.5</v>
      </c>
      <c r="X102" s="125">
        <v>3.0825664426701399E-2</v>
      </c>
      <c r="Y102" s="125">
        <v>2.6909892898763901E-2</v>
      </c>
      <c r="Z102" s="127">
        <f>((((N102/1000)+1)/((SMOW!$Z$4/1000)+1))-1)*1000</f>
        <v>19.010129981422928</v>
      </c>
      <c r="AA102" s="127">
        <f>((((P102/1000)+1)/((SMOW!$AA$4/1000)+1))-1)*1000</f>
        <v>36.626787977461326</v>
      </c>
      <c r="AB102" s="127">
        <f>Z102*SMOW!$AN$6</f>
        <v>19.429069624657149</v>
      </c>
      <c r="AC102" s="127">
        <f>AA102*SMOW!$AN$12</f>
        <v>37.407046306734763</v>
      </c>
      <c r="AD102" s="127">
        <f>LN((AB102/1000)+1)*1000</f>
        <v>19.242734923592728</v>
      </c>
      <c r="AE102" s="127">
        <f>LN((AC102/1000)+1)*1000</f>
        <v>36.724375187721797</v>
      </c>
      <c r="AF102" s="128">
        <f>(AD102-SMOW!AN$14*AE102)</f>
        <v>-0.14773517552438165</v>
      </c>
      <c r="AG102" s="129">
        <f>AF102*1000</f>
        <v>-147.73517552438165</v>
      </c>
      <c r="AJ102" s="125" t="s">
        <v>274</v>
      </c>
      <c r="AK102" s="130">
        <v>21</v>
      </c>
      <c r="AL102" s="131">
        <v>0</v>
      </c>
      <c r="AM102" s="130">
        <v>0</v>
      </c>
      <c r="AN102" s="131">
        <v>0</v>
      </c>
    </row>
    <row r="103" spans="1:40" s="125" customFormat="1" x14ac:dyDescent="0.2">
      <c r="A103" s="125">
        <v>3774</v>
      </c>
      <c r="B103" s="125" t="s">
        <v>155</v>
      </c>
      <c r="C103" s="125" t="s">
        <v>64</v>
      </c>
      <c r="D103" s="125" t="s">
        <v>99</v>
      </c>
      <c r="E103" s="125" t="s">
        <v>278</v>
      </c>
      <c r="F103" s="125">
        <v>18.4352352087094</v>
      </c>
      <c r="G103" s="125">
        <v>18.2673657502901</v>
      </c>
      <c r="H103" s="125">
        <v>5.1921175367891197E-3</v>
      </c>
      <c r="I103" s="125">
        <v>35.577063101980997</v>
      </c>
      <c r="J103" s="125">
        <v>34.958820176117001</v>
      </c>
      <c r="K103" s="125">
        <v>1.80717874164038E-3</v>
      </c>
      <c r="L103" s="125">
        <v>-0.190891302699704</v>
      </c>
      <c r="M103" s="125">
        <v>5.2285943782574397E-3</v>
      </c>
      <c r="N103" s="125">
        <v>8.0522965542011207</v>
      </c>
      <c r="O103" s="125">
        <v>5.1391839421846197E-3</v>
      </c>
      <c r="P103" s="125">
        <v>14.9731089894943</v>
      </c>
      <c r="Q103" s="125">
        <v>1.77122291643662E-3</v>
      </c>
      <c r="R103" s="125">
        <v>19.059981555635801</v>
      </c>
      <c r="S103" s="125">
        <v>0.15858926761870301</v>
      </c>
      <c r="T103" s="125">
        <v>490.908562470513</v>
      </c>
      <c r="U103" s="125">
        <v>0.10955113098799101</v>
      </c>
      <c r="V103" s="126">
        <v>44596.755937499998</v>
      </c>
      <c r="W103" s="125">
        <v>2.5</v>
      </c>
      <c r="X103" s="125">
        <v>7.9335821838881094E-3</v>
      </c>
      <c r="Y103" s="125">
        <v>6.5720657154692804E-3</v>
      </c>
      <c r="Z103" s="127">
        <f>((((N103/1000)+1)/((SMOW!$Z$4/1000)+1))-1)*1000</f>
        <v>18.424306073326679</v>
      </c>
      <c r="AA103" s="127">
        <f>((((P103/1000)+1)/((SMOW!$AA$4/1000)+1))-1)*1000</f>
        <v>35.479571818630262</v>
      </c>
      <c r="AB103" s="127">
        <f>Z103*SMOW!$AN$6</f>
        <v>18.830335501886104</v>
      </c>
      <c r="AC103" s="127">
        <f>AA103*SMOW!$AN$12</f>
        <v>36.235391068944445</v>
      </c>
      <c r="AD103" s="127">
        <f>LN((AB103/1000)+1)*1000</f>
        <v>18.655239398257606</v>
      </c>
      <c r="AE103" s="127">
        <f>LN((AC103/1000)+1)*1000</f>
        <v>35.594329485187593</v>
      </c>
      <c r="AF103" s="128">
        <f>(AD103-SMOW!AN$14*AE103)</f>
        <v>-0.13856656992144423</v>
      </c>
      <c r="AG103" s="129">
        <f>AF103*1000</f>
        <v>-138.56656992144423</v>
      </c>
      <c r="AK103" s="130">
        <v>21</v>
      </c>
      <c r="AL103" s="131">
        <v>0</v>
      </c>
      <c r="AM103" s="130">
        <v>0</v>
      </c>
      <c r="AN103" s="131">
        <v>0</v>
      </c>
    </row>
    <row r="104" spans="1:40" s="75" customFormat="1" x14ac:dyDescent="0.2">
      <c r="A104" s="75">
        <v>3776</v>
      </c>
      <c r="B104" s="75" t="s">
        <v>156</v>
      </c>
      <c r="C104" s="75" t="s">
        <v>48</v>
      </c>
      <c r="D104" s="75" t="s">
        <v>237</v>
      </c>
      <c r="E104" s="75" t="s">
        <v>356</v>
      </c>
      <c r="F104" s="75">
        <v>16.673916002656998</v>
      </c>
      <c r="G104" s="75">
        <v>16.536431456187501</v>
      </c>
      <c r="H104" s="75">
        <v>7.1484254148501203E-3</v>
      </c>
      <c r="I104" s="75">
        <v>32.217241138483203</v>
      </c>
      <c r="J104" s="75">
        <v>31.709149790267201</v>
      </c>
      <c r="K104" s="75">
        <v>2.2805890197891E-3</v>
      </c>
      <c r="L104" s="75">
        <v>-0.20599963307357899</v>
      </c>
      <c r="M104" s="75">
        <v>7.0181697145530403E-3</v>
      </c>
      <c r="N104" s="75">
        <v>6.3089339826358799</v>
      </c>
      <c r="O104" s="75">
        <v>7.07554727788701E-3</v>
      </c>
      <c r="P104" s="75">
        <v>11.680134409960999</v>
      </c>
      <c r="Q104" s="75">
        <v>2.23521417209374E-3</v>
      </c>
      <c r="R104" s="75">
        <v>13.017323068205799</v>
      </c>
      <c r="S104" s="75">
        <v>0.141375361160167</v>
      </c>
      <c r="T104" s="75">
        <v>509.62694536038202</v>
      </c>
      <c r="U104" s="75">
        <v>0.151155916383369</v>
      </c>
      <c r="V104" s="76">
        <v>44597.648530092592</v>
      </c>
      <c r="W104" s="75">
        <v>2.5</v>
      </c>
      <c r="X104" s="75">
        <v>6.7966902137951396E-2</v>
      </c>
      <c r="Y104" s="75">
        <v>6.2340567798670803E-2</v>
      </c>
      <c r="Z104" s="115">
        <f>((((N104/1000)+1)/((SMOW!$Z$4/1000)+1))-1)*1000</f>
        <v>16.663005768521309</v>
      </c>
      <c r="AA104" s="115">
        <f>((((P104/1000)+1)/((SMOW!$AA$4/1000)+1))-1)*1000</f>
        <v>32.120066155451269</v>
      </c>
      <c r="AB104" s="115">
        <f>Z104*SMOW!$AN$6</f>
        <v>17.03022017992701</v>
      </c>
      <c r="AC104" s="115">
        <f>AA104*SMOW!$AN$12</f>
        <v>32.804318052451542</v>
      </c>
      <c r="AD104" s="115">
        <f>LN((AB104/1000)+1)*1000</f>
        <v>16.886831649450684</v>
      </c>
      <c r="AE104" s="115">
        <f>LN((AC104/1000)+1)*1000</f>
        <v>32.277741459885981</v>
      </c>
      <c r="AF104" s="116">
        <f>(AD104-SMOW!AN$14*AE104)</f>
        <v>-0.1558158413691153</v>
      </c>
      <c r="AG104" s="117">
        <f>AF104*1000</f>
        <v>-155.8158413691153</v>
      </c>
      <c r="AK104" s="85">
        <v>21</v>
      </c>
      <c r="AL104" s="70">
        <v>0</v>
      </c>
      <c r="AM104" s="85">
        <v>0</v>
      </c>
      <c r="AN104" s="70">
        <v>0</v>
      </c>
    </row>
    <row r="105" spans="1:40" s="75" customFormat="1" x14ac:dyDescent="0.2">
      <c r="A105" s="75">
        <v>3777</v>
      </c>
      <c r="B105" s="75" t="s">
        <v>275</v>
      </c>
      <c r="C105" s="75" t="s">
        <v>281</v>
      </c>
      <c r="D105" s="75" t="s">
        <v>276</v>
      </c>
      <c r="E105" s="75" t="s">
        <v>294</v>
      </c>
      <c r="F105" s="75">
        <v>10.8604612772222</v>
      </c>
      <c r="G105" s="75">
        <v>10.8019094635883</v>
      </c>
      <c r="H105" s="75">
        <v>5.3769774396706903E-3</v>
      </c>
      <c r="I105" s="75">
        <v>21.155220584724901</v>
      </c>
      <c r="J105" s="75">
        <v>20.934555475161201</v>
      </c>
      <c r="K105" s="75">
        <v>2.8233972099418001E-3</v>
      </c>
      <c r="L105" s="75">
        <v>-0.25153582729679902</v>
      </c>
      <c r="M105" s="75">
        <v>5.1783617243216801E-3</v>
      </c>
      <c r="N105" s="75">
        <v>0.55474737921630302</v>
      </c>
      <c r="O105" s="75">
        <v>5.32215919991374E-3</v>
      </c>
      <c r="P105" s="75">
        <v>0.838205022762883</v>
      </c>
      <c r="Q105" s="75">
        <v>2.7672225913340201E-3</v>
      </c>
      <c r="R105" s="75">
        <v>-0.51173687916814004</v>
      </c>
      <c r="S105" s="75">
        <v>0.125681310513101</v>
      </c>
      <c r="T105" s="75">
        <v>389.18037873799199</v>
      </c>
      <c r="U105" s="75">
        <v>0.23590642517720301</v>
      </c>
      <c r="V105" s="76">
        <v>44598.726909722223</v>
      </c>
      <c r="W105" s="75">
        <v>2.5</v>
      </c>
      <c r="X105" s="75">
        <v>1.15308440166798E-2</v>
      </c>
      <c r="Y105" s="75">
        <v>9.6675643235053996E-3</v>
      </c>
      <c r="Z105" s="115">
        <f>((((N105/1000)+1)/((SMOW!$Z$4/1000)+1))-1)*1000</f>
        <v>10.849613429020799</v>
      </c>
      <c r="AA105" s="115">
        <f>((((P105/1000)+1)/((SMOW!$AA$4/1000)+1))-1)*1000</f>
        <v>21.059087002297971</v>
      </c>
      <c r="AB105" s="115">
        <f>Z105*SMOW!$AN$6</f>
        <v>11.08871401295289</v>
      </c>
      <c r="AC105" s="115">
        <f>AA105*SMOW!$AN$12</f>
        <v>21.50770750515365</v>
      </c>
      <c r="AD105" s="115">
        <f>LN((AB105/1000)+1)*1000</f>
        <v>11.02768496504812</v>
      </c>
      <c r="AE105" s="115">
        <f>LN((AC105/1000)+1)*1000</f>
        <v>21.279680528673556</v>
      </c>
      <c r="AF105" s="116">
        <f>(AD105-SMOW!AN$14*AE105)</f>
        <v>-0.207986354091517</v>
      </c>
      <c r="AG105" s="117">
        <f>AF105*1000</f>
        <v>-207.986354091517</v>
      </c>
      <c r="AJ105" s="75" t="s">
        <v>280</v>
      </c>
      <c r="AK105" s="85">
        <v>21</v>
      </c>
      <c r="AL105" s="70">
        <v>0</v>
      </c>
      <c r="AM105" s="85">
        <v>0</v>
      </c>
      <c r="AN105" s="75">
        <v>1</v>
      </c>
    </row>
    <row r="106" spans="1:40" s="75" customFormat="1" x14ac:dyDescent="0.2">
      <c r="A106" s="75">
        <v>3779</v>
      </c>
      <c r="B106" s="75" t="s">
        <v>275</v>
      </c>
      <c r="C106" s="75" t="s">
        <v>281</v>
      </c>
      <c r="D106" s="75" t="s">
        <v>276</v>
      </c>
      <c r="E106" s="75" t="s">
        <v>279</v>
      </c>
      <c r="F106" s="75">
        <v>9.3539197744330398</v>
      </c>
      <c r="G106" s="75">
        <v>9.3104421730229898</v>
      </c>
      <c r="H106" s="75">
        <v>5.6165113967917299E-3</v>
      </c>
      <c r="I106" s="75">
        <v>18.585411651727</v>
      </c>
      <c r="J106" s="75">
        <v>18.4148133020187</v>
      </c>
      <c r="K106" s="75">
        <v>2.3519636999374E-3</v>
      </c>
      <c r="L106" s="75">
        <v>-0.41257925044289401</v>
      </c>
      <c r="M106" s="75">
        <v>5.3831826461623799E-3</v>
      </c>
      <c r="N106" s="75">
        <v>-0.93643494562697704</v>
      </c>
      <c r="O106" s="75">
        <v>5.5592511103549997E-3</v>
      </c>
      <c r="P106" s="75">
        <v>-1.6804747116269101</v>
      </c>
      <c r="Q106" s="75">
        <v>2.3051687738260898E-3</v>
      </c>
      <c r="R106" s="75">
        <v>-5.74896701393918</v>
      </c>
      <c r="S106" s="75">
        <v>0.12909007290579599</v>
      </c>
      <c r="T106" s="75">
        <v>418.71134814320902</v>
      </c>
      <c r="U106" s="75">
        <v>0.15749246359753399</v>
      </c>
      <c r="V106" s="76">
        <v>44598.927939814814</v>
      </c>
      <c r="W106" s="75">
        <v>2.5</v>
      </c>
      <c r="X106" s="75">
        <v>1.4501621365564E-2</v>
      </c>
      <c r="Y106" s="75">
        <v>1.8274034025999301E-2</v>
      </c>
      <c r="Z106" s="115">
        <f>((((N106/1000)+1)/((SMOW!$Z$4/1000)+1))-1)*1000</f>
        <v>9.3430880933824678</v>
      </c>
      <c r="AA106" s="115">
        <f>((((P106/1000)+1)/((SMOW!$AA$4/1000)+1))-1)*1000</f>
        <v>18.489519996221617</v>
      </c>
      <c r="AB106" s="115">
        <f>Z106*SMOW!$AN$6</f>
        <v>9.5489883158624078</v>
      </c>
      <c r="AC106" s="115">
        <f>AA106*SMOW!$AN$12</f>
        <v>18.883401162929363</v>
      </c>
      <c r="AD106" s="115">
        <f>LN((AB106/1000)+1)*1000</f>
        <v>9.5036848997945782</v>
      </c>
      <c r="AE106" s="115">
        <f>LN((AC106/1000)+1)*1000</f>
        <v>18.707322927067672</v>
      </c>
      <c r="AF106" s="116">
        <f>(AD106-SMOW!AN$14*AE106)</f>
        <v>-0.37378160569715391</v>
      </c>
      <c r="AG106" s="117">
        <f>AF106*1000</f>
        <v>-373.78160569715391</v>
      </c>
      <c r="AK106" s="85">
        <v>21</v>
      </c>
      <c r="AL106" s="70">
        <v>0</v>
      </c>
      <c r="AM106" s="85">
        <v>0</v>
      </c>
      <c r="AN106" s="75">
        <v>1</v>
      </c>
    </row>
    <row r="107" spans="1:40" s="75" customFormat="1" x14ac:dyDescent="0.2">
      <c r="A107" s="75">
        <v>3780</v>
      </c>
      <c r="B107" s="75" t="s">
        <v>275</v>
      </c>
      <c r="C107" s="75" t="s">
        <v>281</v>
      </c>
      <c r="D107" s="75" t="s">
        <v>276</v>
      </c>
      <c r="E107" s="75" t="s">
        <v>282</v>
      </c>
      <c r="F107" s="75">
        <v>17.588378409314199</v>
      </c>
      <c r="G107" s="75">
        <v>17.435491867540101</v>
      </c>
      <c r="H107" s="75">
        <v>7.6812748430081504E-3</v>
      </c>
      <c r="I107" s="75">
        <v>20.810114874752902</v>
      </c>
      <c r="J107" s="75">
        <v>20.596542277006701</v>
      </c>
      <c r="K107" s="75">
        <v>1.7301388583418099E-3</v>
      </c>
      <c r="L107" s="75">
        <v>6.5605175452805504</v>
      </c>
      <c r="M107" s="75">
        <v>7.7551567428258399E-3</v>
      </c>
      <c r="N107" s="75">
        <v>7.2140734527509203</v>
      </c>
      <c r="O107" s="75">
        <v>7.6029643106095704E-3</v>
      </c>
      <c r="P107" s="75">
        <v>0.49933524082567698</v>
      </c>
      <c r="Q107" s="75">
        <v>1.7688976723220201E-3</v>
      </c>
      <c r="R107" s="75">
        <v>17.7879606989456</v>
      </c>
      <c r="S107" s="75">
        <v>0.119830121762745</v>
      </c>
      <c r="T107" s="75">
        <v>404.93928908582598</v>
      </c>
      <c r="U107" s="75">
        <v>6.6956405057363805E-2</v>
      </c>
      <c r="V107" s="76">
        <v>44599.796041666668</v>
      </c>
      <c r="W107" s="75">
        <v>2.5</v>
      </c>
      <c r="X107" s="75">
        <v>1.81289247979903E-2</v>
      </c>
      <c r="Y107" s="75">
        <v>1.3268287101383501E-2</v>
      </c>
      <c r="Z107" s="115">
        <f>((((N107/1000)+1)/((SMOW!$Z$4/1000)+1))-1)*1000</f>
        <v>17.577458361806908</v>
      </c>
      <c r="AA107" s="115">
        <f>((((P107/1000)+1)/((SMOW!$AA$4/1000)+1))-1)*1000</f>
        <v>20.713370713270507</v>
      </c>
      <c r="AB107" s="115">
        <f>Z107*SMOW!$AN$6</f>
        <v>17.964825210021829</v>
      </c>
      <c r="AC107" s="115">
        <f>AA107*SMOW!$AN$12</f>
        <v>21.154626442173164</v>
      </c>
      <c r="AD107" s="115">
        <f>LN((AB107/1000)+1)*1000</f>
        <v>17.805364692489462</v>
      </c>
      <c r="AE107" s="115">
        <f>LN((AC107/1000)+1)*1000</f>
        <v>20.933973790335873</v>
      </c>
      <c r="AF107" s="116">
        <f>(AD107-SMOW!AN$14*AE107)</f>
        <v>6.7522265311921199</v>
      </c>
      <c r="AG107" s="117">
        <f>AF107*1000</f>
        <v>6752.2265311921201</v>
      </c>
      <c r="AJ107" s="75" t="s">
        <v>283</v>
      </c>
      <c r="AK107" s="85">
        <v>21</v>
      </c>
      <c r="AL107" s="70">
        <v>0</v>
      </c>
      <c r="AM107" s="85">
        <v>0</v>
      </c>
      <c r="AN107" s="75">
        <v>1</v>
      </c>
    </row>
    <row r="108" spans="1:40" s="75" customFormat="1" x14ac:dyDescent="0.2">
      <c r="A108" s="75">
        <v>3781</v>
      </c>
      <c r="B108" s="75" t="s">
        <v>275</v>
      </c>
      <c r="C108" s="75" t="s">
        <v>281</v>
      </c>
      <c r="D108" s="75" t="s">
        <v>276</v>
      </c>
      <c r="E108" s="75" t="s">
        <v>284</v>
      </c>
      <c r="F108" s="75">
        <v>7.5462529409243402</v>
      </c>
      <c r="G108" s="75">
        <v>7.5179218916377799</v>
      </c>
      <c r="H108" s="75">
        <v>5.26856708730776E-3</v>
      </c>
      <c r="I108" s="75">
        <v>15.0686591826975</v>
      </c>
      <c r="J108" s="75">
        <v>14.9562546635707</v>
      </c>
      <c r="K108" s="75">
        <v>1.7637817848561799E-3</v>
      </c>
      <c r="L108" s="75">
        <v>-0.37898057072754798</v>
      </c>
      <c r="M108" s="75">
        <v>5.1105693804520203E-3</v>
      </c>
      <c r="N108" s="75">
        <v>-2.72567263097659</v>
      </c>
      <c r="O108" s="75">
        <v>5.2148540901803299E-3</v>
      </c>
      <c r="P108" s="75">
        <v>-5.1272574902503898</v>
      </c>
      <c r="Q108" s="75">
        <v>1.7286893902361299E-3</v>
      </c>
      <c r="R108" s="75">
        <v>-11.379998950277701</v>
      </c>
      <c r="S108" s="75">
        <v>0.122395407205227</v>
      </c>
      <c r="T108" s="75">
        <v>500.92101323900198</v>
      </c>
      <c r="U108" s="75">
        <v>0.108611684082592</v>
      </c>
      <c r="V108" s="76">
        <v>44599.89298611111</v>
      </c>
      <c r="W108" s="75">
        <v>2.5</v>
      </c>
      <c r="X108" s="75">
        <v>1.46983565551534E-2</v>
      </c>
      <c r="Y108" s="75">
        <v>1.45542751849653E-2</v>
      </c>
      <c r="Z108" s="115">
        <f>((((N108/1000)+1)/((SMOW!$Z$4/1000)+1))-1)*1000</f>
        <v>7.5354406584913214</v>
      </c>
      <c r="AA108" s="115">
        <f>((((P108/1000)+1)/((SMOW!$AA$4/1000)+1))-1)*1000</f>
        <v>14.973098601260615</v>
      </c>
      <c r="AB108" s="115">
        <f>Z108*SMOW!$AN$6</f>
        <v>7.7015044794207927</v>
      </c>
      <c r="AC108" s="115">
        <f>AA108*SMOW!$AN$12</f>
        <v>15.292069647967065</v>
      </c>
      <c r="AD108" s="115">
        <f>LN((AB108/1000)+1)*1000</f>
        <v>7.671999286553512</v>
      </c>
      <c r="AE108" s="115">
        <f>LN((AC108/1000)+1)*1000</f>
        <v>15.176324448447325</v>
      </c>
      <c r="AF108" s="116">
        <f>(AD108-SMOW!AN$14*AE108)</f>
        <v>-0.34110002222667557</v>
      </c>
      <c r="AG108" s="117">
        <f>AF108*1000</f>
        <v>-341.10002222667555</v>
      </c>
      <c r="AK108" s="85">
        <v>21</v>
      </c>
      <c r="AL108" s="70">
        <v>0</v>
      </c>
      <c r="AM108" s="85">
        <v>0</v>
      </c>
      <c r="AN108" s="75">
        <v>1</v>
      </c>
    </row>
    <row r="109" spans="1:40" s="75" customFormat="1" x14ac:dyDescent="0.2">
      <c r="A109" s="75">
        <v>3783</v>
      </c>
      <c r="B109" s="75" t="s">
        <v>275</v>
      </c>
      <c r="C109" s="75" t="s">
        <v>62</v>
      </c>
      <c r="D109" s="75" t="s">
        <v>22</v>
      </c>
      <c r="E109" s="75" t="s">
        <v>285</v>
      </c>
      <c r="F109" s="75">
        <v>0.14260885048866201</v>
      </c>
      <c r="G109" s="75">
        <v>0.142598181261789</v>
      </c>
      <c r="H109" s="75">
        <v>5.0722936506438498E-3</v>
      </c>
      <c r="I109" s="75">
        <v>0.36229776784384399</v>
      </c>
      <c r="J109" s="75">
        <v>0.36223206175824402</v>
      </c>
      <c r="K109" s="75">
        <v>2.1740072427244499E-3</v>
      </c>
      <c r="L109" s="75">
        <v>-4.8660347346563403E-2</v>
      </c>
      <c r="M109" s="75">
        <v>5.1553108959253901E-3</v>
      </c>
      <c r="N109" s="75">
        <v>-10.053836632199699</v>
      </c>
      <c r="O109" s="75">
        <v>5.0205816595504304E-3</v>
      </c>
      <c r="P109" s="75">
        <v>-19.5410195355838</v>
      </c>
      <c r="Q109" s="75">
        <v>2.1307529576840901E-3</v>
      </c>
      <c r="R109" s="75">
        <v>-31.671880680103602</v>
      </c>
      <c r="S109" s="75">
        <v>0.15186732210383999</v>
      </c>
      <c r="T109" s="75">
        <v>344.47030201611102</v>
      </c>
      <c r="U109" s="75">
        <v>0.135069829675803</v>
      </c>
      <c r="V109" s="76">
        <v>44600.836747685185</v>
      </c>
      <c r="W109" s="75">
        <v>2.5</v>
      </c>
      <c r="X109" s="88">
        <v>4.1325897270459299E-7</v>
      </c>
      <c r="Y109" s="88">
        <v>8.3424175166177102E-5</v>
      </c>
      <c r="Z109" s="115">
        <f>((((N109/1000)+1)/((SMOW!$Z$4/1000)+1))-1)*1000</f>
        <v>0.13187601879116606</v>
      </c>
      <c r="AA109" s="115">
        <f>((((P109/1000)+1)/((SMOW!$AA$4/1000)+1))-1)*1000</f>
        <v>0.26812167250533925</v>
      </c>
      <c r="AB109" s="115">
        <f>Z109*SMOW!$AN$6</f>
        <v>0.13478226363628337</v>
      </c>
      <c r="AC109" s="115">
        <f>AA109*SMOW!$AN$12</f>
        <v>0.27383345286565236</v>
      </c>
      <c r="AD109" s="115">
        <f>LN((AB109/1000)+1)*1000</f>
        <v>0.13477318132317564</v>
      </c>
      <c r="AE109" s="115">
        <f>LN((AC109/1000)+1)*1000</f>
        <v>0.27379596732866524</v>
      </c>
      <c r="AF109" s="116">
        <f>(AD109-SMOW!AN$14*AE109)</f>
        <v>-9.7910894263596171E-3</v>
      </c>
      <c r="AG109" s="117">
        <f>AF109*1000</f>
        <v>-9.7910894263596173</v>
      </c>
      <c r="AK109" s="85">
        <v>21</v>
      </c>
      <c r="AL109" s="70">
        <v>0</v>
      </c>
      <c r="AM109" s="85">
        <v>0</v>
      </c>
      <c r="AN109" s="70">
        <v>0</v>
      </c>
    </row>
    <row r="110" spans="1:40" s="75" customFormat="1" x14ac:dyDescent="0.2">
      <c r="A110" s="75">
        <v>3784</v>
      </c>
      <c r="B110" s="75" t="s">
        <v>275</v>
      </c>
      <c r="C110" s="75" t="s">
        <v>62</v>
      </c>
      <c r="D110" s="75" t="s">
        <v>22</v>
      </c>
      <c r="E110" s="75" t="s">
        <v>288</v>
      </c>
      <c r="F110" s="75">
        <v>0.208784276470353</v>
      </c>
      <c r="G110" s="75">
        <v>0.208762142716056</v>
      </c>
      <c r="H110" s="75">
        <v>4.1847962581270997E-3</v>
      </c>
      <c r="I110" s="75">
        <v>0.48354781548494202</v>
      </c>
      <c r="J110" s="75">
        <v>0.48343077739486301</v>
      </c>
      <c r="K110" s="75">
        <v>2.9236350558082599E-3</v>
      </c>
      <c r="L110" s="75">
        <v>-4.6489307748431803E-2</v>
      </c>
      <c r="M110" s="75">
        <v>4.54641271005815E-3</v>
      </c>
      <c r="N110" s="75">
        <v>-9.9883358641291</v>
      </c>
      <c r="O110" s="75">
        <v>4.1421322954800898E-3</v>
      </c>
      <c r="P110" s="75">
        <v>-19.4221818921053</v>
      </c>
      <c r="Q110" s="75">
        <v>2.8654660940961598E-3</v>
      </c>
      <c r="R110" s="75">
        <v>-32.229083034374199</v>
      </c>
      <c r="S110" s="75">
        <v>0.16033486984234899</v>
      </c>
      <c r="T110" s="75">
        <v>470.35893343948902</v>
      </c>
      <c r="U110" s="75">
        <v>0.30456866857695503</v>
      </c>
      <c r="V110" s="76">
        <v>44601.479583333334</v>
      </c>
      <c r="W110" s="75">
        <v>2.5</v>
      </c>
      <c r="X110" s="75">
        <v>4.6705636601362703E-3</v>
      </c>
      <c r="Y110" s="75">
        <v>3.96455241182997E-3</v>
      </c>
      <c r="Z110" s="115">
        <f>((((N110/1000)+1)/((SMOW!$Z$4/1000)+1))-1)*1000</f>
        <v>0.19805073462442202</v>
      </c>
      <c r="AA110" s="115">
        <f>((((P110/1000)+1)/((SMOW!$AA$4/1000)+1))-1)*1000</f>
        <v>0.38936030542591205</v>
      </c>
      <c r="AB110" s="115">
        <f>Z110*SMOW!$AN$6</f>
        <v>0.20241531835882637</v>
      </c>
      <c r="AC110" s="115">
        <f>AA110*SMOW!$AN$12</f>
        <v>0.39765482531621649</v>
      </c>
      <c r="AD110" s="115">
        <f>LN((AB110/1000)+1)*1000</f>
        <v>0.20239483514232873</v>
      </c>
      <c r="AE110" s="115">
        <f>LN((AC110/1000)+1)*1000</f>
        <v>0.39757578159017698</v>
      </c>
      <c r="AF110" s="116">
        <f>(AD110-SMOW!AN$14*AE110)</f>
        <v>-7.5251775372847385E-3</v>
      </c>
      <c r="AG110" s="117">
        <f>AF110*1000</f>
        <v>-7.5251775372847387</v>
      </c>
      <c r="AK110" s="85">
        <v>21</v>
      </c>
      <c r="AL110" s="70">
        <v>0</v>
      </c>
      <c r="AM110" s="85">
        <v>0</v>
      </c>
      <c r="AN110" s="70">
        <v>0</v>
      </c>
    </row>
    <row r="111" spans="1:40" s="75" customFormat="1" x14ac:dyDescent="0.2">
      <c r="A111" s="75">
        <v>3785</v>
      </c>
      <c r="B111" s="75" t="s">
        <v>275</v>
      </c>
      <c r="C111" s="75" t="s">
        <v>62</v>
      </c>
      <c r="D111" s="75" t="s">
        <v>22</v>
      </c>
      <c r="E111" s="75" t="s">
        <v>289</v>
      </c>
      <c r="F111" s="75">
        <v>0.124837225277835</v>
      </c>
      <c r="G111" s="75">
        <v>0.12482859613455601</v>
      </c>
      <c r="H111" s="75">
        <v>6.5548201767651601E-3</v>
      </c>
      <c r="I111" s="75">
        <v>0.302099882946333</v>
      </c>
      <c r="J111" s="75">
        <v>0.3020541504282</v>
      </c>
      <c r="K111" s="75">
        <v>2.37078863644019E-3</v>
      </c>
      <c r="L111" s="75">
        <v>-3.4655995291533501E-2</v>
      </c>
      <c r="M111" s="75">
        <v>6.7670071621682999E-3</v>
      </c>
      <c r="N111" s="75">
        <v>-10.071427075840999</v>
      </c>
      <c r="O111" s="75">
        <v>6.4879938402113702E-3</v>
      </c>
      <c r="P111" s="75">
        <v>-19.600019716802599</v>
      </c>
      <c r="Q111" s="75">
        <v>2.32361916733958E-3</v>
      </c>
      <c r="R111" s="75">
        <v>-32.752693778221101</v>
      </c>
      <c r="S111" s="75">
        <v>0.171413277536868</v>
      </c>
      <c r="T111" s="75">
        <v>1054.02581011028</v>
      </c>
      <c r="U111" s="75">
        <v>0.25753642077585798</v>
      </c>
      <c r="V111" s="76">
        <v>44601.556805555556</v>
      </c>
      <c r="W111" s="75">
        <v>2.5</v>
      </c>
      <c r="X111" s="75">
        <v>7.4409369977415703E-3</v>
      </c>
      <c r="Y111" s="75">
        <v>1.32225692709005E-2</v>
      </c>
      <c r="Z111" s="115">
        <f>((((N111/1000)+1)/((SMOW!$Z$4/1000)+1))-1)*1000</f>
        <v>0.11410458429317316</v>
      </c>
      <c r="AA111" s="115">
        <f>((((P111/1000)+1)/((SMOW!$AA$4/1000)+1))-1)*1000</f>
        <v>0.20792945475633928</v>
      </c>
      <c r="AB111" s="115">
        <f>Z111*SMOW!$AN$6</f>
        <v>0.11661918750114096</v>
      </c>
      <c r="AC111" s="115">
        <f>AA111*SMOW!$AN$12</f>
        <v>0.21235896381060726</v>
      </c>
      <c r="AD111" s="115">
        <f>LN((AB111/1000)+1)*1000</f>
        <v>0.11661238801223678</v>
      </c>
      <c r="AE111" s="115">
        <f>LN((AC111/1000)+1)*1000</f>
        <v>0.21233641883749457</v>
      </c>
      <c r="AF111" s="116">
        <f>(AD111-SMOW!AN$14*AE111)</f>
        <v>4.4987588660396344E-3</v>
      </c>
      <c r="AG111" s="117">
        <f>AF111*1000</f>
        <v>4.4987588660396343</v>
      </c>
      <c r="AK111" s="85">
        <v>21</v>
      </c>
      <c r="AL111" s="70">
        <v>0</v>
      </c>
      <c r="AM111" s="85">
        <v>0</v>
      </c>
      <c r="AN111" s="70">
        <v>0</v>
      </c>
    </row>
    <row r="112" spans="1:40" s="75" customFormat="1" x14ac:dyDescent="0.2">
      <c r="A112" s="75">
        <v>3786</v>
      </c>
      <c r="B112" s="75" t="s">
        <v>275</v>
      </c>
      <c r="C112" s="75" t="s">
        <v>62</v>
      </c>
      <c r="D112" s="75" t="s">
        <v>22</v>
      </c>
      <c r="E112" s="75" t="s">
        <v>290</v>
      </c>
      <c r="F112" s="75">
        <v>9.9268031667183801E-2</v>
      </c>
      <c r="G112" s="75">
        <v>9.9262035032179896E-2</v>
      </c>
      <c r="H112" s="75">
        <v>7.6055863661662103E-3</v>
      </c>
      <c r="I112" s="75">
        <v>0.243164835675371</v>
      </c>
      <c r="J112" s="75">
        <v>0.243134824913711</v>
      </c>
      <c r="K112" s="75">
        <v>4.9387019456851398E-3</v>
      </c>
      <c r="L112" s="75">
        <v>-3.2928458113130402E-2</v>
      </c>
      <c r="M112" s="75">
        <v>6.9678687851664201E-3</v>
      </c>
      <c r="N112" s="75">
        <v>-10.0967355917379</v>
      </c>
      <c r="O112" s="75">
        <v>7.5280474771513102E-3</v>
      </c>
      <c r="P112" s="75">
        <v>-19.657782185949799</v>
      </c>
      <c r="Q112" s="75">
        <v>4.8404409935171797E-3</v>
      </c>
      <c r="R112" s="75">
        <v>-32.496273028489398</v>
      </c>
      <c r="S112" s="75">
        <v>0.141761819541222</v>
      </c>
      <c r="T112" s="75">
        <v>860.70768182889503</v>
      </c>
      <c r="U112" s="75">
        <v>0.11439883451090301</v>
      </c>
      <c r="V112" s="76">
        <v>44601.641215277778</v>
      </c>
      <c r="W112" s="75">
        <v>2.5</v>
      </c>
      <c r="X112" s="75">
        <v>3.6309654793635101E-3</v>
      </c>
      <c r="Y112" s="75">
        <v>5.9386296711349498E-2</v>
      </c>
      <c r="Z112" s="115">
        <f>((((N112/1000)+1)/((SMOW!$Z$4/1000)+1))-1)*1000</f>
        <v>8.8535665073274927E-2</v>
      </c>
      <c r="AA112" s="115">
        <f>((((P112/1000)+1)/((SMOW!$AA$4/1000)+1))-1)*1000</f>
        <v>0.14899995574801927</v>
      </c>
      <c r="AB112" s="115">
        <f>Z112*SMOW!$AN$6</f>
        <v>9.0486787973304991E-2</v>
      </c>
      <c r="AC112" s="115">
        <f>AA112*SMOW!$AN$12</f>
        <v>0.15217409311996974</v>
      </c>
      <c r="AD112" s="115">
        <f>LN((AB112/1000)+1)*1000</f>
        <v>9.0482694290958204E-2</v>
      </c>
      <c r="AE112" s="115">
        <f>LN((AC112/1000)+1)*1000</f>
        <v>0.15216251581725915</v>
      </c>
      <c r="AF112" s="116">
        <f>(AD112-SMOW!AN$14*AE112)</f>
        <v>1.0140885939445371E-2</v>
      </c>
      <c r="AG112" s="117">
        <f>AF112*1000</f>
        <v>10.14088593944537</v>
      </c>
      <c r="AH112" s="2">
        <f>AVERAGE(AG109:AG112)</f>
        <v>-0.66915553953983808</v>
      </c>
      <c r="AI112" s="2">
        <f>STDEV(AG109:AG112)</f>
        <v>9.5529934496967925</v>
      </c>
      <c r="AK112" s="85">
        <v>21</v>
      </c>
      <c r="AL112" s="70">
        <v>0</v>
      </c>
      <c r="AM112" s="85">
        <v>0</v>
      </c>
      <c r="AN112" s="70">
        <v>0</v>
      </c>
    </row>
    <row r="113" spans="1:40" s="75" customFormat="1" x14ac:dyDescent="0.2">
      <c r="A113" s="75">
        <v>3787</v>
      </c>
      <c r="B113" s="75" t="s">
        <v>275</v>
      </c>
      <c r="C113" s="75" t="s">
        <v>62</v>
      </c>
      <c r="D113" s="75" t="s">
        <v>24</v>
      </c>
      <c r="E113" s="75" t="s">
        <v>291</v>
      </c>
      <c r="F113" s="75">
        <v>-29.066844994348401</v>
      </c>
      <c r="G113" s="75">
        <v>-29.497654761558699</v>
      </c>
      <c r="H113" s="75">
        <v>3.84791310431032E-3</v>
      </c>
      <c r="I113" s="75">
        <v>-54.261325383439797</v>
      </c>
      <c r="J113" s="75">
        <v>-55.788990739949</v>
      </c>
      <c r="K113" s="75">
        <v>2.7964951284753098E-3</v>
      </c>
      <c r="L113" s="75">
        <v>-4.1067650865653497E-2</v>
      </c>
      <c r="M113" s="75">
        <v>4.0011104260355796E-3</v>
      </c>
      <c r="N113" s="75">
        <v>-38.965500340837799</v>
      </c>
      <c r="O113" s="75">
        <v>3.8086836625852698E-3</v>
      </c>
      <c r="P113" s="75">
        <v>-73.077845127354493</v>
      </c>
      <c r="Q113" s="75">
        <v>2.7408557566154499E-3</v>
      </c>
      <c r="R113" s="75">
        <v>-108.112441275048</v>
      </c>
      <c r="S113" s="75">
        <v>0.18469725966389799</v>
      </c>
      <c r="T113" s="75">
        <v>243.765693771228</v>
      </c>
      <c r="U113" s="75">
        <v>0.124362068961265</v>
      </c>
      <c r="V113" s="76">
        <v>44601.771817129629</v>
      </c>
      <c r="W113" s="75">
        <v>2.5</v>
      </c>
      <c r="X113" s="75">
        <v>2.19000188510961E-2</v>
      </c>
      <c r="Y113" s="75">
        <v>1.9721980875874099E-2</v>
      </c>
      <c r="Z113" s="115">
        <f>((((N113/1000)+1)/((SMOW!$Z$4/1000)+1))-1)*1000</f>
        <v>-29.077264370595323</v>
      </c>
      <c r="AA113" s="115">
        <f>((((P113/1000)+1)/((SMOW!$AA$4/1000)+1))-1)*1000</f>
        <v>-54.350359102308232</v>
      </c>
      <c r="AB113" s="115">
        <f>Z113*SMOW!$AN$6</f>
        <v>-29.718060555237322</v>
      </c>
      <c r="AC113" s="115">
        <f>AA113*SMOW!$AN$12</f>
        <v>-55.508181634130409</v>
      </c>
      <c r="AD113" s="115">
        <f>LN((AB113/1000)+1)*1000</f>
        <v>-30.168590496511737</v>
      </c>
      <c r="AE113" s="115">
        <f>LN((AC113/1000)+1)*1000</f>
        <v>-57.10825447526512</v>
      </c>
      <c r="AF113" s="116">
        <f>(AD113-SMOW!AN$14*AE113)</f>
        <v>-1.5432133571753326E-2</v>
      </c>
      <c r="AG113" s="117">
        <f>AF113*1000</f>
        <v>-15.432133571753326</v>
      </c>
      <c r="AK113" s="85">
        <v>21</v>
      </c>
      <c r="AL113" s="70">
        <v>0</v>
      </c>
      <c r="AM113" s="85">
        <v>0</v>
      </c>
      <c r="AN113" s="70">
        <v>0</v>
      </c>
    </row>
    <row r="114" spans="1:40" s="75" customFormat="1" x14ac:dyDescent="0.2">
      <c r="A114" s="75">
        <v>3788</v>
      </c>
      <c r="B114" s="75" t="s">
        <v>275</v>
      </c>
      <c r="C114" s="75" t="s">
        <v>62</v>
      </c>
      <c r="D114" s="75" t="s">
        <v>24</v>
      </c>
      <c r="E114" s="75" t="s">
        <v>292</v>
      </c>
      <c r="F114" s="75">
        <v>-29.069430202569901</v>
      </c>
      <c r="G114" s="75">
        <v>-29.5003177233875</v>
      </c>
      <c r="H114" s="75">
        <v>5.8119281646980096E-3</v>
      </c>
      <c r="I114" s="75">
        <v>-54.2818423720014</v>
      </c>
      <c r="J114" s="75">
        <v>-55.810685053187903</v>
      </c>
      <c r="K114" s="75">
        <v>2.27427079338867E-3</v>
      </c>
      <c r="L114" s="75">
        <v>-3.2276015304339399E-2</v>
      </c>
      <c r="M114" s="75">
        <v>5.7960922131757202E-3</v>
      </c>
      <c r="N114" s="75">
        <v>-38.956425264563201</v>
      </c>
      <c r="O114" s="75">
        <v>9.7870582430602503E-3</v>
      </c>
      <c r="P114" s="75">
        <v>-73.097345512874398</v>
      </c>
      <c r="Q114" s="75">
        <v>2.20021646105749E-3</v>
      </c>
      <c r="R114" s="75">
        <v>-107.928084404749</v>
      </c>
      <c r="S114" s="75">
        <v>0.17751106155355501</v>
      </c>
      <c r="T114" s="75">
        <v>206.64356498624301</v>
      </c>
      <c r="U114" s="75">
        <v>7.5488403707180393E-2</v>
      </c>
      <c r="V114" s="76">
        <v>44601.848634259259</v>
      </c>
      <c r="W114" s="75">
        <v>2.5</v>
      </c>
      <c r="X114" s="75">
        <v>3.16431799763314E-3</v>
      </c>
      <c r="Y114" s="75">
        <v>2.7452837381419098E-4</v>
      </c>
      <c r="Z114" s="115">
        <f>((((N114/1000)+1)/((SMOW!$Z$4/1000)+1))-1)*1000</f>
        <v>-29.068095919425609</v>
      </c>
      <c r="AA114" s="115">
        <f>((((P114/1000)+1)/((SMOW!$AA$4/1000)+1))-1)*1000</f>
        <v>-54.370253472582284</v>
      </c>
      <c r="AB114" s="115">
        <f>Z114*SMOW!$AN$6</f>
        <v>-29.708690052442197</v>
      </c>
      <c r="AC114" s="115">
        <f>AA114*SMOW!$AN$12</f>
        <v>-55.528499813014747</v>
      </c>
      <c r="AD114" s="115">
        <f>LN((AB114/1000)+1)*1000</f>
        <v>-30.15893303802811</v>
      </c>
      <c r="AE114" s="115">
        <f>LN((AC114/1000)+1)*1000</f>
        <v>-57.129766993465552</v>
      </c>
      <c r="AF114" s="116">
        <f>(AD114-SMOW!AN$14*AE114)</f>
        <v>5.5839345217023606E-3</v>
      </c>
      <c r="AG114" s="117">
        <f>AF114*1000</f>
        <v>5.5839345217023606</v>
      </c>
      <c r="AK114" s="85">
        <v>21</v>
      </c>
      <c r="AL114" s="70">
        <v>0</v>
      </c>
      <c r="AM114" s="85">
        <v>0</v>
      </c>
      <c r="AN114" s="70">
        <v>0</v>
      </c>
    </row>
    <row r="115" spans="1:40" s="75" customFormat="1" x14ac:dyDescent="0.2">
      <c r="A115" s="75">
        <v>3789</v>
      </c>
      <c r="B115" s="75" t="s">
        <v>275</v>
      </c>
      <c r="C115" s="75" t="s">
        <v>62</v>
      </c>
      <c r="D115" s="75" t="s">
        <v>24</v>
      </c>
      <c r="E115" s="75" t="s">
        <v>293</v>
      </c>
      <c r="F115" s="75">
        <v>-28.414279014116602</v>
      </c>
      <c r="G115" s="75">
        <v>-28.825779200991999</v>
      </c>
      <c r="H115" s="75">
        <v>6.4042525140108704E-3</v>
      </c>
      <c r="I115" s="75">
        <v>-53.080127461082</v>
      </c>
      <c r="J115" s="75">
        <v>-54.540802206288603</v>
      </c>
      <c r="K115" s="75">
        <v>6.57125376146688E-3</v>
      </c>
      <c r="L115" s="75">
        <v>-2.82356360715868E-2</v>
      </c>
      <c r="M115" s="75">
        <v>5.3498866713185596E-3</v>
      </c>
      <c r="N115" s="75">
        <v>-38.319587265284198</v>
      </c>
      <c r="O115" s="75">
        <v>6.3389612135103298E-3</v>
      </c>
      <c r="P115" s="75">
        <v>-71.920148447595693</v>
      </c>
      <c r="Q115" s="75">
        <v>6.4405113804453804E-3</v>
      </c>
      <c r="R115" s="75">
        <v>-105.699818886193</v>
      </c>
      <c r="S115" s="75">
        <v>0.12942690237152901</v>
      </c>
      <c r="T115" s="75">
        <v>397.30531744908899</v>
      </c>
      <c r="U115" s="75">
        <v>0.244036656727221</v>
      </c>
      <c r="V115" s="76">
        <v>44602.504606481481</v>
      </c>
      <c r="W115" s="75">
        <v>2.5</v>
      </c>
      <c r="X115" s="75">
        <v>4.2578714405734498E-2</v>
      </c>
      <c r="Y115" s="75">
        <v>3.6390645024721099E-2</v>
      </c>
      <c r="Z115" s="115">
        <f>((((N115/1000)+1)/((SMOW!$Z$4/1000)+1))-1)*1000</f>
        <v>-28.424705393245709</v>
      </c>
      <c r="AA115" s="115">
        <f>((((P115/1000)+1)/((SMOW!$AA$4/1000)+1))-1)*1000</f>
        <v>-53.169272380270918</v>
      </c>
      <c r="AB115" s="115">
        <f>Z115*SMOW!$AN$6</f>
        <v>-29.051120675420062</v>
      </c>
      <c r="AC115" s="115">
        <f>AA115*SMOW!$AN$12</f>
        <v>-54.301934290500206</v>
      </c>
      <c r="AD115" s="115">
        <f>LN((AB115/1000)+1)*1000</f>
        <v>-29.481459528251804</v>
      </c>
      <c r="AE115" s="115">
        <f>LN((AC115/1000)+1)*1000</f>
        <v>-55.831930315940099</v>
      </c>
      <c r="AF115" s="116">
        <f>(AD115-SMOW!AN$14*AE115)</f>
        <v>-2.2003214354313627E-3</v>
      </c>
      <c r="AG115" s="117">
        <f>AF115*1000</f>
        <v>-2.2003214354313627</v>
      </c>
      <c r="AI115" s="2"/>
      <c r="AK115" s="85">
        <v>21</v>
      </c>
      <c r="AL115" s="70">
        <v>0</v>
      </c>
      <c r="AM115" s="85">
        <v>0</v>
      </c>
      <c r="AN115" s="70">
        <v>0</v>
      </c>
    </row>
    <row r="116" spans="1:40" s="75" customFormat="1" x14ac:dyDescent="0.2">
      <c r="A116" s="75">
        <v>3790</v>
      </c>
      <c r="B116" s="75" t="s">
        <v>275</v>
      </c>
      <c r="C116" s="75" t="s">
        <v>62</v>
      </c>
      <c r="D116" s="75" t="s">
        <v>24</v>
      </c>
      <c r="E116" s="75" t="s">
        <v>296</v>
      </c>
      <c r="F116" s="75">
        <v>-28.914715514918701</v>
      </c>
      <c r="G116" s="75">
        <v>-29.3409840713297</v>
      </c>
      <c r="H116" s="75">
        <v>7.3761490049958703E-3</v>
      </c>
      <c r="I116" s="75">
        <v>-54.009790682637501</v>
      </c>
      <c r="J116" s="75">
        <v>-55.523059872871499</v>
      </c>
      <c r="K116" s="75">
        <v>3.89298598423884E-3</v>
      </c>
      <c r="L116" s="75">
        <v>-2.1040225690787E-2</v>
      </c>
      <c r="M116" s="75">
        <v>6.9597349778908798E-3</v>
      </c>
      <c r="N116" s="75">
        <v>-38.814921820170902</v>
      </c>
      <c r="O116" s="75">
        <v>7.3009492279483999E-3</v>
      </c>
      <c r="P116" s="75">
        <v>-72.831314988373506</v>
      </c>
      <c r="Q116" s="75">
        <v>3.81553071080947E-3</v>
      </c>
      <c r="R116" s="75">
        <v>-108.00502430741599</v>
      </c>
      <c r="S116" s="75">
        <v>0.156371950532774</v>
      </c>
      <c r="T116" s="75">
        <v>292.58212212418198</v>
      </c>
      <c r="U116" s="75">
        <v>8.7066475674173499E-2</v>
      </c>
      <c r="V116" s="76">
        <v>44602.582048611112</v>
      </c>
      <c r="W116" s="75">
        <v>2.5</v>
      </c>
      <c r="X116" s="75">
        <v>3.70160881581326E-2</v>
      </c>
      <c r="Y116" s="75">
        <v>2.6607901564176601E-2</v>
      </c>
      <c r="Z116" s="115">
        <f>((((N116/1000)+1)/((SMOW!$Z$4/1000)+1))-1)*1000</f>
        <v>-28.925136523712869</v>
      </c>
      <c r="AA116" s="115">
        <f>((((P116/1000)+1)/((SMOW!$AA$4/1000)+1))-1)*1000</f>
        <v>-54.098848081482686</v>
      </c>
      <c r="AB116" s="115">
        <f>Z116*SMOW!$AN$6</f>
        <v>-29.562580159689436</v>
      </c>
      <c r="AC116" s="115">
        <f>AA116*SMOW!$AN$12</f>
        <v>-55.251312688689033</v>
      </c>
      <c r="AD116" s="115">
        <f>LN((AB116/1000)+1)*1000</f>
        <v>-30.008360842351205</v>
      </c>
      <c r="AE116" s="115">
        <f>LN((AC116/1000)+1)*1000</f>
        <v>-56.836326209644767</v>
      </c>
      <c r="AF116" s="116">
        <f>(AD116-SMOW!AN$14*AE116)</f>
        <v>1.2193963412343578E-3</v>
      </c>
      <c r="AG116" s="117">
        <f>AF116*1000</f>
        <v>1.2193963412343578</v>
      </c>
      <c r="AH116" s="2">
        <f>AVERAGE(AG113:AG116)</f>
        <v>-2.7072810360619926</v>
      </c>
      <c r="AI116" s="2">
        <f>STDEV(AG113:AG116)</f>
        <v>9.0616762750690221</v>
      </c>
      <c r="AK116" s="85">
        <v>21</v>
      </c>
      <c r="AL116" s="70">
        <v>0</v>
      </c>
      <c r="AM116" s="85">
        <v>0</v>
      </c>
      <c r="AN116" s="70">
        <v>0</v>
      </c>
    </row>
    <row r="117" spans="1:40" s="75" customFormat="1" x14ac:dyDescent="0.2">
      <c r="A117" s="75">
        <v>3791</v>
      </c>
      <c r="B117" s="75" t="s">
        <v>275</v>
      </c>
      <c r="C117" s="75" t="s">
        <v>64</v>
      </c>
      <c r="D117" s="75" t="s">
        <v>50</v>
      </c>
      <c r="E117" s="75" t="s">
        <v>297</v>
      </c>
      <c r="F117" s="75">
        <v>10.8501291202959</v>
      </c>
      <c r="G117" s="75">
        <v>10.7916874857307</v>
      </c>
      <c r="H117" s="75">
        <v>8.3383697157212305E-3</v>
      </c>
      <c r="I117" s="75">
        <v>20.979889714992499</v>
      </c>
      <c r="J117" s="75">
        <v>20.762842196825599</v>
      </c>
      <c r="K117" s="75">
        <v>2.70098875314465E-3</v>
      </c>
      <c r="L117" s="75">
        <v>-0.17527780613294899</v>
      </c>
      <c r="M117" s="75">
        <v>7.3382209465698896E-3</v>
      </c>
      <c r="N117" s="75">
        <v>0.54452055854288295</v>
      </c>
      <c r="O117" s="75">
        <v>8.2533601066198305E-3</v>
      </c>
      <c r="P117" s="75">
        <v>0.66636255512348397</v>
      </c>
      <c r="Q117" s="75">
        <v>2.6472495865361399E-3</v>
      </c>
      <c r="R117" s="75">
        <v>-4.3997899663136097</v>
      </c>
      <c r="S117" s="75">
        <v>0.15307848616472799</v>
      </c>
      <c r="T117" s="75">
        <v>522.61900614013098</v>
      </c>
      <c r="U117" s="75">
        <v>0.29423316532736599</v>
      </c>
      <c r="V117" s="76">
        <v>44602.802071759259</v>
      </c>
      <c r="W117" s="75">
        <v>2.5</v>
      </c>
      <c r="X117" s="75">
        <v>6.8386967041262403E-2</v>
      </c>
      <c r="Y117" s="75">
        <v>6.1921313546989099E-2</v>
      </c>
      <c r="Z117" s="115">
        <f>((((N117/1000)+1)/((SMOW!$Z$4/1000)+1))-1)*1000</f>
        <v>10.839281382971855</v>
      </c>
      <c r="AA117" s="115">
        <f>((((P117/1000)+1)/((SMOW!$AA$4/1000)+1))-1)*1000</f>
        <v>20.883772638562228</v>
      </c>
      <c r="AB117" s="115">
        <f>Z117*SMOW!$AN$6</f>
        <v>11.078154272317436</v>
      </c>
      <c r="AC117" s="115">
        <f>AA117*SMOW!$AN$12</f>
        <v>21.328658429746483</v>
      </c>
      <c r="AD117" s="115">
        <f>LN((AB117/1000)+1)*1000</f>
        <v>11.017240979637052</v>
      </c>
      <c r="AE117" s="115">
        <f>LN((AC117/1000)+1)*1000</f>
        <v>21.10438594428939</v>
      </c>
      <c r="AF117" s="116">
        <f>(AD117-SMOW!AN$14*AE117)</f>
        <v>-0.12587479894774667</v>
      </c>
      <c r="AG117" s="117">
        <f>AF117*1000</f>
        <v>-125.87479894774667</v>
      </c>
      <c r="AK117" s="85">
        <v>21</v>
      </c>
      <c r="AL117" s="70">
        <v>0</v>
      </c>
      <c r="AM117" s="85">
        <v>0</v>
      </c>
      <c r="AN117" s="70">
        <v>0</v>
      </c>
    </row>
    <row r="118" spans="1:40" s="75" customFormat="1" x14ac:dyDescent="0.2">
      <c r="A118" s="75">
        <v>3797</v>
      </c>
      <c r="B118" s="75" t="s">
        <v>275</v>
      </c>
      <c r="C118" s="75" t="s">
        <v>64</v>
      </c>
      <c r="D118" s="75" t="s">
        <v>99</v>
      </c>
      <c r="E118" s="18" t="s">
        <v>345</v>
      </c>
      <c r="F118" s="75">
        <v>16.843065661166801</v>
      </c>
      <c r="G118" s="75">
        <v>16.702793056380699</v>
      </c>
      <c r="H118" s="75">
        <v>7.4684662398395198E-3</v>
      </c>
      <c r="I118" s="75">
        <v>32.496949218137999</v>
      </c>
      <c r="J118" s="75">
        <v>31.980090920175599</v>
      </c>
      <c r="K118" s="75">
        <v>3.1027546032166699E-3</v>
      </c>
      <c r="L118" s="75">
        <v>-0.18684585518137101</v>
      </c>
      <c r="M118" s="75">
        <v>6.4447854301599803E-3</v>
      </c>
      <c r="N118" s="75">
        <v>6.47635916180029</v>
      </c>
      <c r="O118" s="75">
        <v>7.3923252893567997E-3</v>
      </c>
      <c r="P118" s="75">
        <v>11.954277387178299</v>
      </c>
      <c r="Q118" s="75">
        <v>3.04102185947087E-3</v>
      </c>
      <c r="R118" s="75">
        <v>13.3470793353106</v>
      </c>
      <c r="S118" s="75">
        <v>0.158272093730739</v>
      </c>
      <c r="T118" s="75">
        <v>648.01246350476299</v>
      </c>
      <c r="U118" s="75">
        <v>0.325448940720376</v>
      </c>
      <c r="V118" s="76">
        <v>44606.799826388888</v>
      </c>
      <c r="W118" s="75">
        <v>2.5</v>
      </c>
      <c r="X118" s="75">
        <v>7.9934983134718907E-3</v>
      </c>
      <c r="Y118" s="75">
        <v>1.02815448658594E-2</v>
      </c>
      <c r="Z118" s="115">
        <f>((((N118/1000)+1)/((SMOW!$Z$4/1000)+1))-1)*1000</f>
        <v>16.83215361183521</v>
      </c>
      <c r="AA118" s="115">
        <f>((((P118/1000)+1)/((SMOW!$AA$4/1000)+1))-1)*1000</f>
        <v>32.399747902831287</v>
      </c>
      <c r="AB118" s="115">
        <f>Z118*SMOW!$AN$6</f>
        <v>17.203095653572792</v>
      </c>
      <c r="AC118" s="115">
        <f>AA118*SMOW!$AN$12</f>
        <v>33.08995784379308</v>
      </c>
      <c r="AD118" s="115">
        <f>LN((AB118/1000)+1)*1000</f>
        <v>17.056797869860347</v>
      </c>
      <c r="AE118" s="115">
        <f>LN((AC118/1000)+1)*1000</f>
        <v>32.554270415403643</v>
      </c>
      <c r="AF118" s="116">
        <f>(AD118-SMOW!AN$14*AE118)</f>
        <v>-0.13185690947277706</v>
      </c>
      <c r="AG118" s="117">
        <f>AF118*1000</f>
        <v>-131.85690947277706</v>
      </c>
      <c r="AH118" s="2">
        <f>AVERAGE(AG118:AG119)</f>
        <v>-129.68818216387314</v>
      </c>
      <c r="AI118" s="2">
        <f>STDEV(AG118:AG119)</f>
        <v>3.0670435733408561</v>
      </c>
      <c r="AJ118" s="75" t="s">
        <v>349</v>
      </c>
      <c r="AK118" s="85">
        <v>21</v>
      </c>
      <c r="AL118" s="70">
        <v>1</v>
      </c>
      <c r="AM118" s="85">
        <v>0</v>
      </c>
      <c r="AN118" s="70">
        <v>0</v>
      </c>
    </row>
    <row r="119" spans="1:40" s="75" customFormat="1" x14ac:dyDescent="0.2">
      <c r="A119" s="75">
        <v>3798</v>
      </c>
      <c r="B119" s="75" t="s">
        <v>275</v>
      </c>
      <c r="C119" s="75" t="s">
        <v>64</v>
      </c>
      <c r="D119" s="75" t="s">
        <v>99</v>
      </c>
      <c r="E119" s="18" t="s">
        <v>346</v>
      </c>
      <c r="F119" s="75">
        <v>17.4416483325587</v>
      </c>
      <c r="G119" s="75">
        <v>17.291287840176899</v>
      </c>
      <c r="H119" s="75">
        <v>6.4094615910742303E-3</v>
      </c>
      <c r="I119" s="75">
        <v>33.641248846226297</v>
      </c>
      <c r="J119" s="75">
        <v>33.087761074880802</v>
      </c>
      <c r="K119" s="75">
        <v>2.5044741412525101E-3</v>
      </c>
      <c r="L119" s="75">
        <v>-0.17905000736016799</v>
      </c>
      <c r="M119" s="75">
        <v>6.0453725878456196E-3</v>
      </c>
      <c r="N119" s="75">
        <v>7.0688392878934403</v>
      </c>
      <c r="O119" s="75">
        <v>6.34411718407836E-3</v>
      </c>
      <c r="P119" s="75">
        <v>13.0758099051518</v>
      </c>
      <c r="Q119" s="75">
        <v>2.4546448507841399E-3</v>
      </c>
      <c r="R119" s="75">
        <v>16.273726318168599</v>
      </c>
      <c r="S119" s="75">
        <v>0.167281901285872</v>
      </c>
      <c r="T119" s="75">
        <v>525.84840038293703</v>
      </c>
      <c r="U119" s="75">
        <v>0.18368897333045001</v>
      </c>
      <c r="V119" s="76">
        <v>44606.916516203702</v>
      </c>
      <c r="W119" s="75">
        <v>2.5</v>
      </c>
      <c r="X119" s="75">
        <v>1.51197382185599E-2</v>
      </c>
      <c r="Y119" s="75">
        <v>1.16531788154273E-2</v>
      </c>
      <c r="Z119" s="115">
        <f>((((N119/1000)+1)/((SMOW!$Z$4/1000)+1))-1)*1000</f>
        <v>17.430729859656104</v>
      </c>
      <c r="AA119" s="115">
        <f>((((P119/1000)+1)/((SMOW!$AA$4/1000)+1))-1)*1000</f>
        <v>33.543939804277834</v>
      </c>
      <c r="AB119" s="115">
        <f>Z119*SMOW!$AN$6</f>
        <v>17.814863148373881</v>
      </c>
      <c r="AC119" s="115">
        <f>AA119*SMOW!$AN$12</f>
        <v>34.258524398620104</v>
      </c>
      <c r="AD119" s="115">
        <f>LN((AB119/1000)+1)*1000</f>
        <v>17.658038277183664</v>
      </c>
      <c r="AE119" s="115">
        <f>LN((AC119/1000)+1)*1000</f>
        <v>33.684768431891349</v>
      </c>
      <c r="AF119" s="116">
        <f>(AD119-SMOW!AN$14*AE119)</f>
        <v>-0.12751945485496918</v>
      </c>
      <c r="AG119" s="117">
        <f>AF119*1000</f>
        <v>-127.51945485496918</v>
      </c>
      <c r="AJ119" s="75" t="s">
        <v>350</v>
      </c>
      <c r="AK119" s="85">
        <v>21</v>
      </c>
      <c r="AL119" s="70">
        <v>0</v>
      </c>
      <c r="AM119" s="85">
        <v>0</v>
      </c>
      <c r="AN119" s="70">
        <v>0</v>
      </c>
    </row>
    <row r="120" spans="1:40" s="75" customFormat="1" x14ac:dyDescent="0.2">
      <c r="A120" s="75">
        <v>3798</v>
      </c>
      <c r="B120" s="75" t="s">
        <v>275</v>
      </c>
      <c r="C120" s="75" t="s">
        <v>48</v>
      </c>
      <c r="D120" s="75" t="s">
        <v>154</v>
      </c>
      <c r="E120" s="133" t="s">
        <v>353</v>
      </c>
      <c r="F120" s="75">
        <v>17.054371903937401</v>
      </c>
      <c r="G120" s="75">
        <v>16.910577991142599</v>
      </c>
      <c r="H120" s="75">
        <v>6.0780823019014303E-3</v>
      </c>
      <c r="I120" s="75">
        <v>32.967435110581903</v>
      </c>
      <c r="J120" s="75">
        <v>32.435664980675298</v>
      </c>
      <c r="K120" s="75">
        <v>2.1404745747950001E-3</v>
      </c>
      <c r="L120" s="75">
        <v>-0.21545311865390901</v>
      </c>
      <c r="M120" s="75">
        <v>5.9877092775028002E-3</v>
      </c>
      <c r="N120" s="75">
        <v>6.6855111392036699</v>
      </c>
      <c r="O120" s="75">
        <v>6.0161163039712997E-3</v>
      </c>
      <c r="P120" s="75">
        <v>12.415246001915101</v>
      </c>
      <c r="Q120" s="75">
        <v>2.0507433771540101E-3</v>
      </c>
      <c r="R120" s="75">
        <v>13.930372789198501</v>
      </c>
      <c r="S120" s="75">
        <v>0.151404804760012</v>
      </c>
      <c r="T120" s="75">
        <v>919.55728295262895</v>
      </c>
      <c r="U120" s="75">
        <v>0.33641788876446299</v>
      </c>
      <c r="V120" s="76">
        <v>44607.567395833335</v>
      </c>
      <c r="W120" s="75">
        <v>2.5</v>
      </c>
      <c r="X120" s="75">
        <v>1.34992015077356E-3</v>
      </c>
      <c r="Y120" s="75">
        <v>2.6181984687102E-3</v>
      </c>
      <c r="Z120" s="115">
        <f>((((N120/1000)+1)/((SMOW!$Z$4/1000)+1))-1)*1000</f>
        <v>17.043457587014863</v>
      </c>
      <c r="AA120" s="115">
        <f>((((P120/1000)+1)/((SMOW!$AA$4/1000)+1))-1)*1000</f>
        <v>32.870029902996478</v>
      </c>
      <c r="AB120" s="115">
        <f>Z120*SMOW!$AN$6</f>
        <v>17.419056283497167</v>
      </c>
      <c r="AC120" s="115">
        <f>AA120*SMOW!$AN$12</f>
        <v>33.570258233994608</v>
      </c>
      <c r="AD120" s="115">
        <f>LN((AB120/1000)+1)*1000</f>
        <v>17.269083606089055</v>
      </c>
      <c r="AE120" s="115">
        <f>LN((AC120/1000)+1)*1000</f>
        <v>33.019078703783272</v>
      </c>
      <c r="AF120" s="116">
        <f>(AD120-SMOW!AN$14*AE120)</f>
        <v>-0.16498994950851298</v>
      </c>
      <c r="AG120" s="117">
        <f>AF120*1000</f>
        <v>-164.98994950851298</v>
      </c>
      <c r="AJ120" s="75" t="s">
        <v>355</v>
      </c>
      <c r="AK120" s="85">
        <v>21</v>
      </c>
      <c r="AL120" s="70">
        <v>0</v>
      </c>
      <c r="AM120" s="85">
        <v>0</v>
      </c>
      <c r="AN120" s="70">
        <v>0</v>
      </c>
    </row>
    <row r="121" spans="1:40" s="75" customFormat="1" x14ac:dyDescent="0.2">
      <c r="A121" s="75">
        <v>3800</v>
      </c>
      <c r="B121" s="75" t="s">
        <v>275</v>
      </c>
      <c r="C121" s="75" t="s">
        <v>64</v>
      </c>
      <c r="D121" s="75" t="s">
        <v>99</v>
      </c>
      <c r="E121" s="18" t="s">
        <v>347</v>
      </c>
      <c r="F121" s="75">
        <v>17.169135565720399</v>
      </c>
      <c r="G121" s="75">
        <v>17.023410747514699</v>
      </c>
      <c r="H121" s="75">
        <v>6.5777144537793198E-3</v>
      </c>
      <c r="I121" s="75">
        <v>33.146231051030099</v>
      </c>
      <c r="J121" s="75">
        <v>32.608739575890098</v>
      </c>
      <c r="K121" s="75">
        <v>2.64421768359671E-3</v>
      </c>
      <c r="L121" s="75">
        <v>-0.194003748555306</v>
      </c>
      <c r="M121" s="75">
        <v>6.1106878286854103E-3</v>
      </c>
      <c r="N121" s="75">
        <v>6.7991047864202896</v>
      </c>
      <c r="O121" s="75">
        <v>6.5106547102642496E-3</v>
      </c>
      <c r="P121" s="75">
        <v>12.5906410379596</v>
      </c>
      <c r="Q121" s="75">
        <v>2.5916080403769501E-3</v>
      </c>
      <c r="R121" s="75">
        <v>13.5211851465638</v>
      </c>
      <c r="S121" s="75">
        <v>0.17804659053212299</v>
      </c>
      <c r="T121" s="75">
        <v>569.52417004771905</v>
      </c>
      <c r="U121" s="75">
        <v>0.328170606125883</v>
      </c>
      <c r="V121" s="76">
        <v>44608.658379629633</v>
      </c>
      <c r="W121" s="75">
        <v>2.5</v>
      </c>
      <c r="X121" s="75">
        <v>3.2073931917918602E-2</v>
      </c>
      <c r="Y121" s="75">
        <v>2.8470151556057401E-2</v>
      </c>
      <c r="Z121" s="115">
        <f>((((N121/1000)+1)/((SMOW!$Z$4/1000)+1))-1)*1000</f>
        <v>17.158220017234214</v>
      </c>
      <c r="AA121" s="115">
        <f>((((P121/1000)+1)/((SMOW!$AA$4/1000)+1))-1)*1000</f>
        <v>33.048968611041118</v>
      </c>
      <c r="AB121" s="115">
        <f>Z121*SMOW!$AN$6</f>
        <v>17.536347814339173</v>
      </c>
      <c r="AC121" s="115">
        <f>AA121*SMOW!$AN$12</f>
        <v>33.753008862906213</v>
      </c>
      <c r="AD121" s="115">
        <f>LN((AB121/1000)+1)*1000</f>
        <v>17.384360364228844</v>
      </c>
      <c r="AE121" s="115">
        <f>LN((AC121/1000)+1)*1000</f>
        <v>33.195877980699713</v>
      </c>
      <c r="AF121" s="116">
        <f>(AD121-SMOW!AN$14*AE121)</f>
        <v>-0.14306320958060681</v>
      </c>
      <c r="AG121" s="117">
        <f>AF121*1000</f>
        <v>-143.06320958060681</v>
      </c>
      <c r="AH121" s="2">
        <f>AVERAGE(AG121:AG122)</f>
        <v>-142.2232083967163</v>
      </c>
      <c r="AI121" s="2">
        <f>STDEV(AG121:AG122)</f>
        <v>1.1879410666673915</v>
      </c>
      <c r="AJ121" s="75" t="s">
        <v>351</v>
      </c>
      <c r="AK121" s="85">
        <v>21</v>
      </c>
      <c r="AL121" s="70">
        <v>0</v>
      </c>
      <c r="AM121" s="85">
        <v>0</v>
      </c>
      <c r="AN121" s="70">
        <v>0</v>
      </c>
    </row>
    <row r="122" spans="1:40" s="75" customFormat="1" x14ac:dyDescent="0.2">
      <c r="A122" s="75">
        <v>3801</v>
      </c>
      <c r="B122" s="75" t="s">
        <v>275</v>
      </c>
      <c r="C122" s="75" t="s">
        <v>64</v>
      </c>
      <c r="D122" s="75" t="s">
        <v>99</v>
      </c>
      <c r="E122" s="18" t="s">
        <v>348</v>
      </c>
      <c r="F122" s="75">
        <v>18.078878183129099</v>
      </c>
      <c r="G122" s="75">
        <v>17.917398227143501</v>
      </c>
      <c r="H122" s="75">
        <v>4.49408794545732E-3</v>
      </c>
      <c r="I122" s="75">
        <v>34.895582614953497</v>
      </c>
      <c r="J122" s="75">
        <v>34.3005352141953</v>
      </c>
      <c r="K122" s="75">
        <v>1.68022622445007E-3</v>
      </c>
      <c r="L122" s="75">
        <v>-0.193284365951603</v>
      </c>
      <c r="M122" s="75">
        <v>4.5271643223223001E-3</v>
      </c>
      <c r="N122" s="75">
        <v>7.6995725854985198</v>
      </c>
      <c r="O122" s="75">
        <v>4.4482707566637801E-3</v>
      </c>
      <c r="P122" s="75">
        <v>14.305187312509601</v>
      </c>
      <c r="Q122" s="75">
        <v>1.64679626036526E-3</v>
      </c>
      <c r="R122" s="75">
        <v>17.2841207466169</v>
      </c>
      <c r="S122" s="75">
        <v>0.12038091942467501</v>
      </c>
      <c r="T122" s="75">
        <v>483.33156273534598</v>
      </c>
      <c r="U122" s="75">
        <v>0.17962693142824701</v>
      </c>
      <c r="V122" s="76">
        <v>44608.776643518519</v>
      </c>
      <c r="W122" s="75">
        <v>2.5</v>
      </c>
      <c r="X122" s="75">
        <v>1.91105295094385E-4</v>
      </c>
      <c r="Y122" s="88">
        <v>9.0770342446126299E-6</v>
      </c>
      <c r="Z122" s="115">
        <f>((((N122/1000)+1)/((SMOW!$Z$4/1000)+1))-1)*1000</f>
        <v>18.06795287192098</v>
      </c>
      <c r="AA122" s="115">
        <f>((((P122/1000)+1)/((SMOW!$AA$4/1000)+1))-1)*1000</f>
        <v>34.798155487530515</v>
      </c>
      <c r="AB122" s="115">
        <f>Z122*SMOW!$AN$6</f>
        <v>18.466129093626577</v>
      </c>
      <c r="AC122" s="115">
        <f>AA122*SMOW!$AN$12</f>
        <v>35.53945856546369</v>
      </c>
      <c r="AD122" s="115">
        <f>LN((AB122/1000)+1)*1000</f>
        <v>18.297700455380415</v>
      </c>
      <c r="AE122" s="115">
        <f>LN((AC122/1000)+1)*1000</f>
        <v>34.922506936729619</v>
      </c>
      <c r="AF122" s="116">
        <f>(AD122-SMOW!AN$14*AE122)</f>
        <v>-0.14138320721282582</v>
      </c>
      <c r="AG122" s="117">
        <f>AF122*1000</f>
        <v>-141.38320721282582</v>
      </c>
      <c r="AJ122" s="75" t="s">
        <v>352</v>
      </c>
      <c r="AK122" s="85">
        <v>21</v>
      </c>
      <c r="AL122" s="70">
        <v>0</v>
      </c>
      <c r="AM122" s="85">
        <v>0</v>
      </c>
      <c r="AN122" s="70">
        <v>0</v>
      </c>
    </row>
    <row r="123" spans="1:40" s="75" customFormat="1" x14ac:dyDescent="0.2">
      <c r="A123" s="75">
        <v>3802</v>
      </c>
      <c r="B123" s="75" t="s">
        <v>300</v>
      </c>
      <c r="C123" s="75" t="s">
        <v>48</v>
      </c>
      <c r="D123" s="75" t="s">
        <v>154</v>
      </c>
      <c r="E123" s="133" t="s">
        <v>354</v>
      </c>
      <c r="F123" s="75">
        <v>17.691883494772</v>
      </c>
      <c r="G123" s="75">
        <v>17.537203453239201</v>
      </c>
      <c r="H123" s="75">
        <v>4.5455555166866298E-3</v>
      </c>
      <c r="I123" s="75">
        <v>34.210520081641697</v>
      </c>
      <c r="J123" s="75">
        <v>33.638353071284101</v>
      </c>
      <c r="K123" s="75">
        <v>1.6497047762262E-3</v>
      </c>
      <c r="L123" s="75">
        <v>-0.22384696839877599</v>
      </c>
      <c r="M123" s="75">
        <v>4.5669666360674396E-3</v>
      </c>
      <c r="N123" s="75">
        <v>7.3165233047332903</v>
      </c>
      <c r="O123" s="75">
        <v>4.4992136164378003E-3</v>
      </c>
      <c r="P123" s="75">
        <v>13.633754858023799</v>
      </c>
      <c r="Q123" s="75">
        <v>1.6168820701995101E-3</v>
      </c>
      <c r="R123" s="75">
        <v>16.3277596550518</v>
      </c>
      <c r="S123" s="75">
        <v>0.14429215009926299</v>
      </c>
      <c r="T123" s="75">
        <v>569.14187710151805</v>
      </c>
      <c r="U123" s="75">
        <v>0.14045741908071499</v>
      </c>
      <c r="V123" s="76">
        <v>44608.895949074074</v>
      </c>
      <c r="W123" s="75">
        <v>2.5</v>
      </c>
      <c r="X123" s="75">
        <v>3.3122275032889102E-3</v>
      </c>
      <c r="Y123" s="75">
        <v>2.25171521084513E-3</v>
      </c>
      <c r="Z123" s="115">
        <f>((((N123/1000)+1)/((SMOW!$Z$4/1000)+1))-1)*1000</f>
        <v>17.680962336520388</v>
      </c>
      <c r="AA123" s="115">
        <f>((((P123/1000)+1)/((SMOW!$AA$4/1000)+1))-1)*1000</f>
        <v>34.113157447367428</v>
      </c>
      <c r="AB123" s="115">
        <f>Z123*SMOW!$AN$6</f>
        <v>18.070610174832808</v>
      </c>
      <c r="AC123" s="115">
        <f>AA123*SMOW!$AN$12</f>
        <v>34.839868051980197</v>
      </c>
      <c r="AD123" s="115">
        <f>LN((AB123/1000)+1)*1000</f>
        <v>17.909277387787288</v>
      </c>
      <c r="AE123" s="115">
        <f>LN((AC123/1000)+1)*1000</f>
        <v>34.246697889454474</v>
      </c>
      <c r="AF123" s="116">
        <f>(AD123-SMOW!AN$14*AE123)</f>
        <v>-0.17297909784467436</v>
      </c>
      <c r="AG123" s="117">
        <f>AF123*1000</f>
        <v>-172.97909784467436</v>
      </c>
      <c r="AJ123" s="75" t="s">
        <v>355</v>
      </c>
      <c r="AK123" s="85">
        <v>21</v>
      </c>
      <c r="AL123" s="70">
        <v>0</v>
      </c>
      <c r="AM123" s="85">
        <v>0</v>
      </c>
      <c r="AN123" s="70">
        <v>0</v>
      </c>
    </row>
    <row r="124" spans="1:40" s="75" customFormat="1" x14ac:dyDescent="0.2">
      <c r="A124" s="75">
        <v>3803</v>
      </c>
      <c r="B124" s="75" t="s">
        <v>300</v>
      </c>
      <c r="C124" s="75" t="s">
        <v>48</v>
      </c>
      <c r="D124" s="75" t="s">
        <v>154</v>
      </c>
      <c r="E124" s="75" t="s">
        <v>302</v>
      </c>
      <c r="F124" s="75">
        <v>16.375785409251701</v>
      </c>
      <c r="G124" s="75">
        <v>16.243147678065402</v>
      </c>
      <c r="H124" s="75">
        <v>5.7443870713404597E-3</v>
      </c>
      <c r="I124" s="75">
        <v>31.6449019009967</v>
      </c>
      <c r="J124" s="75">
        <v>31.154520469276999</v>
      </c>
      <c r="K124" s="75">
        <v>1.9993212859830702E-3</v>
      </c>
      <c r="L124" s="75">
        <v>-0.20643912971289599</v>
      </c>
      <c r="M124" s="75">
        <v>5.6859949446300701E-3</v>
      </c>
      <c r="N124" s="75">
        <v>6.0138428281221001</v>
      </c>
      <c r="O124" s="75">
        <v>5.68582309347634E-3</v>
      </c>
      <c r="P124" s="75">
        <v>11.1191824963214</v>
      </c>
      <c r="Q124" s="75">
        <v>1.95954257177777E-3</v>
      </c>
      <c r="R124" s="75">
        <v>11.960395310039701</v>
      </c>
      <c r="S124" s="75">
        <v>0.16450263993304901</v>
      </c>
      <c r="T124" s="75">
        <v>678.22281216539398</v>
      </c>
      <c r="U124" s="75">
        <v>0.318038180882113</v>
      </c>
      <c r="V124" s="76">
        <v>44609.551712962966</v>
      </c>
      <c r="W124" s="75">
        <v>2.5</v>
      </c>
      <c r="X124" s="75">
        <v>4.1546886857273903E-2</v>
      </c>
      <c r="Y124" s="75">
        <v>3.8546267774145299E-2</v>
      </c>
      <c r="Z124" s="115">
        <f>((((N124/1000)+1)/((SMOW!$Z$4/1000)+1))-1)*1000</f>
        <v>16.364878374445226</v>
      </c>
      <c r="AA124" s="115">
        <f>((((P124/1000)+1)/((SMOW!$AA$4/1000)+1))-1)*1000</f>
        <v>31.547780799118243</v>
      </c>
      <c r="AB124" s="115">
        <f>Z124*SMOW!$AN$6</f>
        <v>16.72552274218291</v>
      </c>
      <c r="AC124" s="115">
        <f>AA124*SMOW!$AN$12</f>
        <v>32.219841334531615</v>
      </c>
      <c r="AD124" s="115">
        <f>LN((AB124/1000)+1)*1000</f>
        <v>16.587191497397772</v>
      </c>
      <c r="AE124" s="115">
        <f>LN((AC124/1000)+1)*1000</f>
        <v>31.711668921828284</v>
      </c>
      <c r="AF124" s="116">
        <f>(AD124-SMOW!AN$14*AE124)</f>
        <v>-0.15656969332756177</v>
      </c>
      <c r="AG124" s="117">
        <f>AF124*1000</f>
        <v>-156.56969332756177</v>
      </c>
      <c r="AH124" s="2">
        <f>AVERAGE(AG124:AG125)</f>
        <v>-155.65063631555097</v>
      </c>
      <c r="AI124" s="2">
        <f>STDEV(AG124:AG125)</f>
        <v>1.2997428909797406</v>
      </c>
      <c r="AK124" s="85">
        <v>21</v>
      </c>
      <c r="AL124" s="70">
        <v>0</v>
      </c>
      <c r="AM124" s="85">
        <v>0</v>
      </c>
      <c r="AN124" s="70">
        <v>0</v>
      </c>
    </row>
    <row r="125" spans="1:40" s="75" customFormat="1" x14ac:dyDescent="0.2">
      <c r="A125" s="75">
        <v>3804</v>
      </c>
      <c r="B125" s="75" t="s">
        <v>300</v>
      </c>
      <c r="C125" s="75" t="s">
        <v>48</v>
      </c>
      <c r="D125" s="75" t="s">
        <v>154</v>
      </c>
      <c r="E125" s="75" t="s">
        <v>303</v>
      </c>
      <c r="F125" s="75">
        <v>16.692158122312001</v>
      </c>
      <c r="G125" s="75">
        <v>16.554374685547501</v>
      </c>
      <c r="H125" s="75">
        <v>5.2211100563811603E-3</v>
      </c>
      <c r="I125" s="75">
        <v>32.250278008820501</v>
      </c>
      <c r="J125" s="75">
        <v>31.741155042134299</v>
      </c>
      <c r="K125" s="75">
        <v>1.88522193478471E-3</v>
      </c>
      <c r="L125" s="75">
        <v>-0.204955176699463</v>
      </c>
      <c r="M125" s="75">
        <v>5.0858271779502997E-3</v>
      </c>
      <c r="N125" s="75">
        <v>6.3269901240344604</v>
      </c>
      <c r="O125" s="75">
        <v>5.1678808832830896E-3</v>
      </c>
      <c r="P125" s="75">
        <v>11.7125139751255</v>
      </c>
      <c r="Q125" s="75">
        <v>1.84771335370446E-3</v>
      </c>
      <c r="R125" s="75">
        <v>13.034344500883901</v>
      </c>
      <c r="S125" s="75">
        <v>0.11174156716137799</v>
      </c>
      <c r="T125" s="75">
        <v>623.35270855208398</v>
      </c>
      <c r="U125" s="75">
        <v>0.13253499801313701</v>
      </c>
      <c r="V125" s="76">
        <v>44609.658888888887</v>
      </c>
      <c r="W125" s="75">
        <v>2.5</v>
      </c>
      <c r="X125" s="75">
        <v>6.46024554893594E-3</v>
      </c>
      <c r="Y125" s="75">
        <v>5.0735437533505198E-3</v>
      </c>
      <c r="Z125" s="115">
        <f>((((N125/1000)+1)/((SMOW!$Z$4/1000)+1))-1)*1000</f>
        <v>16.681247692414523</v>
      </c>
      <c r="AA125" s="115">
        <f>((((P125/1000)+1)/((SMOW!$AA$4/1000)+1))-1)*1000</f>
        <v>32.15309991563187</v>
      </c>
      <c r="AB125" s="115">
        <f>Z125*SMOW!$AN$6</f>
        <v>17.048864113964036</v>
      </c>
      <c r="AC125" s="115">
        <f>AA125*SMOW!$AN$12</f>
        <v>32.838055528899702</v>
      </c>
      <c r="AD125" s="115">
        <f>LN((AB125/1000)+1)*1000</f>
        <v>16.905163221887115</v>
      </c>
      <c r="AE125" s="115">
        <f>LN((AC125/1000)+1)*1000</f>
        <v>32.310406820436846</v>
      </c>
      <c r="AF125" s="116">
        <f>(AD125-SMOW!AN$14*AE125)</f>
        <v>-0.1547315793035402</v>
      </c>
      <c r="AG125" s="117">
        <f>AF125*1000</f>
        <v>-154.7315793035402</v>
      </c>
      <c r="AK125" s="85">
        <v>21</v>
      </c>
      <c r="AL125" s="70">
        <v>0</v>
      </c>
      <c r="AM125" s="85">
        <v>0</v>
      </c>
      <c r="AN125" s="70">
        <v>0</v>
      </c>
    </row>
    <row r="126" spans="1:40" s="75" customFormat="1" x14ac:dyDescent="0.2">
      <c r="A126" s="75">
        <v>3805</v>
      </c>
      <c r="B126" s="75" t="s">
        <v>300</v>
      </c>
      <c r="C126" s="75" t="s">
        <v>48</v>
      </c>
      <c r="D126" s="75" t="s">
        <v>154</v>
      </c>
      <c r="E126" s="75" t="s">
        <v>308</v>
      </c>
      <c r="F126" s="75">
        <v>16.3007109105186</v>
      </c>
      <c r="G126" s="75">
        <v>16.169279947980701</v>
      </c>
      <c r="H126" s="75">
        <v>6.1835827425329301E-3</v>
      </c>
      <c r="I126" s="75">
        <v>31.488968361703598</v>
      </c>
      <c r="J126" s="75">
        <v>31.0033586696076</v>
      </c>
      <c r="K126" s="75">
        <v>1.63198311207821E-3</v>
      </c>
      <c r="L126" s="75">
        <v>-0.20049342957215099</v>
      </c>
      <c r="M126" s="75">
        <v>5.95533774958182E-3</v>
      </c>
      <c r="N126" s="75">
        <v>5.9395337132718797</v>
      </c>
      <c r="O126" s="75">
        <v>6.1205411684979796E-3</v>
      </c>
      <c r="P126" s="75">
        <v>10.9663514277209</v>
      </c>
      <c r="Q126" s="75">
        <v>1.59951299821638E-3</v>
      </c>
      <c r="R126" s="75">
        <v>12.4577731033677</v>
      </c>
      <c r="S126" s="75">
        <v>0.122870930130336</v>
      </c>
      <c r="T126" s="75">
        <v>641.52683768603299</v>
      </c>
      <c r="U126" s="75">
        <v>0.27931311809210602</v>
      </c>
      <c r="V126" s="76">
        <v>44609.833171296297</v>
      </c>
      <c r="W126" s="75">
        <v>2.5</v>
      </c>
      <c r="X126" s="75">
        <v>2.9809896235920902E-3</v>
      </c>
      <c r="Y126" s="75">
        <v>4.3878446358074199E-3</v>
      </c>
      <c r="Z126" s="115">
        <f>((((N126/1000)+1)/((SMOW!$Z$4/1000)+1))-1)*1000</f>
        <v>16.289804681359321</v>
      </c>
      <c r="AA126" s="115">
        <f>((((P126/1000)+1)/((SMOW!$AA$4/1000)+1))-1)*1000</f>
        <v>31.391861939718435</v>
      </c>
      <c r="AB126" s="115">
        <f>Z126*SMOW!$AN$6</f>
        <v>16.648794597169093</v>
      </c>
      <c r="AC126" s="115">
        <f>AA126*SMOW!$AN$12</f>
        <v>32.060600944758669</v>
      </c>
      <c r="AD126" s="115">
        <f>LN((AB126/1000)+1)*1000</f>
        <v>16.511722711945005</v>
      </c>
      <c r="AE126" s="115">
        <f>LN((AC126/1000)+1)*1000</f>
        <v>31.557387181007222</v>
      </c>
      <c r="AF126" s="116">
        <f>(AD126-SMOW!AN$14*AE126)</f>
        <v>-0.15057771962680988</v>
      </c>
      <c r="AG126" s="117">
        <f>AF126*1000</f>
        <v>-150.57771962680988</v>
      </c>
      <c r="AH126" s="2">
        <f>AVERAGE(AG126:AG127)</f>
        <v>-147.79606611311459</v>
      </c>
      <c r="AI126" s="2">
        <f>STDEV(AG126:AG127)</f>
        <v>3.9338521248906724</v>
      </c>
      <c r="AK126" s="85">
        <v>21</v>
      </c>
      <c r="AL126" s="70">
        <v>0</v>
      </c>
      <c r="AM126" s="85">
        <v>0</v>
      </c>
      <c r="AN126" s="70">
        <v>0</v>
      </c>
    </row>
    <row r="127" spans="1:40" s="75" customFormat="1" x14ac:dyDescent="0.2">
      <c r="A127" s="75">
        <v>3806</v>
      </c>
      <c r="B127" s="75" t="s">
        <v>300</v>
      </c>
      <c r="C127" s="75" t="s">
        <v>48</v>
      </c>
      <c r="D127" s="75" t="s">
        <v>154</v>
      </c>
      <c r="E127" s="75" t="s">
        <v>309</v>
      </c>
      <c r="F127" s="75">
        <v>16.226771680970302</v>
      </c>
      <c r="G127" s="75">
        <v>16.0965237384723</v>
      </c>
      <c r="H127" s="75">
        <v>7.22525475038336E-3</v>
      </c>
      <c r="I127" s="75">
        <v>31.3360526578162</v>
      </c>
      <c r="J127" s="75">
        <v>30.8551001222468</v>
      </c>
      <c r="K127" s="75">
        <v>1.87838374781901E-3</v>
      </c>
      <c r="L127" s="75">
        <v>-0.19960361509157001</v>
      </c>
      <c r="M127" s="75">
        <v>5.7917610044994601E-3</v>
      </c>
      <c r="N127" s="75">
        <v>5.8663482935468103</v>
      </c>
      <c r="O127" s="75">
        <v>7.1515933389897802E-3</v>
      </c>
      <c r="P127" s="75">
        <v>10.816478151343899</v>
      </c>
      <c r="Q127" s="75">
        <v>1.8410112200489099E-3</v>
      </c>
      <c r="R127" s="75">
        <v>11.9114814590212</v>
      </c>
      <c r="S127" s="75">
        <v>0.14838183586483</v>
      </c>
      <c r="T127" s="75">
        <v>667.94219639632604</v>
      </c>
      <c r="U127" s="75">
        <v>0.20903800862403599</v>
      </c>
      <c r="V127" s="76">
        <v>44609.948923611111</v>
      </c>
      <c r="W127" s="75">
        <v>2.5</v>
      </c>
      <c r="X127" s="75">
        <v>4.14383558789786E-3</v>
      </c>
      <c r="Y127" s="75">
        <v>5.8885003021063396E-3</v>
      </c>
      <c r="Z127" s="115">
        <f>((((N127/1000)+1)/((SMOW!$Z$4/1000)+1))-1)*1000</f>
        <v>16.215866245275159</v>
      </c>
      <c r="AA127" s="115">
        <f>((((P127/1000)+1)/((SMOW!$AA$4/1000)+1))-1)*1000</f>
        <v>31.238960631619239</v>
      </c>
      <c r="AB127" s="115">
        <f>Z127*SMOW!$AN$6</f>
        <v>16.573226727616316</v>
      </c>
      <c r="AC127" s="115">
        <f>AA127*SMOW!$AN$12</f>
        <v>31.904442389005801</v>
      </c>
      <c r="AD127" s="115">
        <f>LN((AB127/1000)+1)*1000</f>
        <v>16.437389590628214</v>
      </c>
      <c r="AE127" s="115">
        <f>LN((AC127/1000)+1)*1000</f>
        <v>31.406068187931126</v>
      </c>
      <c r="AF127" s="116">
        <f>(AD127-SMOW!AN$14*AE127)</f>
        <v>-0.14501441259941927</v>
      </c>
      <c r="AG127" s="117">
        <f>AF127*1000</f>
        <v>-145.01441259941927</v>
      </c>
      <c r="AK127" s="85">
        <v>21</v>
      </c>
      <c r="AL127" s="70">
        <v>0</v>
      </c>
      <c r="AM127" s="85">
        <v>0</v>
      </c>
      <c r="AN127" s="70">
        <v>0</v>
      </c>
    </row>
    <row r="128" spans="1:40" s="75" customFormat="1" x14ac:dyDescent="0.2">
      <c r="A128" s="75">
        <v>3807</v>
      </c>
      <c r="B128" s="75" t="s">
        <v>275</v>
      </c>
      <c r="C128" s="75" t="s">
        <v>48</v>
      </c>
      <c r="D128" s="75" t="s">
        <v>154</v>
      </c>
      <c r="E128" s="75" t="s">
        <v>310</v>
      </c>
      <c r="F128" s="75">
        <v>16.3844138480837</v>
      </c>
      <c r="G128" s="75">
        <v>16.251637227156699</v>
      </c>
      <c r="H128" s="75">
        <v>4.9776371639086497E-3</v>
      </c>
      <c r="I128" s="75">
        <v>31.664799468673699</v>
      </c>
      <c r="J128" s="75">
        <v>31.173807504303301</v>
      </c>
      <c r="K128" s="75">
        <v>2.0841219432850698E-3</v>
      </c>
      <c r="L128" s="75">
        <v>-0.20813313511543499</v>
      </c>
      <c r="M128" s="75">
        <v>4.7910803494016097E-3</v>
      </c>
      <c r="N128" s="75">
        <v>6.0223833000927796</v>
      </c>
      <c r="O128" s="75">
        <v>4.9268901948995901E-3</v>
      </c>
      <c r="P128" s="75">
        <v>11.138684179823301</v>
      </c>
      <c r="Q128" s="75">
        <v>2.04265602595663E-3</v>
      </c>
      <c r="R128" s="75">
        <v>11.309263161077</v>
      </c>
      <c r="S128" s="75">
        <v>0.17269394298781199</v>
      </c>
      <c r="T128" s="75">
        <v>554.81718732919398</v>
      </c>
      <c r="U128" s="75">
        <v>0.332895911473373</v>
      </c>
      <c r="V128" s="76">
        <v>44610.588807870372</v>
      </c>
      <c r="W128" s="75">
        <v>2.5</v>
      </c>
      <c r="X128" s="75">
        <v>8.5349348362152404E-3</v>
      </c>
      <c r="Y128" s="75">
        <v>2.0132652358948299E-2</v>
      </c>
      <c r="Z128" s="115">
        <f>((((N128/1000)+1)/((SMOW!$Z$4/1000)+1))-1)*1000</f>
        <v>16.37350672068294</v>
      </c>
      <c r="AA128" s="115">
        <f>((((P128/1000)+1)/((SMOW!$AA$4/1000)+1))-1)*1000</f>
        <v>31.567676493598597</v>
      </c>
      <c r="AB128" s="115">
        <f>Z128*SMOW!$AN$6</f>
        <v>16.734341237372689</v>
      </c>
      <c r="AC128" s="115">
        <f>AA128*SMOW!$AN$12</f>
        <v>32.24016086583174</v>
      </c>
      <c r="AD128" s="115">
        <f>LN((AB128/1000)+1)*1000</f>
        <v>16.595864887363216</v>
      </c>
      <c r="AE128" s="115">
        <f>LN((AC128/1000)+1)*1000</f>
        <v>31.731354002943171</v>
      </c>
      <c r="AF128" s="116">
        <f>(AD128-SMOW!AN$14*AE128)</f>
        <v>-0.15829002619078025</v>
      </c>
      <c r="AG128" s="117">
        <f>AF128*1000</f>
        <v>-158.29002619078025</v>
      </c>
      <c r="AK128" s="85">
        <v>21</v>
      </c>
      <c r="AL128" s="70">
        <v>0</v>
      </c>
      <c r="AM128" s="85">
        <v>0</v>
      </c>
      <c r="AN128" s="70">
        <v>0</v>
      </c>
    </row>
    <row r="129" spans="1:40" s="75" customFormat="1" x14ac:dyDescent="0.2">
      <c r="A129" s="75">
        <v>3808</v>
      </c>
      <c r="B129" s="75" t="s">
        <v>275</v>
      </c>
      <c r="C129" s="75" t="s">
        <v>48</v>
      </c>
      <c r="D129" s="75" t="s">
        <v>154</v>
      </c>
      <c r="E129" s="75" t="s">
        <v>311</v>
      </c>
      <c r="F129" s="75">
        <v>16.748823741143902</v>
      </c>
      <c r="G129" s="75">
        <v>16.610108471597002</v>
      </c>
      <c r="H129" s="75">
        <v>4.9582140876574298E-3</v>
      </c>
      <c r="I129" s="75">
        <v>32.3456930826544</v>
      </c>
      <c r="J129" s="75">
        <v>31.833584811553202</v>
      </c>
      <c r="K129" s="75">
        <v>2.0357052472792501E-3</v>
      </c>
      <c r="L129" s="75">
        <v>-0.198024308903052</v>
      </c>
      <c r="M129" s="75">
        <v>4.7708354253151296E-3</v>
      </c>
      <c r="N129" s="75">
        <v>6.3830780373591001</v>
      </c>
      <c r="O129" s="75">
        <v>4.9076651367490204E-3</v>
      </c>
      <c r="P129" s="75">
        <v>11.806030660251301</v>
      </c>
      <c r="Q129" s="75">
        <v>1.9952026338150202E-3</v>
      </c>
      <c r="R129" s="75">
        <v>13.0570118347677</v>
      </c>
      <c r="S129" s="75">
        <v>0.16239872892424101</v>
      </c>
      <c r="T129" s="75">
        <v>435.37392362240303</v>
      </c>
      <c r="U129" s="75">
        <v>0.15244845683276201</v>
      </c>
      <c r="V129" s="76">
        <v>44610.726342592592</v>
      </c>
      <c r="W129" s="75">
        <v>2.5</v>
      </c>
      <c r="X129" s="75">
        <v>1.54693324671045E-2</v>
      </c>
      <c r="Y129" s="75">
        <v>2.2601958935061499E-2</v>
      </c>
      <c r="Z129" s="115">
        <f>((((N129/1000)+1)/((SMOW!$Z$4/1000)+1))-1)*1000</f>
        <v>16.737912703150613</v>
      </c>
      <c r="AA129" s="115">
        <f>((((P129/1000)+1)/((SMOW!$AA$4/1000)+1))-1)*1000</f>
        <v>32.248506006900882</v>
      </c>
      <c r="AB129" s="115">
        <f>Z129*SMOW!$AN$6</f>
        <v>17.106777891510497</v>
      </c>
      <c r="AC129" s="115">
        <f>AA129*SMOW!$AN$12</f>
        <v>32.935494050569702</v>
      </c>
      <c r="AD129" s="115">
        <f>LN((AB129/1000)+1)*1000</f>
        <v>16.962104565377469</v>
      </c>
      <c r="AE129" s="115">
        <f>LN((AC129/1000)+1)*1000</f>
        <v>32.404742931732486</v>
      </c>
      <c r="AF129" s="116">
        <f>(AD129-SMOW!AN$14*AE129)</f>
        <v>-0.14759970257728483</v>
      </c>
      <c r="AG129" s="117">
        <f>AF129*1000</f>
        <v>-147.59970257728483</v>
      </c>
      <c r="AK129" s="85">
        <v>21</v>
      </c>
      <c r="AL129" s="70">
        <v>0</v>
      </c>
      <c r="AM129" s="85">
        <v>0</v>
      </c>
      <c r="AN129" s="70">
        <v>0</v>
      </c>
    </row>
    <row r="130" spans="1:40" s="75" customFormat="1" x14ac:dyDescent="0.2">
      <c r="A130" s="75">
        <v>3809</v>
      </c>
      <c r="B130" s="75" t="s">
        <v>300</v>
      </c>
      <c r="C130" s="75" t="s">
        <v>48</v>
      </c>
      <c r="D130" s="75" t="s">
        <v>154</v>
      </c>
      <c r="E130" s="75" t="s">
        <v>312</v>
      </c>
      <c r="F130" s="75">
        <v>16.292890473718</v>
      </c>
      <c r="G130" s="75">
        <v>16.161585329370499</v>
      </c>
      <c r="H130" s="75">
        <v>4.0397352731455704E-3</v>
      </c>
      <c r="I130" s="75">
        <v>31.500751233519601</v>
      </c>
      <c r="J130" s="75">
        <v>31.014781686391999</v>
      </c>
      <c r="K130" s="75">
        <v>2.7122927903757E-3</v>
      </c>
      <c r="L130" s="75">
        <v>-0.21421940104447401</v>
      </c>
      <c r="M130" s="75">
        <v>4.0496021402591301E-3</v>
      </c>
      <c r="N130" s="75">
        <v>5.9317930057586796</v>
      </c>
      <c r="O130" s="75">
        <v>3.9985502060239601E-3</v>
      </c>
      <c r="P130" s="75">
        <v>10.977899866234999</v>
      </c>
      <c r="Q130" s="75">
        <v>2.6583287174133299E-3</v>
      </c>
      <c r="R130" s="75">
        <v>10.548814756393099</v>
      </c>
      <c r="S130" s="75">
        <v>0.17848331896411901</v>
      </c>
      <c r="T130" s="75">
        <v>488.22652333139001</v>
      </c>
      <c r="U130" s="75">
        <v>0.236190968317705</v>
      </c>
      <c r="V130" s="76">
        <v>44611.639733796299</v>
      </c>
      <c r="W130" s="75">
        <v>2.5</v>
      </c>
      <c r="X130" s="88">
        <v>8.8843270081122603E-5</v>
      </c>
      <c r="Y130" s="75">
        <v>2.5134094984873999E-4</v>
      </c>
      <c r="Z130" s="115">
        <f>((((N130/1000)+1)/((SMOW!$Z$4/1000)+1))-1)*1000</f>
        <v>16.281984328482046</v>
      </c>
      <c r="AA130" s="115">
        <f>((((P130/1000)+1)/((SMOW!$AA$4/1000)+1))-1)*1000</f>
        <v>31.403643702271555</v>
      </c>
      <c r="AB130" s="115">
        <f>Z130*SMOW!$AN$6</f>
        <v>16.640801901659358</v>
      </c>
      <c r="AC130" s="115">
        <f>AA130*SMOW!$AN$12</f>
        <v>32.072633693512692</v>
      </c>
      <c r="AD130" s="115">
        <f>LN((AB130/1000)+1)*1000</f>
        <v>16.503860875122854</v>
      </c>
      <c r="AE130" s="115">
        <f>LN((AC130/1000)+1)*1000</f>
        <v>31.569046068672286</v>
      </c>
      <c r="AF130" s="116">
        <f>(AD130-SMOW!AN$14*AE130)</f>
        <v>-0.16459544913611523</v>
      </c>
      <c r="AG130" s="117">
        <f>AF130*1000</f>
        <v>-164.59544913611523</v>
      </c>
      <c r="AK130" s="85">
        <v>21</v>
      </c>
      <c r="AL130" s="70">
        <v>0</v>
      </c>
      <c r="AM130" s="85">
        <v>0</v>
      </c>
      <c r="AN130" s="70">
        <v>0</v>
      </c>
    </row>
    <row r="131" spans="1:40" s="75" customFormat="1" x14ac:dyDescent="0.2">
      <c r="A131" s="75">
        <v>3810</v>
      </c>
      <c r="B131" s="75" t="s">
        <v>300</v>
      </c>
      <c r="C131" s="75" t="s">
        <v>48</v>
      </c>
      <c r="D131" s="75" t="s">
        <v>154</v>
      </c>
      <c r="E131" s="75" t="s">
        <v>313</v>
      </c>
      <c r="F131" s="75">
        <v>17.007681804247301</v>
      </c>
      <c r="G131" s="75">
        <v>16.864669678203299</v>
      </c>
      <c r="H131" s="75">
        <v>6.5021455558400198E-3</v>
      </c>
      <c r="I131" s="75">
        <v>32.869828737696302</v>
      </c>
      <c r="J131" s="75">
        <v>32.341169296260901</v>
      </c>
      <c r="K131" s="75">
        <v>1.8958262875747301E-3</v>
      </c>
      <c r="L131" s="75">
        <v>-0.21146771022249</v>
      </c>
      <c r="M131" s="75">
        <v>6.7187207697446396E-3</v>
      </c>
      <c r="N131" s="75">
        <v>6.6392970446870603</v>
      </c>
      <c r="O131" s="75">
        <v>6.4358562366041497E-3</v>
      </c>
      <c r="P131" s="75">
        <v>12.319738055176201</v>
      </c>
      <c r="Q131" s="75">
        <v>1.8581067211346199E-3</v>
      </c>
      <c r="R131" s="75">
        <v>13.28853511868</v>
      </c>
      <c r="S131" s="75">
        <v>0.14624288935732599</v>
      </c>
      <c r="T131" s="75">
        <v>481.69140766888103</v>
      </c>
      <c r="U131" s="75">
        <v>0.20812679717409099</v>
      </c>
      <c r="V131" s="76">
        <v>44611.768391203703</v>
      </c>
      <c r="W131" s="75">
        <v>2.5</v>
      </c>
      <c r="X131" s="75">
        <v>1.64747069386509E-3</v>
      </c>
      <c r="Y131" s="75">
        <v>9.6023814382431207E-3</v>
      </c>
      <c r="Z131" s="115">
        <f>((((N131/1000)+1)/((SMOW!$Z$4/1000)+1))-1)*1000</f>
        <v>16.996767988370244</v>
      </c>
      <c r="AA131" s="115">
        <f>((((P131/1000)+1)/((SMOW!$AA$4/1000)+1))-1)*1000</f>
        <v>32.772592318770279</v>
      </c>
      <c r="AB131" s="115">
        <f>Z131*SMOW!$AN$6</f>
        <v>17.371337753234613</v>
      </c>
      <c r="AC131" s="115">
        <f>AA131*SMOW!$AN$12</f>
        <v>33.470744942591367</v>
      </c>
      <c r="AD131" s="115">
        <f>LN((AB131/1000)+1)*1000</f>
        <v>17.22218095664531</v>
      </c>
      <c r="AE131" s="115">
        <f>LN((AC131/1000)+1)*1000</f>
        <v>32.922792958771751</v>
      </c>
      <c r="AF131" s="116">
        <f>(AD131-SMOW!AN$14*AE131)</f>
        <v>-0.16105372558617503</v>
      </c>
      <c r="AG131" s="117">
        <f>AF131*1000</f>
        <v>-161.05372558617503</v>
      </c>
      <c r="AH131" s="2">
        <f>AVERAGE(AG130:AG131)</f>
        <v>-162.82458736114512</v>
      </c>
      <c r="AI131" s="2">
        <f>STDEV(AG130:AG131)</f>
        <v>2.5043767392508083</v>
      </c>
      <c r="AK131" s="85">
        <v>21</v>
      </c>
      <c r="AL131" s="70">
        <v>0</v>
      </c>
      <c r="AM131" s="85">
        <v>0</v>
      </c>
      <c r="AN131" s="70">
        <v>0</v>
      </c>
    </row>
    <row r="132" spans="1:40" s="75" customFormat="1" x14ac:dyDescent="0.2">
      <c r="A132" s="75">
        <v>3811</v>
      </c>
      <c r="B132" s="75" t="s">
        <v>300</v>
      </c>
      <c r="C132" s="75" t="s">
        <v>48</v>
      </c>
      <c r="D132" s="75" t="s">
        <v>154</v>
      </c>
      <c r="E132" s="75" t="s">
        <v>314</v>
      </c>
      <c r="F132" s="75">
        <v>17.126588354299098</v>
      </c>
      <c r="G132" s="75">
        <v>16.981580737827599</v>
      </c>
      <c r="H132" s="75">
        <v>6.9381423958645204E-3</v>
      </c>
      <c r="I132" s="75">
        <v>33.096756982109802</v>
      </c>
      <c r="J132" s="75">
        <v>32.5608517081888</v>
      </c>
      <c r="K132" s="75">
        <v>1.60225578508235E-3</v>
      </c>
      <c r="L132" s="75">
        <v>-0.21054896409608301</v>
      </c>
      <c r="M132" s="75">
        <v>6.7006785732792798E-3</v>
      </c>
      <c r="N132" s="75">
        <v>6.7569913434614799</v>
      </c>
      <c r="O132" s="75">
        <v>6.8674080925106304E-3</v>
      </c>
      <c r="P132" s="75">
        <v>12.542151310506499</v>
      </c>
      <c r="Q132" s="75">
        <v>1.5703771293581401E-3</v>
      </c>
      <c r="R132" s="75">
        <v>14.0915301456112</v>
      </c>
      <c r="S132" s="75">
        <v>0.144752333238757</v>
      </c>
      <c r="T132" s="75">
        <v>537.79956799297599</v>
      </c>
      <c r="U132" s="75">
        <v>0.246181876140145</v>
      </c>
      <c r="V132" s="76">
        <v>44611.8828125</v>
      </c>
      <c r="W132" s="75">
        <v>2.5</v>
      </c>
      <c r="X132" s="75">
        <v>3.1735553154757297E-2</v>
      </c>
      <c r="Y132" s="75">
        <v>3.5475835190129999E-2</v>
      </c>
      <c r="Z132" s="115">
        <f>((((N132/1000)+1)/((SMOW!$Z$4/1000)+1))-1)*1000</f>
        <v>17.115673262400044</v>
      </c>
      <c r="AA132" s="115">
        <f>((((P132/1000)+1)/((SMOW!$AA$4/1000)+1))-1)*1000</f>
        <v>32.999499199707572</v>
      </c>
      <c r="AB132" s="115">
        <f>Z132*SMOW!$AN$6</f>
        <v>17.492863426658282</v>
      </c>
      <c r="AC132" s="115">
        <f>AA132*SMOW!$AN$12</f>
        <v>33.702485607586645</v>
      </c>
      <c r="AD132" s="115">
        <f>LN((AB132/1000)+1)*1000</f>
        <v>17.341624478721855</v>
      </c>
      <c r="AE132" s="115">
        <f>LN((AC132/1000)+1)*1000</f>
        <v>33.14700316287211</v>
      </c>
      <c r="AF132" s="116">
        <f>(AD132-SMOW!AN$14*AE132)</f>
        <v>-0.15999319127461931</v>
      </c>
      <c r="AG132" s="117">
        <f>AF132*1000</f>
        <v>-159.99319127461931</v>
      </c>
      <c r="AK132" s="85">
        <v>21</v>
      </c>
      <c r="AL132" s="70">
        <v>0</v>
      </c>
      <c r="AM132" s="85">
        <v>0</v>
      </c>
      <c r="AN132" s="70">
        <v>0</v>
      </c>
    </row>
    <row r="133" spans="1:40" s="75" customFormat="1" x14ac:dyDescent="0.2">
      <c r="A133" s="75">
        <v>3812</v>
      </c>
      <c r="B133" s="75" t="s">
        <v>300</v>
      </c>
      <c r="C133" s="75" t="s">
        <v>48</v>
      </c>
      <c r="D133" s="75" t="s">
        <v>154</v>
      </c>
      <c r="E133" s="75" t="s">
        <v>315</v>
      </c>
      <c r="F133" s="75">
        <v>16.946561629838499</v>
      </c>
      <c r="G133" s="75">
        <v>16.804570050234499</v>
      </c>
      <c r="H133" s="75">
        <v>5.3129100993393802E-3</v>
      </c>
      <c r="I133" s="75">
        <v>32.774608370647599</v>
      </c>
      <c r="J133" s="75">
        <v>32.248974910408897</v>
      </c>
      <c r="K133" s="75">
        <v>2.3848314530904402E-3</v>
      </c>
      <c r="L133" s="75">
        <v>-0.22288870246140199</v>
      </c>
      <c r="M133" s="75">
        <v>5.0757309145706897E-3</v>
      </c>
      <c r="N133" s="75">
        <v>6.5787999899421701</v>
      </c>
      <c r="O133" s="75">
        <v>5.2587450255747797E-3</v>
      </c>
      <c r="P133" s="75">
        <v>12.226412202928101</v>
      </c>
      <c r="Q133" s="75">
        <v>2.33738258658176E-3</v>
      </c>
      <c r="R133" s="75">
        <v>13.404457113995001</v>
      </c>
      <c r="S133" s="75">
        <v>0.14142913688677899</v>
      </c>
      <c r="T133" s="75">
        <v>505.60004214821799</v>
      </c>
      <c r="U133" s="75">
        <v>0.16856779710346001</v>
      </c>
      <c r="V133" s="76">
        <v>44611.992835648147</v>
      </c>
      <c r="W133" s="75">
        <v>2.5</v>
      </c>
      <c r="X133" s="75">
        <v>4.7385957324236902E-3</v>
      </c>
      <c r="Y133" s="75">
        <v>3.4632704737556498E-3</v>
      </c>
      <c r="Z133" s="115">
        <f>((((N133/1000)+1)/((SMOW!$Z$4/1000)+1))-1)*1000</f>
        <v>16.93564846986062</v>
      </c>
      <c r="AA133" s="115">
        <f>((((P133/1000)+1)/((SMOW!$AA$4/1000)+1))-1)*1000</f>
        <v>32.677380915956178</v>
      </c>
      <c r="AB133" s="115">
        <f>Z133*SMOW!$AN$6</f>
        <v>17.308871300784816</v>
      </c>
      <c r="AC133" s="115">
        <f>AA133*SMOW!$AN$12</f>
        <v>33.373505256813075</v>
      </c>
      <c r="AD133" s="115">
        <f>LN((AB133/1000)+1)*1000</f>
        <v>17.16077921676359</v>
      </c>
      <c r="AE133" s="115">
        <f>LN((AC133/1000)+1)*1000</f>
        <v>32.8286981223171</v>
      </c>
      <c r="AF133" s="116">
        <f>(AD133-SMOW!AN$14*AE133)</f>
        <v>-0.1727733918198382</v>
      </c>
      <c r="AG133" s="117">
        <f>AF133*1000</f>
        <v>-172.7733918198382</v>
      </c>
      <c r="AH133" s="2">
        <f>AVERAGE(AG132:AG133)</f>
        <v>-166.38329154722874</v>
      </c>
      <c r="AI133" s="2">
        <f>STDEV(AG132:AG133)</f>
        <v>9.0369664704482897</v>
      </c>
      <c r="AK133" s="85">
        <v>21</v>
      </c>
      <c r="AL133" s="70">
        <v>0</v>
      </c>
      <c r="AM133" s="85">
        <v>0</v>
      </c>
      <c r="AN133" s="70">
        <v>0</v>
      </c>
    </row>
    <row r="134" spans="1:40" s="75" customFormat="1" x14ac:dyDescent="0.2">
      <c r="A134" s="75">
        <v>3813</v>
      </c>
      <c r="B134" s="75" t="s">
        <v>275</v>
      </c>
      <c r="C134" s="75" t="s">
        <v>48</v>
      </c>
      <c r="D134" s="75" t="s">
        <v>154</v>
      </c>
      <c r="E134" s="75" t="s">
        <v>316</v>
      </c>
      <c r="F134" s="75">
        <v>16.278235746795701</v>
      </c>
      <c r="G134" s="75">
        <v>16.147165418700599</v>
      </c>
      <c r="H134" s="75">
        <v>4.1673757005685199E-3</v>
      </c>
      <c r="I134" s="75">
        <v>31.447370690670201</v>
      </c>
      <c r="J134" s="75">
        <v>30.963030016927299</v>
      </c>
      <c r="K134" s="75">
        <v>2.3098490892820098E-3</v>
      </c>
      <c r="L134" s="75">
        <v>-0.201314430237053</v>
      </c>
      <c r="M134" s="75">
        <v>3.9608813284239498E-3</v>
      </c>
      <c r="N134" s="75">
        <v>5.9172876836540498</v>
      </c>
      <c r="O134" s="75">
        <v>4.1248893403631904E-3</v>
      </c>
      <c r="P134" s="75">
        <v>10.925581388484</v>
      </c>
      <c r="Q134" s="75">
        <v>2.2638920800591299E-3</v>
      </c>
      <c r="R134" s="75">
        <v>9.9404188107345597</v>
      </c>
      <c r="S134" s="75">
        <v>0.140321267033991</v>
      </c>
      <c r="T134" s="75">
        <v>660.25023743632596</v>
      </c>
      <c r="U134" s="75">
        <v>0.25825290968701797</v>
      </c>
      <c r="V134" s="76">
        <v>44612.630509259259</v>
      </c>
      <c r="W134" s="75">
        <v>2.5</v>
      </c>
      <c r="X134" s="75">
        <v>8.8407881643847892E-3</v>
      </c>
      <c r="Y134" s="75">
        <v>1.0091989091480499E-2</v>
      </c>
      <c r="Z134" s="115">
        <f>((((N134/1000)+1)/((SMOW!$Z$4/1000)+1))-1)*1000</f>
        <v>16.267329758823834</v>
      </c>
      <c r="AA134" s="115">
        <f>((((P134/1000)+1)/((SMOW!$AA$4/1000)+1))-1)*1000</f>
        <v>31.350268184772602</v>
      </c>
      <c r="AB134" s="115">
        <f>Z134*SMOW!$AN$6</f>
        <v>16.625824378912959</v>
      </c>
      <c r="AC134" s="115">
        <f>AA134*SMOW!$AN$12</f>
        <v>32.018121120475769</v>
      </c>
      <c r="AD134" s="115">
        <f>LN((AB134/1000)+1)*1000</f>
        <v>16.489128402211584</v>
      </c>
      <c r="AE134" s="115">
        <f>LN((AC134/1000)+1)*1000</f>
        <v>31.516226130476799</v>
      </c>
      <c r="AF134" s="116">
        <f>(AD134-SMOW!AN$14*AE134)</f>
        <v>-0.15143899468016642</v>
      </c>
      <c r="AG134" s="117">
        <f>AF134*1000</f>
        <v>-151.43899468016642</v>
      </c>
      <c r="AK134" s="85">
        <v>21</v>
      </c>
      <c r="AL134" s="70">
        <v>0</v>
      </c>
      <c r="AM134" s="85">
        <v>0</v>
      </c>
      <c r="AN134" s="70">
        <v>0</v>
      </c>
    </row>
    <row r="135" spans="1:40" s="75" customFormat="1" x14ac:dyDescent="0.2">
      <c r="A135" s="75">
        <v>3816</v>
      </c>
      <c r="B135" s="75" t="s">
        <v>275</v>
      </c>
      <c r="C135" s="75" t="s">
        <v>120</v>
      </c>
      <c r="D135" s="75" t="s">
        <v>121</v>
      </c>
      <c r="E135" s="75" t="s">
        <v>317</v>
      </c>
      <c r="F135" s="75">
        <v>16.2581223121141</v>
      </c>
      <c r="G135" s="75">
        <v>16.1273734038929</v>
      </c>
      <c r="H135" s="75">
        <v>6.8234107503251096E-3</v>
      </c>
      <c r="I135" s="75">
        <v>31.762556303863299</v>
      </c>
      <c r="J135" s="75">
        <v>31.2685592094053</v>
      </c>
      <c r="K135" s="75">
        <v>3.8840430339353599E-3</v>
      </c>
      <c r="L135" s="75">
        <v>-0.382425858673066</v>
      </c>
      <c r="M135" s="75">
        <v>6.3173338265957004E-3</v>
      </c>
      <c r="N135" s="75">
        <v>5.8973793052698102</v>
      </c>
      <c r="O135" s="75">
        <v>6.7538461351353803E-3</v>
      </c>
      <c r="P135" s="75">
        <v>11.2344960343657</v>
      </c>
      <c r="Q135" s="75">
        <v>3.8067656904183498E-3</v>
      </c>
      <c r="R135" s="75">
        <v>14.039112987497401</v>
      </c>
      <c r="S135" s="75">
        <v>0.15818074263145099</v>
      </c>
      <c r="T135" s="75">
        <v>485.62261706504597</v>
      </c>
      <c r="U135" s="75">
        <v>0.13685356621147399</v>
      </c>
      <c r="V135" s="76">
        <v>44613.66474537037</v>
      </c>
      <c r="W135" s="75">
        <v>2.5</v>
      </c>
      <c r="X135" s="75">
        <v>4.7020806308195197E-2</v>
      </c>
      <c r="Y135" s="75">
        <v>4.3601153294325297E-2</v>
      </c>
      <c r="Z135" s="92">
        <f>((((N135/1000)+1)/((SMOW!$Z$4/1000)+1))-1)*1000</f>
        <v>16.247216539985843</v>
      </c>
      <c r="AA135" s="92">
        <f>((((P135/1000)+1)/((SMOW!$AA$4/1000)+1))-1)*1000</f>
        <v>31.665424125765451</v>
      </c>
      <c r="AB135" s="92">
        <f>Z135*SMOW!$AN$6</f>
        <v>16.605267910884535</v>
      </c>
      <c r="AC135" s="92">
        <f>AA135*SMOW!$AN$12</f>
        <v>32.339990810108844</v>
      </c>
      <c r="AD135" s="92">
        <f>LN((AB135/1000)+1)*1000</f>
        <v>16.468907908725029</v>
      </c>
      <c r="AE135" s="92">
        <f>LN((AC135/1000)+1)*1000</f>
        <v>31.828061262551074</v>
      </c>
      <c r="AF135" s="51">
        <f>(AD135-SMOW!AN$14*AE135)</f>
        <v>-0.33630843790193765</v>
      </c>
      <c r="AG135" s="55">
        <f>AF135*1000</f>
        <v>-336.30843790193762</v>
      </c>
      <c r="AK135" s="70">
        <v>21</v>
      </c>
      <c r="AL135" s="70">
        <v>0</v>
      </c>
      <c r="AM135" s="70">
        <v>0</v>
      </c>
      <c r="AN135" s="70">
        <v>0</v>
      </c>
    </row>
    <row r="136" spans="1:40" s="75" customFormat="1" x14ac:dyDescent="0.2">
      <c r="A136" s="75">
        <v>3817</v>
      </c>
      <c r="B136" s="75" t="s">
        <v>275</v>
      </c>
      <c r="C136" s="75" t="s">
        <v>120</v>
      </c>
      <c r="D136" s="75" t="s">
        <v>121</v>
      </c>
      <c r="E136" s="75" t="s">
        <v>318</v>
      </c>
      <c r="F136" s="75">
        <v>16.608182138392699</v>
      </c>
      <c r="G136" s="75">
        <v>16.471773600963498</v>
      </c>
      <c r="H136" s="75">
        <v>7.0208521936536098E-3</v>
      </c>
      <c r="I136" s="75">
        <v>32.451029507625996</v>
      </c>
      <c r="J136" s="75">
        <v>31.935615501747598</v>
      </c>
      <c r="K136" s="75">
        <v>3.12113681441719E-3</v>
      </c>
      <c r="L136" s="75">
        <v>-0.390231383959247</v>
      </c>
      <c r="M136" s="75">
        <v>7.1259130357868199E-3</v>
      </c>
      <c r="N136" s="75">
        <v>6.2438702745647197</v>
      </c>
      <c r="O136" s="75">
        <v>6.9492746646057204E-3</v>
      </c>
      <c r="P136" s="75">
        <v>11.9092713002313</v>
      </c>
      <c r="Q136" s="75">
        <v>3.0590383361933501E-3</v>
      </c>
      <c r="R136" s="75">
        <v>15.0022528017589</v>
      </c>
      <c r="S136" s="75">
        <v>0.14164417092392001</v>
      </c>
      <c r="T136" s="75">
        <v>550.47210743218898</v>
      </c>
      <c r="U136" s="75">
        <v>9.3263323281081403E-2</v>
      </c>
      <c r="V136" s="76">
        <v>44613.760393518518</v>
      </c>
      <c r="W136" s="75">
        <v>2.5</v>
      </c>
      <c r="X136" s="75">
        <v>1.21505413500872E-3</v>
      </c>
      <c r="Y136" s="75">
        <v>2.08694421263284E-3</v>
      </c>
      <c r="Z136" s="92">
        <f>((((N136/1000)+1)/((SMOW!$Z$4/1000)+1))-1)*1000</f>
        <v>16.597272609666813</v>
      </c>
      <c r="AA136" s="92">
        <f>((((P136/1000)+1)/((SMOW!$AA$4/1000)+1))-1)*1000</f>
        <v>32.353832515292112</v>
      </c>
      <c r="AB136" s="92">
        <f>Z136*SMOW!$AN$6</f>
        <v>16.963038413085822</v>
      </c>
      <c r="AC136" s="92">
        <f>AA136*SMOW!$AN$12</f>
        <v>33.043064323429611</v>
      </c>
      <c r="AD136" s="92">
        <f>LN((AB136/1000)+1)*1000</f>
        <v>16.820772662694679</v>
      </c>
      <c r="AE136" s="92">
        <f>LN((AC136/1000)+1)*1000</f>
        <v>32.508877868197438</v>
      </c>
      <c r="AF136" s="51">
        <f>(AD136-SMOW!AN$14*AE136)</f>
        <v>-0.34391485171356706</v>
      </c>
      <c r="AG136" s="55">
        <f>AF136*1000</f>
        <v>-343.91485171356703</v>
      </c>
      <c r="AH136" s="2">
        <f>AVERAGE(AG135:AG136)</f>
        <v>-340.11164480775233</v>
      </c>
      <c r="AI136" s="2">
        <f>STDEV(AG135:AG136)</f>
        <v>5.3785467867141694</v>
      </c>
      <c r="AK136" s="70">
        <v>21</v>
      </c>
      <c r="AL136" s="70">
        <v>0</v>
      </c>
      <c r="AM136" s="70">
        <v>0</v>
      </c>
      <c r="AN136" s="70">
        <v>0</v>
      </c>
    </row>
    <row r="137" spans="1:40" s="75" customFormat="1" x14ac:dyDescent="0.2">
      <c r="A137" s="75">
        <v>3818</v>
      </c>
      <c r="B137" s="75" t="s">
        <v>275</v>
      </c>
      <c r="C137" s="75" t="s">
        <v>281</v>
      </c>
      <c r="D137" s="75" t="s">
        <v>319</v>
      </c>
      <c r="E137" s="75" t="s">
        <v>320</v>
      </c>
      <c r="F137" s="75">
        <v>15.637575988422601</v>
      </c>
      <c r="G137" s="75">
        <v>15.5165679519758</v>
      </c>
      <c r="H137" s="75">
        <v>7.3420082738458398E-3</v>
      </c>
      <c r="I137" s="75">
        <v>30.241637326412</v>
      </c>
      <c r="J137" s="75">
        <v>29.793373975923402</v>
      </c>
      <c r="K137" s="75">
        <v>2.3040327356515498E-3</v>
      </c>
      <c r="L137" s="75">
        <v>-0.21433350731175099</v>
      </c>
      <c r="M137" s="75">
        <v>7.0150458104093301E-3</v>
      </c>
      <c r="N137" s="75">
        <v>5.2831594461275202</v>
      </c>
      <c r="O137" s="75">
        <v>7.2671565612662803E-3</v>
      </c>
      <c r="P137" s="75">
        <v>9.7438374266509999</v>
      </c>
      <c r="Q137" s="75">
        <v>2.2581914492312899E-3</v>
      </c>
      <c r="R137" s="75">
        <v>12.1646737247312</v>
      </c>
      <c r="S137" s="75">
        <v>0.14029051448965499</v>
      </c>
      <c r="T137" s="75">
        <v>423.46931423687801</v>
      </c>
      <c r="U137" s="75">
        <v>0.105743694743335</v>
      </c>
      <c r="V137" s="76">
        <v>44613.855324074073</v>
      </c>
      <c r="W137" s="75">
        <v>2.5</v>
      </c>
      <c r="X137" s="75">
        <v>1.3959217312232699E-2</v>
      </c>
      <c r="Y137" s="75">
        <v>1.12034826139601E-2</v>
      </c>
      <c r="Z137" s="92">
        <f>((((N137/1000)+1)/((SMOW!$Z$4/1000)+1))-1)*1000</f>
        <v>15.626676875563961</v>
      </c>
      <c r="AA137" s="92">
        <f>((((P137/1000)+1)/((SMOW!$AA$4/1000)+1))-1)*1000</f>
        <v>30.144648330650003</v>
      </c>
      <c r="AB137" s="92">
        <f>Z137*SMOW!$AN$6</f>
        <v>15.97105297617888</v>
      </c>
      <c r="AC137" s="92">
        <f>AA137*SMOW!$AN$12</f>
        <v>30.786818016877525</v>
      </c>
      <c r="AD137" s="92">
        <f>LN((AB137/1000)+1)*1000</f>
        <v>15.844857585230999</v>
      </c>
      <c r="AE137" s="92">
        <f>LN((AC137/1000)+1)*1000</f>
        <v>30.322411604950037</v>
      </c>
      <c r="AF137" s="51">
        <f>(AD137-SMOW!AN$14*AE137)</f>
        <v>-0.1653757421826203</v>
      </c>
      <c r="AG137" s="55">
        <f>AF137*1000</f>
        <v>-165.37574218262029</v>
      </c>
      <c r="AJ137" s="75" t="s">
        <v>323</v>
      </c>
      <c r="AK137" s="70">
        <v>21</v>
      </c>
      <c r="AL137" s="70">
        <v>0</v>
      </c>
      <c r="AM137" s="70">
        <v>0</v>
      </c>
      <c r="AN137" s="70">
        <v>1</v>
      </c>
    </row>
    <row r="138" spans="1:40" s="75" customFormat="1" x14ac:dyDescent="0.2">
      <c r="A138" s="75">
        <v>3819</v>
      </c>
      <c r="B138" s="75" t="s">
        <v>275</v>
      </c>
      <c r="C138" s="75" t="s">
        <v>281</v>
      </c>
      <c r="D138" s="75" t="s">
        <v>319</v>
      </c>
      <c r="E138" s="75" t="s">
        <v>321</v>
      </c>
      <c r="F138" s="75">
        <v>16.483067126525</v>
      </c>
      <c r="G138" s="75">
        <v>16.348695442951701</v>
      </c>
      <c r="H138" s="75">
        <v>5.0869196940593903E-3</v>
      </c>
      <c r="I138" s="75">
        <v>31.811621983958499</v>
      </c>
      <c r="J138" s="75">
        <v>31.316113500597101</v>
      </c>
      <c r="K138" s="75">
        <v>1.80460707701928E-3</v>
      </c>
      <c r="L138" s="75">
        <v>-0.186212485363598</v>
      </c>
      <c r="M138" s="75">
        <v>4.9062670855243304E-3</v>
      </c>
      <c r="N138" s="75">
        <v>6.1200308091903297</v>
      </c>
      <c r="O138" s="75">
        <v>5.0350585905760198E-3</v>
      </c>
      <c r="P138" s="75">
        <v>11.2825854983422</v>
      </c>
      <c r="Q138" s="75">
        <v>1.7687024179352401E-3</v>
      </c>
      <c r="R138" s="75">
        <v>14.250115537271601</v>
      </c>
      <c r="S138" s="75">
        <v>0.146431156692964</v>
      </c>
      <c r="T138" s="75">
        <v>335.96137561127301</v>
      </c>
      <c r="U138" s="75">
        <v>7.5772742302181395E-2</v>
      </c>
      <c r="V138" s="76">
        <v>44613.973287037035</v>
      </c>
      <c r="W138" s="75">
        <v>2.5</v>
      </c>
      <c r="X138" s="75">
        <v>8.0396345661829793E-3</v>
      </c>
      <c r="Y138" s="75">
        <v>9.7326128276046895E-3</v>
      </c>
      <c r="Z138" s="92">
        <f>((((N138/1000)+1)/((SMOW!$Z$4/1000)+1))-1)*1000</f>
        <v>16.472158940446178</v>
      </c>
      <c r="AA138" s="92">
        <f>((((P138/1000)+1)/((SMOW!$AA$4/1000)+1))-1)*1000</f>
        <v>31.714485186720154</v>
      </c>
      <c r="AB138" s="92">
        <f>Z138*SMOW!$AN$6</f>
        <v>16.835167525687392</v>
      </c>
      <c r="AC138" s="92">
        <f>AA138*SMOW!$AN$12</f>
        <v>32.390097015985248</v>
      </c>
      <c r="AD138" s="92">
        <f>LN((AB138/1000)+1)*1000</f>
        <v>16.695026767951028</v>
      </c>
      <c r="AE138" s="92">
        <f>LN((AC138/1000)+1)*1000</f>
        <v>31.876596619479024</v>
      </c>
      <c r="AF138" s="51">
        <f>(AD138-SMOW!AN$14*AE138)</f>
        <v>-0.13581624713389928</v>
      </c>
      <c r="AG138" s="55">
        <f>AF138*1000</f>
        <v>-135.81624713389928</v>
      </c>
      <c r="AK138" s="70">
        <v>21</v>
      </c>
      <c r="AL138" s="70">
        <v>0</v>
      </c>
      <c r="AM138" s="70">
        <v>0</v>
      </c>
      <c r="AN138" s="70">
        <v>0</v>
      </c>
    </row>
    <row r="139" spans="1:40" s="75" customFormat="1" x14ac:dyDescent="0.2">
      <c r="A139" s="75">
        <v>3820</v>
      </c>
      <c r="B139" s="75" t="s">
        <v>275</v>
      </c>
      <c r="C139" s="75" t="s">
        <v>281</v>
      </c>
      <c r="D139" s="75" t="s">
        <v>319</v>
      </c>
      <c r="E139" s="75" t="s">
        <v>322</v>
      </c>
      <c r="F139" s="75">
        <v>15.595639267659401</v>
      </c>
      <c r="G139" s="75">
        <v>15.4752763025342</v>
      </c>
      <c r="H139" s="75">
        <v>6.4510664903108198E-3</v>
      </c>
      <c r="I139" s="75">
        <v>30.0968799828585</v>
      </c>
      <c r="J139" s="75">
        <v>29.652855964848101</v>
      </c>
      <c r="K139" s="75">
        <v>2.20415312436413E-3</v>
      </c>
      <c r="L139" s="75">
        <v>-0.181431646905618</v>
      </c>
      <c r="M139" s="75">
        <v>6.6600382176321901E-3</v>
      </c>
      <c r="N139" s="75">
        <v>5.2416502698796998</v>
      </c>
      <c r="O139" s="75">
        <v>6.3852979217162596E-3</v>
      </c>
      <c r="P139" s="75">
        <v>9.6019601909816306</v>
      </c>
      <c r="Q139" s="75">
        <v>2.1602990535787999E-3</v>
      </c>
      <c r="R139" s="75">
        <v>11.4799156843745</v>
      </c>
      <c r="S139" s="75">
        <v>0.13288510231499301</v>
      </c>
      <c r="T139" s="75">
        <v>388.53393882068798</v>
      </c>
      <c r="U139" s="75">
        <v>0.116807570269389</v>
      </c>
      <c r="V139" s="76">
        <v>44614.07167824074</v>
      </c>
      <c r="W139" s="75">
        <v>2.5</v>
      </c>
      <c r="X139" s="75">
        <v>1.134330526247E-4</v>
      </c>
      <c r="Y139" s="75">
        <v>7.3493357350597796E-4</v>
      </c>
      <c r="Z139" s="92">
        <f>((((N139/1000)+1)/((SMOW!$Z$4/1000)+1))-1)*1000</f>
        <v>15.584740604836389</v>
      </c>
      <c r="AA139" s="92">
        <f>((((P139/1000)+1)/((SMOW!$AA$4/1000)+1))-1)*1000</f>
        <v>29.999904614840702</v>
      </c>
      <c r="AB139" s="92">
        <f>Z139*SMOW!$AN$6</f>
        <v>15.928192526273453</v>
      </c>
      <c r="AC139" s="92">
        <f>AA139*SMOW!$AN$12</f>
        <v>30.638990834127586</v>
      </c>
      <c r="AD139" s="92">
        <f>LN((AB139/1000)+1)*1000</f>
        <v>15.802670011209649</v>
      </c>
      <c r="AE139" s="92">
        <f>LN((AC139/1000)+1)*1000</f>
        <v>30.178989336373935</v>
      </c>
      <c r="AF139" s="51">
        <f>(AD139-SMOW!AN$14*AE139)</f>
        <v>-0.13183635839578933</v>
      </c>
      <c r="AG139" s="55">
        <f>AF139*1000</f>
        <v>-131.83635839578932</v>
      </c>
      <c r="AK139" s="70">
        <v>21</v>
      </c>
      <c r="AL139" s="70">
        <v>0</v>
      </c>
      <c r="AM139" s="70">
        <v>0</v>
      </c>
      <c r="AN139" s="70">
        <v>0</v>
      </c>
    </row>
    <row r="140" spans="1:40" s="75" customFormat="1" x14ac:dyDescent="0.2">
      <c r="A140" s="75">
        <v>3821</v>
      </c>
      <c r="B140" s="75" t="s">
        <v>275</v>
      </c>
      <c r="C140" s="75" t="s">
        <v>281</v>
      </c>
      <c r="D140" s="75" t="s">
        <v>319</v>
      </c>
      <c r="E140" s="75" t="s">
        <v>324</v>
      </c>
      <c r="F140" s="75">
        <v>15.077086911052501</v>
      </c>
      <c r="G140" s="75">
        <v>14.9645566550572</v>
      </c>
      <c r="H140" s="75">
        <v>5.8624761368679199E-3</v>
      </c>
      <c r="I140" s="75">
        <v>29.109931704400701</v>
      </c>
      <c r="J140" s="75">
        <v>28.694284583806201</v>
      </c>
      <c r="K140" s="75">
        <v>2.2568807656714899E-3</v>
      </c>
      <c r="L140" s="75">
        <v>-0.18602560519243699</v>
      </c>
      <c r="M140" s="75">
        <v>5.8480542157504298E-3</v>
      </c>
      <c r="N140" s="75">
        <v>4.7283845501856296</v>
      </c>
      <c r="O140" s="75">
        <v>5.8027082419750201E-3</v>
      </c>
      <c r="P140" s="75">
        <v>8.6346483430370693</v>
      </c>
      <c r="Q140" s="75">
        <v>2.2119776199871302E-3</v>
      </c>
      <c r="R140" s="75">
        <v>9.0879717690185302</v>
      </c>
      <c r="S140" s="75">
        <v>0.12666046733335301</v>
      </c>
      <c r="T140" s="75">
        <v>428.70422695039002</v>
      </c>
      <c r="U140" s="75">
        <v>0.14135405572460499</v>
      </c>
      <c r="V140" s="76">
        <v>44614.536412037036</v>
      </c>
      <c r="W140" s="75">
        <v>2.5</v>
      </c>
      <c r="X140" s="75">
        <v>1.80566137547113E-2</v>
      </c>
      <c r="Y140" s="75">
        <v>1.59669522286599E-2</v>
      </c>
      <c r="Z140" s="92">
        <f>((((N140/1000)+1)/((SMOW!$Z$4/1000)+1))-1)*1000</f>
        <v>15.066193812970807</v>
      </c>
      <c r="AA140" s="92">
        <f>((((P140/1000)+1)/((SMOW!$AA$4/1000)+1))-1)*1000</f>
        <v>29.013049249655865</v>
      </c>
      <c r="AB140" s="92">
        <f>Z140*SMOW!$AN$6</f>
        <v>15.398218152997501</v>
      </c>
      <c r="AC140" s="92">
        <f>AA140*SMOW!$AN$12</f>
        <v>29.631112546622958</v>
      </c>
      <c r="AD140" s="92">
        <f>LN((AB140/1000)+1)*1000</f>
        <v>15.280868706884746</v>
      </c>
      <c r="AE140" s="92">
        <f>LN((AC140/1000)+1)*1000</f>
        <v>29.200594934348096</v>
      </c>
      <c r="AF140" s="51">
        <f>(AD140-SMOW!AN$14*AE140)</f>
        <v>-0.13704541845104856</v>
      </c>
      <c r="AG140" s="55">
        <f>AF140*1000</f>
        <v>-137.04541845104856</v>
      </c>
      <c r="AH140" s="2">
        <f>AVERAGE(AG139:AG140)</f>
        <v>-134.44088842341893</v>
      </c>
      <c r="AI140" s="2">
        <f>STDEV(AG139:AG140)</f>
        <v>3.6833616886817828</v>
      </c>
      <c r="AK140" s="70">
        <v>21</v>
      </c>
      <c r="AL140" s="70">
        <v>0</v>
      </c>
      <c r="AM140" s="70">
        <v>0</v>
      </c>
      <c r="AN140" s="70">
        <v>0</v>
      </c>
    </row>
    <row r="141" spans="1:40" s="75" customFormat="1" x14ac:dyDescent="0.2">
      <c r="A141" s="75">
        <v>3822</v>
      </c>
      <c r="B141" s="75" t="s">
        <v>275</v>
      </c>
      <c r="C141" s="75" t="s">
        <v>120</v>
      </c>
      <c r="D141" s="75" t="s">
        <v>325</v>
      </c>
      <c r="E141" s="75" t="s">
        <v>327</v>
      </c>
      <c r="F141" s="75">
        <v>10.537685393486001</v>
      </c>
      <c r="G141" s="75">
        <v>10.4825505083914</v>
      </c>
      <c r="H141" s="75">
        <v>4.9412919994487802E-3</v>
      </c>
      <c r="I141" s="75">
        <v>20.288880999088299</v>
      </c>
      <c r="J141" s="75">
        <v>20.085803781920902</v>
      </c>
      <c r="K141" s="75">
        <v>2.0892117573355802E-3</v>
      </c>
      <c r="L141" s="75">
        <v>-0.12275388846287</v>
      </c>
      <c r="M141" s="75">
        <v>4.84202630682809E-3</v>
      </c>
      <c r="N141" s="75">
        <v>0.23526219289919401</v>
      </c>
      <c r="O141" s="75">
        <v>4.8909155690898699E-3</v>
      </c>
      <c r="P141" s="75">
        <v>-1.08977760576889E-2</v>
      </c>
      <c r="Q141" s="75">
        <v>2.0476445725134099E-3</v>
      </c>
      <c r="R141" s="75">
        <v>-2.5213281070249298</v>
      </c>
      <c r="S141" s="75">
        <v>0.12567720264631499</v>
      </c>
      <c r="T141" s="75">
        <v>352.723891587249</v>
      </c>
      <c r="U141" s="75">
        <v>8.2414741374717104E-2</v>
      </c>
      <c r="V141" s="76">
        <v>44614.628750000003</v>
      </c>
      <c r="W141" s="75">
        <v>2.5</v>
      </c>
      <c r="X141" s="75">
        <v>2.5233351054878499E-2</v>
      </c>
      <c r="Y141" s="75">
        <v>2.7949267118235699E-2</v>
      </c>
      <c r="Z141" s="92">
        <f>((((N141/1000)+1)/((SMOW!$Z$4/1000)+1))-1)*1000</f>
        <v>10.52684100908996</v>
      </c>
      <c r="AA141" s="92">
        <f>((((P141/1000)+1)/((SMOW!$AA$4/1000)+1))-1)*1000</f>
        <v>20.192828975592157</v>
      </c>
      <c r="AB141" s="92">
        <f>Z141*SMOW!$AN$6</f>
        <v>10.758828429535857</v>
      </c>
      <c r="AC141" s="92">
        <f>AA141*SMOW!$AN$12</f>
        <v>20.622995634199928</v>
      </c>
      <c r="AD141" s="92">
        <f>LN((AB141/1000)+1)*1000</f>
        <v>10.701364033900285</v>
      </c>
      <c r="AE141" s="92">
        <f>LN((AC141/1000)+1)*1000</f>
        <v>20.413220879500521</v>
      </c>
      <c r="AF141" s="51">
        <f>(AD141-SMOW!AN$14*AE141)</f>
        <v>-7.6816590475990765E-2</v>
      </c>
      <c r="AG141" s="55">
        <f>AF141*1000</f>
        <v>-76.816590475990765</v>
      </c>
      <c r="AK141" s="70">
        <v>21</v>
      </c>
      <c r="AL141" s="70">
        <v>0</v>
      </c>
      <c r="AM141" s="70">
        <v>0</v>
      </c>
      <c r="AN141" s="70">
        <v>0</v>
      </c>
    </row>
    <row r="142" spans="1:40" s="75" customFormat="1" x14ac:dyDescent="0.2">
      <c r="A142" s="75">
        <v>3823</v>
      </c>
      <c r="B142" s="75" t="s">
        <v>275</v>
      </c>
      <c r="C142" s="75" t="s">
        <v>120</v>
      </c>
      <c r="D142" s="75" t="s">
        <v>325</v>
      </c>
      <c r="E142" s="75" t="s">
        <v>328</v>
      </c>
      <c r="F142" s="75">
        <v>10.139630281083299</v>
      </c>
      <c r="G142" s="75">
        <v>10.0885685490749</v>
      </c>
      <c r="H142" s="75">
        <v>5.4437243938584498E-3</v>
      </c>
      <c r="I142" s="75">
        <v>19.519862806371801</v>
      </c>
      <c r="J142" s="75">
        <v>19.331793579997601</v>
      </c>
      <c r="K142" s="75">
        <v>2.8893370552986498E-3</v>
      </c>
      <c r="L142" s="75">
        <v>-0.118618461163881</v>
      </c>
      <c r="M142" s="75">
        <v>4.9054947436972998E-3</v>
      </c>
      <c r="N142" s="75">
        <v>-0.159690744392813</v>
      </c>
      <c r="O142" s="75">
        <v>5.3380942736396203E-3</v>
      </c>
      <c r="P142" s="75">
        <v>-0.769796864687319</v>
      </c>
      <c r="Q142" s="75">
        <v>5.87068639436063E-3</v>
      </c>
      <c r="R142" s="75">
        <v>-3.5959967020294501</v>
      </c>
      <c r="S142" s="75">
        <v>0.15327237359624099</v>
      </c>
      <c r="T142" s="75">
        <v>476.39793345854599</v>
      </c>
      <c r="U142" s="75">
        <v>9.0215640755859805E-2</v>
      </c>
      <c r="V142" s="76">
        <v>44614.77443287037</v>
      </c>
      <c r="W142" s="75">
        <v>2.5</v>
      </c>
      <c r="X142" s="75">
        <v>2.3053967826364902E-2</v>
      </c>
      <c r="Y142" s="75">
        <v>2.4499210816855702E-2</v>
      </c>
      <c r="Z142" s="92">
        <f>((((N142/1000)+1)/((SMOW!$Z$4/1000)+1))-1)*1000</f>
        <v>10.127824338557856</v>
      </c>
      <c r="AA142" s="92">
        <f>((((P142/1000)+1)/((SMOW!$AA$4/1000)+1))-1)*1000</f>
        <v>19.418597130050898</v>
      </c>
      <c r="AB142" s="92">
        <f>Z142*SMOW!$AN$6</f>
        <v>10.351018347188022</v>
      </c>
      <c r="AC142" s="92">
        <f>AA142*SMOW!$AN$12</f>
        <v>19.832270372783817</v>
      </c>
      <c r="AD142" s="92">
        <f>LN((AB142/1000)+1)*1000</f>
        <v>10.297813392125201</v>
      </c>
      <c r="AE142" s="92">
        <f>LN((AC142/1000)+1)*1000</f>
        <v>19.638172963310883</v>
      </c>
      <c r="AF142" s="51">
        <f>(AD142-SMOW!AN$14*AE142)</f>
        <v>-7.1141932502944982E-2</v>
      </c>
      <c r="AG142" s="55">
        <f>AF142*1000</f>
        <v>-71.141932502944982</v>
      </c>
      <c r="AK142" s="70">
        <v>21</v>
      </c>
      <c r="AL142" s="70">
        <v>0</v>
      </c>
      <c r="AM142" s="70">
        <v>0</v>
      </c>
      <c r="AN142" s="70">
        <v>0</v>
      </c>
    </row>
    <row r="143" spans="1:40" s="75" customFormat="1" x14ac:dyDescent="0.2">
      <c r="A143" s="75">
        <v>3824</v>
      </c>
      <c r="B143" s="75" t="s">
        <v>275</v>
      </c>
      <c r="C143" s="75" t="s">
        <v>120</v>
      </c>
      <c r="D143" s="75" t="s">
        <v>325</v>
      </c>
      <c r="E143" s="75" t="s">
        <v>329</v>
      </c>
      <c r="F143" s="75">
        <v>10.3588612667709</v>
      </c>
      <c r="G143" s="75">
        <v>10.305575367413899</v>
      </c>
      <c r="H143" s="75">
        <v>5.4321455936085202E-3</v>
      </c>
      <c r="I143" s="75">
        <v>19.9256804449202</v>
      </c>
      <c r="J143" s="75">
        <v>19.729762254196899</v>
      </c>
      <c r="K143" s="75">
        <v>2.0462991827518602E-3</v>
      </c>
      <c r="L143" s="75">
        <v>-0.111739102802034</v>
      </c>
      <c r="M143" s="75">
        <v>5.5274980275336503E-3</v>
      </c>
      <c r="N143" s="75">
        <v>5.8261176651411298E-2</v>
      </c>
      <c r="O143" s="75">
        <v>5.3767649149868302E-3</v>
      </c>
      <c r="P143" s="75">
        <v>-0.36687205241578702</v>
      </c>
      <c r="Q143" s="75">
        <v>2.0055857911887801E-3</v>
      </c>
      <c r="R143" s="75">
        <v>-3.07589832149384</v>
      </c>
      <c r="S143" s="75">
        <v>0.12583049283557601</v>
      </c>
      <c r="T143" s="75">
        <v>316.59345778554399</v>
      </c>
      <c r="U143" s="75">
        <v>6.5607956004453696E-2</v>
      </c>
      <c r="V143" s="76">
        <v>44614.911504629628</v>
      </c>
      <c r="W143" s="75">
        <v>2.5</v>
      </c>
      <c r="X143" s="75">
        <v>1.6963113155970099E-4</v>
      </c>
      <c r="Y143" s="88">
        <v>3.4247751699660999E-7</v>
      </c>
      <c r="Z143" s="92">
        <f>((((N143/1000)+1)/((SMOW!$Z$4/1000)+1))-1)*1000</f>
        <v>10.348018801390246</v>
      </c>
      <c r="AA143" s="92">
        <f>((((P143/1000)+1)/((SMOW!$AA$4/1000)+1))-1)*1000</f>
        <v>19.829662613846111</v>
      </c>
      <c r="AB143" s="92">
        <f>Z143*SMOW!$AN$6</f>
        <v>10.57606539071246</v>
      </c>
      <c r="AC143" s="92">
        <f>AA143*SMOW!$AN$12</f>
        <v>20.252092760618918</v>
      </c>
      <c r="AD143" s="92">
        <f>LN((AB143/1000)+1)*1000</f>
        <v>10.520530031696927</v>
      </c>
      <c r="AE143" s="92">
        <f>LN((AC143/1000)+1)*1000</f>
        <v>20.049746525020399</v>
      </c>
      <c r="AF143" s="51">
        <f>(AD143-SMOW!AN$14*AE143)</f>
        <v>-6.5736133513844663E-2</v>
      </c>
      <c r="AG143" s="55">
        <f>AF143*1000</f>
        <v>-65.736133513844663</v>
      </c>
      <c r="AH143" s="2">
        <f>AVERAGE(AG142:AG143)</f>
        <v>-68.43903300839483</v>
      </c>
      <c r="AI143" s="2">
        <f>STDEV(AG142:AG143)</f>
        <v>3.8224771229242189</v>
      </c>
      <c r="AK143" s="70">
        <v>21</v>
      </c>
      <c r="AL143" s="70">
        <v>0</v>
      </c>
      <c r="AM143" s="70">
        <v>0</v>
      </c>
      <c r="AN143" s="70">
        <v>0</v>
      </c>
    </row>
    <row r="144" spans="1:40" s="75" customFormat="1" x14ac:dyDescent="0.2">
      <c r="A144" s="75">
        <v>3827</v>
      </c>
      <c r="B144" s="75" t="s">
        <v>275</v>
      </c>
      <c r="C144" s="75" t="s">
        <v>120</v>
      </c>
      <c r="D144" s="75" t="s">
        <v>325</v>
      </c>
      <c r="E144" s="75" t="s">
        <v>326</v>
      </c>
      <c r="F144" s="75">
        <v>9.7557584729229703</v>
      </c>
      <c r="G144" s="75">
        <v>9.7084777069562307</v>
      </c>
      <c r="H144" s="75">
        <v>5.6387952196995097E-3</v>
      </c>
      <c r="I144" s="75">
        <v>18.7907305574738</v>
      </c>
      <c r="J144" s="75">
        <v>18.616365619153701</v>
      </c>
      <c r="K144" s="75">
        <v>1.92857882437352E-3</v>
      </c>
      <c r="L144" s="75">
        <v>-0.120963339956923</v>
      </c>
      <c r="M144" s="75">
        <v>5.8541668208601403E-3</v>
      </c>
      <c r="N144" s="75">
        <v>-0.538692989287329</v>
      </c>
      <c r="O144" s="75">
        <v>5.5813077498752398E-3</v>
      </c>
      <c r="P144" s="75">
        <v>-1.4792408532061001</v>
      </c>
      <c r="Q144" s="75">
        <v>1.8902076098933601E-3</v>
      </c>
      <c r="R144" s="75">
        <v>-5.6765544110396897</v>
      </c>
      <c r="S144" s="75">
        <v>0.155862421220369</v>
      </c>
      <c r="T144" s="75">
        <v>470.46959473464801</v>
      </c>
      <c r="U144" s="75">
        <v>0.236258774816098</v>
      </c>
      <c r="V144" s="76">
        <v>44615.873692129629</v>
      </c>
      <c r="W144" s="75">
        <v>2.5</v>
      </c>
      <c r="X144" s="75">
        <v>7.3217369003871001E-4</v>
      </c>
      <c r="Y144" s="75">
        <v>2.2473898166126499E-4</v>
      </c>
      <c r="Z144" s="92">
        <f>((((N144/1000)+1)/((SMOW!$Z$4/1000)+1))-1)*1000</f>
        <v>9.7449224796202216</v>
      </c>
      <c r="AA144" s="92">
        <f>((((P144/1000)+1)/((SMOW!$AA$4/1000)+1))-1)*1000</f>
        <v>18.694819572838473</v>
      </c>
      <c r="AB144" s="92">
        <f>Z144*SMOW!$AN$6</f>
        <v>9.9596782099043786</v>
      </c>
      <c r="AC144" s="92">
        <f>AA144*SMOW!$AN$12</f>
        <v>19.09307422445978</v>
      </c>
      <c r="AD144" s="92">
        <f>LN((AB144/1000)+1)*1000</f>
        <v>9.9104074917900959</v>
      </c>
      <c r="AE144" s="92">
        <f>LN((AC144/1000)+1)*1000</f>
        <v>18.913088856951969</v>
      </c>
      <c r="AF144" s="51">
        <f>(AD144-SMOW!AN$14*AE144)</f>
        <v>-7.5703424680543918E-2</v>
      </c>
      <c r="AG144" s="55">
        <f>AF144*1000</f>
        <v>-75.703424680543918</v>
      </c>
      <c r="AK144" s="70">
        <v>21</v>
      </c>
      <c r="AL144" s="70">
        <v>0</v>
      </c>
      <c r="AM144" s="70">
        <v>0</v>
      </c>
      <c r="AN144" s="70">
        <v>0</v>
      </c>
    </row>
    <row r="145" spans="1:40" s="75" customFormat="1" x14ac:dyDescent="0.2">
      <c r="A145" s="75">
        <v>3829</v>
      </c>
      <c r="B145" s="75" t="s">
        <v>275</v>
      </c>
      <c r="C145" s="75" t="s">
        <v>120</v>
      </c>
      <c r="D145" s="75" t="s">
        <v>325</v>
      </c>
      <c r="E145" s="75" t="s">
        <v>332</v>
      </c>
      <c r="F145" s="75">
        <v>10.0769941581897</v>
      </c>
      <c r="G145" s="75">
        <v>10.0265588593942</v>
      </c>
      <c r="H145" s="75">
        <v>1.16303192164072E-2</v>
      </c>
      <c r="I145" s="75">
        <v>19.444715664995002</v>
      </c>
      <c r="J145" s="75">
        <v>19.2580815146212</v>
      </c>
      <c r="K145" s="75">
        <v>1.2993807411416199E-2</v>
      </c>
      <c r="L145" s="75">
        <v>-0.14170818032579799</v>
      </c>
      <c r="M145" s="75">
        <v>1.42989886610772E-2</v>
      </c>
      <c r="N145" s="75">
        <v>-0.21829797971116299</v>
      </c>
      <c r="O145" s="75">
        <v>1.5419619170075E-2</v>
      </c>
      <c r="P145" s="75">
        <v>-0.82398106372795299</v>
      </c>
      <c r="Q145" s="75">
        <v>1.8916178290423601E-2</v>
      </c>
      <c r="R145" s="75">
        <v>-4.8393668739533204</v>
      </c>
      <c r="S145" s="75">
        <v>0.30222692055593797</v>
      </c>
      <c r="T145" s="75" t="s">
        <v>330</v>
      </c>
      <c r="U145" s="75" t="s">
        <v>330</v>
      </c>
      <c r="V145" s="76">
        <v>44616.531655092593</v>
      </c>
      <c r="W145" s="75">
        <v>2.5</v>
      </c>
      <c r="X145" s="75">
        <v>3.53468364383532E-2</v>
      </c>
      <c r="Y145" s="75">
        <v>3.4997839476303402E-2</v>
      </c>
      <c r="Z145" s="92">
        <f>((((N145/1000)+1)/((SMOW!$Z$4/1000)+1))-1)*1000</f>
        <v>10.068614084125738</v>
      </c>
      <c r="AA145" s="92">
        <f>((((P145/1000)+1)/((SMOW!$AA$4/1000)+1))-1)*1000</f>
        <v>19.363318196328414</v>
      </c>
      <c r="AB145" s="92">
        <f>Z145*SMOW!$AN$6</f>
        <v>10.29050323461491</v>
      </c>
      <c r="AC145" s="92">
        <f>AA145*SMOW!$AN$12</f>
        <v>19.775813835158505</v>
      </c>
      <c r="AD145" s="92">
        <f>LN((AB145/1000)+1)*1000</f>
        <v>10.237916461427954</v>
      </c>
      <c r="AE145" s="92">
        <f>LN((AC145/1000)+1)*1000</f>
        <v>19.582812781051494</v>
      </c>
      <c r="AF145" s="51">
        <f>(AD145-SMOW!AN$14*AE145)</f>
        <v>-0.10180868696723522</v>
      </c>
      <c r="AG145" s="55">
        <f>AF145*1000</f>
        <v>-101.80868696723522</v>
      </c>
      <c r="AH145" s="2"/>
      <c r="AI145" s="2"/>
      <c r="AJ145" s="75" t="s">
        <v>331</v>
      </c>
      <c r="AK145" s="70">
        <v>21</v>
      </c>
      <c r="AL145" s="70">
        <v>0</v>
      </c>
      <c r="AM145" s="70">
        <v>0</v>
      </c>
      <c r="AN145" s="70">
        <v>1</v>
      </c>
    </row>
    <row r="146" spans="1:40" s="75" customFormat="1" x14ac:dyDescent="0.2">
      <c r="A146" s="75">
        <v>3830</v>
      </c>
      <c r="B146" s="75" t="s">
        <v>275</v>
      </c>
      <c r="C146" s="75" t="s">
        <v>120</v>
      </c>
      <c r="D146" s="75" t="s">
        <v>325</v>
      </c>
      <c r="E146" s="75" t="s">
        <v>333</v>
      </c>
      <c r="F146" s="75">
        <v>10.8199256978895</v>
      </c>
      <c r="G146" s="75">
        <v>10.761808616294999</v>
      </c>
      <c r="H146" s="75">
        <v>5.22474977420684E-3</v>
      </c>
      <c r="I146" s="75">
        <v>20.806001328170002</v>
      </c>
      <c r="J146" s="75">
        <v>20.592512448700202</v>
      </c>
      <c r="K146" s="75">
        <v>3.15660180952899E-3</v>
      </c>
      <c r="L146" s="75">
        <v>-0.111037956618749</v>
      </c>
      <c r="M146" s="75">
        <v>5.7061087817832897E-3</v>
      </c>
      <c r="N146" s="75">
        <v>0.51462505977383799</v>
      </c>
      <c r="O146" s="75">
        <v>5.1714834942165498E-3</v>
      </c>
      <c r="P146" s="75">
        <v>0.495933870596932</v>
      </c>
      <c r="Q146" s="75">
        <v>3.0937977158952798E-3</v>
      </c>
      <c r="R146" s="75">
        <v>-2.7397583970447301</v>
      </c>
      <c r="S146" s="75">
        <v>0.11414067051882899</v>
      </c>
      <c r="T146" s="75">
        <v>496.509583399782</v>
      </c>
      <c r="U146" s="75">
        <v>0.24036552412283799</v>
      </c>
      <c r="V146" s="76">
        <v>44616.765046296299</v>
      </c>
      <c r="W146" s="75">
        <v>2.5</v>
      </c>
      <c r="X146" s="75">
        <v>0.197286743281193</v>
      </c>
      <c r="Y146" s="75">
        <v>0.18891696038379999</v>
      </c>
      <c r="Z146" s="92">
        <f>((((N146/1000)+1)/((SMOW!$Z$4/1000)+1))-1)*1000</f>
        <v>10.80907828468769</v>
      </c>
      <c r="AA146" s="92">
        <f>((((P146/1000)+1)/((SMOW!$AA$4/1000)+1))-1)*1000</f>
        <v>20.709900621938225</v>
      </c>
      <c r="AB146" s="92">
        <f>Z146*SMOW!$AN$6</f>
        <v>11.047285567052567</v>
      </c>
      <c r="AC146" s="92">
        <f>AA146*SMOW!$AN$12</f>
        <v>21.151082427687506</v>
      </c>
      <c r="AD146" s="92">
        <f>LN((AB146/1000)+1)*1000</f>
        <v>10.986710029717466</v>
      </c>
      <c r="AE146" s="92">
        <f>LN((AC146/1000)+1)*1000</f>
        <v>20.930503188975589</v>
      </c>
      <c r="AF146" s="51">
        <f>(AD146-SMOW!AN$14*AE146)</f>
        <v>-6.4595654061644581E-2</v>
      </c>
      <c r="AG146" s="55">
        <f>AF146*1000</f>
        <v>-64.595654061644581</v>
      </c>
      <c r="AK146" s="70">
        <v>21</v>
      </c>
      <c r="AL146" s="70">
        <v>0</v>
      </c>
      <c r="AM146" s="70">
        <v>0</v>
      </c>
      <c r="AN146" s="70">
        <v>0</v>
      </c>
    </row>
    <row r="147" spans="1:40" s="75" customFormat="1" x14ac:dyDescent="0.2">
      <c r="A147" s="75">
        <v>3831</v>
      </c>
      <c r="B147" s="75" t="s">
        <v>275</v>
      </c>
      <c r="C147" s="75" t="s">
        <v>120</v>
      </c>
      <c r="D147" s="75" t="s">
        <v>325</v>
      </c>
      <c r="E147" s="75" t="s">
        <v>334</v>
      </c>
      <c r="F147" s="75">
        <v>10.8823648874284</v>
      </c>
      <c r="G147" s="75">
        <v>10.823577294315101</v>
      </c>
      <c r="H147" s="75">
        <v>6.3475938935856503E-3</v>
      </c>
      <c r="I147" s="75">
        <v>20.935604179954598</v>
      </c>
      <c r="J147" s="75">
        <v>20.7194654637597</v>
      </c>
      <c r="K147" s="75">
        <v>4.66637486779891E-3</v>
      </c>
      <c r="L147" s="75">
        <v>-0.11630047055003</v>
      </c>
      <c r="M147" s="75">
        <v>4.83565854340151E-3</v>
      </c>
      <c r="N147" s="75">
        <v>0.57642768230074504</v>
      </c>
      <c r="O147" s="75">
        <v>6.2828802272437596E-3</v>
      </c>
      <c r="P147" s="75">
        <v>0.62295812991726196</v>
      </c>
      <c r="Q147" s="75">
        <v>4.5735321648525604E-3</v>
      </c>
      <c r="R147" s="75">
        <v>-2.2282581867055602</v>
      </c>
      <c r="S147" s="75">
        <v>0.13515089501594299</v>
      </c>
      <c r="T147" s="75">
        <v>451.26151383425503</v>
      </c>
      <c r="U147" s="75">
        <v>0.14661102205391899</v>
      </c>
      <c r="V147" s="76">
        <v>44616.854143518518</v>
      </c>
      <c r="W147" s="75">
        <v>2.5</v>
      </c>
      <c r="X147" s="75">
        <v>5.8676786253521402E-3</v>
      </c>
      <c r="Y147" s="75">
        <v>4.37426503476325E-3</v>
      </c>
      <c r="Z147" s="92">
        <f>((((N147/1000)+1)/((SMOW!$Z$4/1000)+1))-1)*1000</f>
        <v>10.871516804172865</v>
      </c>
      <c r="AA147" s="92">
        <f>((((P147/1000)+1)/((SMOW!$AA$4/1000)+1))-1)*1000</f>
        <v>20.839491272652609</v>
      </c>
      <c r="AB147" s="92">
        <f>Z147*SMOW!$AN$6</f>
        <v>11.111100088232773</v>
      </c>
      <c r="AC147" s="92">
        <f>AA147*SMOW!$AN$12</f>
        <v>21.283433740480096</v>
      </c>
      <c r="AD147" s="92">
        <f>LN((AB147/1000)+1)*1000</f>
        <v>11.04982528483702</v>
      </c>
      <c r="AE147" s="92">
        <f>LN((AC147/1000)+1)*1000</f>
        <v>21.060104712970801</v>
      </c>
      <c r="AF147" s="51">
        <f>(AD147-SMOW!AN$14*AE147)</f>
        <v>-6.991000361156452E-2</v>
      </c>
      <c r="AG147" s="55">
        <f>AF147*1000</f>
        <v>-69.91000361156452</v>
      </c>
      <c r="AH147" s="2">
        <f>AVERAGE(AG147,AG146,AG144)</f>
        <v>-70.069694117917678</v>
      </c>
      <c r="AI147" s="2">
        <f>STDEV(AG147,AG146,AG144)</f>
        <v>5.5556068816903643</v>
      </c>
      <c r="AK147" s="70">
        <v>21</v>
      </c>
      <c r="AL147" s="70">
        <v>0</v>
      </c>
      <c r="AM147" s="70">
        <v>0</v>
      </c>
      <c r="AN147" s="70">
        <v>0</v>
      </c>
    </row>
    <row r="148" spans="1:40" s="75" customFormat="1" x14ac:dyDescent="0.2">
      <c r="A148" s="75">
        <v>3832</v>
      </c>
      <c r="B148" s="75" t="s">
        <v>275</v>
      </c>
      <c r="C148" s="75" t="s">
        <v>281</v>
      </c>
      <c r="D148" s="75" t="s">
        <v>336</v>
      </c>
      <c r="E148" s="75" t="s">
        <v>335</v>
      </c>
      <c r="F148" s="75">
        <v>11.9150765018725</v>
      </c>
      <c r="G148" s="75">
        <v>11.844650428326499</v>
      </c>
      <c r="H148" s="75">
        <v>4.6717741232673903E-3</v>
      </c>
      <c r="I148" s="75">
        <v>23.026068118018799</v>
      </c>
      <c r="J148" s="75">
        <v>22.764968581357699</v>
      </c>
      <c r="K148" s="75">
        <v>2.25529947271469E-3</v>
      </c>
      <c r="L148" s="75">
        <v>-0.17525298263036099</v>
      </c>
      <c r="M148" s="75">
        <v>4.6740085649320398E-3</v>
      </c>
      <c r="N148" s="75">
        <v>1.5986108105240799</v>
      </c>
      <c r="O148" s="75">
        <v>4.62414542538204E-3</v>
      </c>
      <c r="P148" s="75">
        <v>2.6718299696351799</v>
      </c>
      <c r="Q148" s="75">
        <v>2.2104277886079498E-3</v>
      </c>
      <c r="R148" s="75">
        <v>0.68822076569373603</v>
      </c>
      <c r="S148" s="75">
        <v>0.169462438517439</v>
      </c>
      <c r="T148" s="75">
        <v>256.91007596242099</v>
      </c>
      <c r="U148" s="75">
        <v>8.5686910166231006E-2</v>
      </c>
      <c r="V148" s="76">
        <v>44616.95517361111</v>
      </c>
      <c r="W148" s="75">
        <v>2.5</v>
      </c>
      <c r="X148" s="75">
        <v>4.2722160501077397E-3</v>
      </c>
      <c r="Y148" s="75">
        <v>6.2281719952361099E-3</v>
      </c>
      <c r="Z148" s="92">
        <f>((((N148/1000)+1)/((SMOW!$Z$4/1000)+1))-1)*1000</f>
        <v>11.904217336277556</v>
      </c>
      <c r="AA148" s="92">
        <f>((((P148/1000)+1)/((SMOW!$AA$4/1000)+1))-1)*1000</f>
        <v>22.929758410285885</v>
      </c>
      <c r="AB148" s="92">
        <f>Z148*SMOW!$AN$6</f>
        <v>12.166558970380862</v>
      </c>
      <c r="AC148" s="92">
        <f>AA148*SMOW!$AN$12</f>
        <v>23.418229717102708</v>
      </c>
      <c r="AD148" s="92">
        <f>LN((AB148/1000)+1)*1000</f>
        <v>12.093141285646134</v>
      </c>
      <c r="AE148" s="92">
        <f>LN((AC148/1000)+1)*1000</f>
        <v>23.148230125558037</v>
      </c>
      <c r="AF148" s="51">
        <f>(AD148-SMOW!AN$14*AE148)</f>
        <v>-0.12912422064851015</v>
      </c>
      <c r="AG148" s="55">
        <f>AF148*1000</f>
        <v>-129.12422064851015</v>
      </c>
      <c r="AK148" s="70">
        <v>21</v>
      </c>
      <c r="AL148" s="70">
        <v>0</v>
      </c>
      <c r="AM148" s="70">
        <v>0</v>
      </c>
      <c r="AN148" s="70">
        <v>0</v>
      </c>
    </row>
    <row r="149" spans="1:40" s="75" customFormat="1" x14ac:dyDescent="0.2">
      <c r="A149" s="75">
        <v>3833</v>
      </c>
      <c r="B149" s="75" t="s">
        <v>275</v>
      </c>
      <c r="C149" s="75" t="s">
        <v>281</v>
      </c>
      <c r="D149" s="75" t="s">
        <v>336</v>
      </c>
      <c r="E149" s="75" t="s">
        <v>337</v>
      </c>
      <c r="F149" s="75">
        <v>12.1633169185636</v>
      </c>
      <c r="G149" s="75">
        <v>12.0899378358814</v>
      </c>
      <c r="H149" s="75">
        <v>4.4853163775564701E-3</v>
      </c>
      <c r="I149" s="75">
        <v>23.513019576777999</v>
      </c>
      <c r="J149" s="75">
        <v>23.240846582538701</v>
      </c>
      <c r="K149" s="75">
        <v>2.3492108133763199E-3</v>
      </c>
      <c r="L149" s="75">
        <v>-0.18122915969905501</v>
      </c>
      <c r="M149" s="75">
        <v>4.6510222490207496E-3</v>
      </c>
      <c r="N149" s="75">
        <v>1.8443204182555899</v>
      </c>
      <c r="O149" s="75">
        <v>4.4395886148234903E-3</v>
      </c>
      <c r="P149" s="75">
        <v>3.1490929890993198</v>
      </c>
      <c r="Q149" s="75">
        <v>2.3024706589984999E-3</v>
      </c>
      <c r="R149" s="75">
        <v>0.55156438302643396</v>
      </c>
      <c r="S149" s="75">
        <v>0.127180810494332</v>
      </c>
      <c r="T149" s="75">
        <v>149.49807947866501</v>
      </c>
      <c r="U149" s="75">
        <v>6.8224841417751106E-2</v>
      </c>
      <c r="V149" s="76">
        <v>44617.547442129631</v>
      </c>
      <c r="W149" s="75">
        <v>2.5</v>
      </c>
      <c r="X149" s="75">
        <v>3.4166928500727403E-2</v>
      </c>
      <c r="Y149" s="75">
        <v>4.02771778787792E-2</v>
      </c>
      <c r="Z149" s="92">
        <f>((((N149/1000)+1)/((SMOW!$Z$4/1000)+1))-1)*1000</f>
        <v>12.15245508902596</v>
      </c>
      <c r="AA149" s="92">
        <f>((((P149/1000)+1)/((SMOW!$AA$4/1000)+1))-1)*1000</f>
        <v>23.416664026467025</v>
      </c>
      <c r="AB149" s="92">
        <f>Z149*SMOW!$AN$6</f>
        <v>12.420267313581583</v>
      </c>
      <c r="AC149" s="92">
        <f>AA149*SMOW!$AN$12</f>
        <v>23.91550785524316</v>
      </c>
      <c r="AD149" s="92">
        <f>LN((AB149/1000)+1)*1000</f>
        <v>12.343768565479349</v>
      </c>
      <c r="AE149" s="92">
        <f>LN((AC149/1000)+1)*1000</f>
        <v>23.634011352911088</v>
      </c>
      <c r="AF149" s="51">
        <f>(AD149-SMOW!AN$14*AE149)</f>
        <v>-0.13498942885770582</v>
      </c>
      <c r="AG149" s="55">
        <f>AF149*1000</f>
        <v>-134.98942885770583</v>
      </c>
      <c r="AK149" s="70">
        <v>21</v>
      </c>
      <c r="AL149" s="70">
        <v>0</v>
      </c>
      <c r="AM149" s="70">
        <v>0</v>
      </c>
      <c r="AN149" s="70">
        <v>0</v>
      </c>
    </row>
    <row r="150" spans="1:40" s="75" customFormat="1" x14ac:dyDescent="0.2">
      <c r="A150" s="75">
        <v>3834</v>
      </c>
      <c r="B150" s="75" t="s">
        <v>275</v>
      </c>
      <c r="C150" s="75" t="s">
        <v>281</v>
      </c>
      <c r="D150" s="75" t="s">
        <v>336</v>
      </c>
      <c r="E150" s="75" t="s">
        <v>342</v>
      </c>
      <c r="F150" s="75">
        <v>12.3607761428913</v>
      </c>
      <c r="G150" s="75">
        <v>12.2850043663059</v>
      </c>
      <c r="H150" s="75">
        <v>7.9245088795880502E-3</v>
      </c>
      <c r="I150" s="75">
        <v>23.8738478075858</v>
      </c>
      <c r="J150" s="75">
        <v>23.593323437340501</v>
      </c>
      <c r="K150" s="75">
        <v>2.26309163084672E-3</v>
      </c>
      <c r="L150" s="75">
        <v>-0.17668756479047401</v>
      </c>
      <c r="M150" s="75">
        <v>6.4446076712539298E-3</v>
      </c>
      <c r="N150" s="75">
        <v>2.0448661062258502</v>
      </c>
      <c r="O150" s="75">
        <v>9.1855510415971495E-3</v>
      </c>
      <c r="P150" s="75">
        <v>3.5032160566156501</v>
      </c>
      <c r="Q150" s="75">
        <v>2.21181122083714E-3</v>
      </c>
      <c r="R150" s="75">
        <v>1.4700852806050699</v>
      </c>
      <c r="S150" s="75">
        <v>0.15727803154119899</v>
      </c>
      <c r="T150" s="75">
        <v>253.14379377077799</v>
      </c>
      <c r="U150" s="75">
        <v>8.5180955834867303E-2</v>
      </c>
      <c r="V150" s="76">
        <v>44617.645509259259</v>
      </c>
      <c r="W150" s="75">
        <v>2.5</v>
      </c>
      <c r="X150" s="75">
        <v>9.5460550369216704E-2</v>
      </c>
      <c r="Y150" s="75">
        <v>0.10463671214025699</v>
      </c>
      <c r="Z150" s="92">
        <f>((((N150/1000)+1)/((SMOW!$Z$4/1000)+1))-1)*1000</f>
        <v>12.355064223299017</v>
      </c>
      <c r="AA150" s="92">
        <f>((((P150/1000)+1)/((SMOW!$AA$4/1000)+1))-1)*1000</f>
        <v>23.777941777646028</v>
      </c>
      <c r="AB150" s="92">
        <f>Z150*SMOW!$AN$6</f>
        <v>12.627341488257379</v>
      </c>
      <c r="AC150" s="92">
        <f>AA150*SMOW!$AN$12</f>
        <v>24.284481885296305</v>
      </c>
      <c r="AD150" s="92">
        <f>LN((AB150/1000)+1)*1000</f>
        <v>12.548281461371285</v>
      </c>
      <c r="AE150" s="92">
        <f>LN((AC150/1000)+1)*1000</f>
        <v>23.994302375167475</v>
      </c>
      <c r="AF150" s="51">
        <f>(AD150-SMOW!AN$14*AE150)</f>
        <v>-0.12071019271714256</v>
      </c>
      <c r="AG150" s="55">
        <f>AF150*1000</f>
        <v>-120.71019271714256</v>
      </c>
      <c r="AH150" s="2">
        <f>AVERAGE(AG148:AG150)</f>
        <v>-128.27461407445284</v>
      </c>
      <c r="AI150" s="2">
        <f>STDEV(AG148:AG150)</f>
        <v>7.1774312736175396</v>
      </c>
      <c r="AK150" s="70">
        <v>21</v>
      </c>
      <c r="AL150" s="70">
        <v>0</v>
      </c>
      <c r="AM150" s="70">
        <v>0</v>
      </c>
      <c r="AN150" s="70">
        <v>0</v>
      </c>
    </row>
    <row r="151" spans="1:40" s="75" customFormat="1" x14ac:dyDescent="0.2">
      <c r="A151" s="75">
        <v>3835</v>
      </c>
      <c r="B151" s="75" t="s">
        <v>275</v>
      </c>
      <c r="C151" s="75" t="s">
        <v>64</v>
      </c>
      <c r="D151" s="75" t="s">
        <v>112</v>
      </c>
      <c r="E151" s="75" t="s">
        <v>338</v>
      </c>
      <c r="F151" s="75">
        <v>13.456906964333699</v>
      </c>
      <c r="G151" s="75">
        <v>13.367166023392199</v>
      </c>
      <c r="H151" s="75">
        <v>7.0877581447364802E-3</v>
      </c>
      <c r="I151" s="75">
        <v>25.8729790508349</v>
      </c>
      <c r="J151" s="75">
        <v>25.5439369159531</v>
      </c>
      <c r="K151" s="75">
        <v>1.9958787704257102E-3</v>
      </c>
      <c r="L151" s="75">
        <v>-0.12003266823101801</v>
      </c>
      <c r="M151" s="75">
        <v>7.0681164568927599E-3</v>
      </c>
      <c r="N151" s="75">
        <v>3.12472232439251</v>
      </c>
      <c r="O151" s="75">
        <v>7.0154985100815397E-3</v>
      </c>
      <c r="P151" s="75">
        <v>5.4620984522541303</v>
      </c>
      <c r="Q151" s="75">
        <v>1.95616854888717E-3</v>
      </c>
      <c r="R151" s="75">
        <v>4.16708607971922</v>
      </c>
      <c r="S151" s="75">
        <v>0.13358569584798499</v>
      </c>
      <c r="T151" s="75">
        <v>533.55657804596001</v>
      </c>
      <c r="U151" s="75">
        <v>0.213207000320213</v>
      </c>
      <c r="V151" s="76">
        <v>44617.791608796295</v>
      </c>
      <c r="W151" s="75">
        <v>2.5</v>
      </c>
      <c r="X151" s="75">
        <v>5.9195443974915898E-2</v>
      </c>
      <c r="Y151" s="75">
        <v>6.41797838708109E-2</v>
      </c>
      <c r="Z151" s="92">
        <f>((((N151/1000)+1)/((SMOW!$Z$4/1000)+1))-1)*1000</f>
        <v>13.446031252891233</v>
      </c>
      <c r="AA151" s="92">
        <f>((((P151/1000)+1)/((SMOW!$AA$4/1000)+1))-1)*1000</f>
        <v>25.776401329247633</v>
      </c>
      <c r="AB151" s="92">
        <f>Z151*SMOW!$AN$6</f>
        <v>13.742350927796517</v>
      </c>
      <c r="AC151" s="92">
        <f>AA151*SMOW!$AN$12</f>
        <v>26.325514504233567</v>
      </c>
      <c r="AD151" s="92">
        <f>LN((AB151/1000)+1)*1000</f>
        <v>13.648781095021025</v>
      </c>
      <c r="AE151" s="92">
        <f>LN((AC151/1000)+1)*1000</f>
        <v>25.984962029158478</v>
      </c>
      <c r="AF151" s="51">
        <f>(AD151-SMOW!AN$14*AE151)</f>
        <v>-7.1278856374650701E-2</v>
      </c>
      <c r="AG151" s="55">
        <f>AF151*1000</f>
        <v>-71.278856374650701</v>
      </c>
      <c r="AJ151" s="75" t="s">
        <v>344</v>
      </c>
      <c r="AK151" s="70">
        <v>21</v>
      </c>
      <c r="AL151" s="70">
        <v>0</v>
      </c>
      <c r="AM151" s="70">
        <v>0</v>
      </c>
      <c r="AN151" s="70">
        <v>1</v>
      </c>
    </row>
    <row r="152" spans="1:40" s="75" customFormat="1" x14ac:dyDescent="0.2">
      <c r="A152" s="75">
        <v>3836</v>
      </c>
      <c r="B152" s="75" t="s">
        <v>275</v>
      </c>
      <c r="C152" s="75" t="s">
        <v>64</v>
      </c>
      <c r="D152" s="75" t="s">
        <v>112</v>
      </c>
      <c r="E152" s="75" t="s">
        <v>339</v>
      </c>
      <c r="F152" s="75">
        <v>13.6952736866786</v>
      </c>
      <c r="G152" s="75">
        <v>13.602340094154799</v>
      </c>
      <c r="H152" s="75">
        <v>6.74471042992423E-3</v>
      </c>
      <c r="I152" s="75">
        <v>26.305331084358201</v>
      </c>
      <c r="J152" s="75">
        <v>25.9652960138202</v>
      </c>
      <c r="K152" s="75">
        <v>2.4598563623942698E-3</v>
      </c>
      <c r="L152" s="75">
        <v>-0.107336201142213</v>
      </c>
      <c r="M152" s="75">
        <v>6.8902019301914797E-3</v>
      </c>
      <c r="N152" s="75">
        <v>3.36065890000856</v>
      </c>
      <c r="O152" s="75">
        <v>6.6759481638361097E-3</v>
      </c>
      <c r="P152" s="75">
        <v>5.8858483625974998</v>
      </c>
      <c r="Q152" s="75">
        <v>2.4109147921134002E-3</v>
      </c>
      <c r="R152" s="75">
        <v>5.0459346731121801</v>
      </c>
      <c r="S152" s="75">
        <v>0.16343547801498501</v>
      </c>
      <c r="T152" s="75">
        <v>586.421830143737</v>
      </c>
      <c r="U152" s="75">
        <v>0.16240999344691501</v>
      </c>
      <c r="V152" s="76">
        <v>44617.87736111111</v>
      </c>
      <c r="W152" s="75">
        <v>2.5</v>
      </c>
      <c r="X152" s="75">
        <v>6.0803801375789397E-2</v>
      </c>
      <c r="Y152" s="75">
        <v>5.3454509786014799E-2</v>
      </c>
      <c r="Z152" s="92">
        <f>((((N152/1000)+1)/((SMOW!$Z$4/1000)+1))-1)*1000</f>
        <v>13.684395417251194</v>
      </c>
      <c r="AA152" s="92">
        <f>((((P152/1000)+1)/((SMOW!$AA$4/1000)+1))-1)*1000</f>
        <v>26.208712660290789</v>
      </c>
      <c r="AB152" s="92">
        <f>Z152*SMOW!$AN$6</f>
        <v>13.985968091377124</v>
      </c>
      <c r="AC152" s="92">
        <f>AA152*SMOW!$AN$12</f>
        <v>26.767035338362096</v>
      </c>
      <c r="AD152" s="92">
        <f>LN((AB152/1000)+1)*1000</f>
        <v>13.889066899058783</v>
      </c>
      <c r="AE152" s="92">
        <f>LN((AC152/1000)+1)*1000</f>
        <v>26.415065232220243</v>
      </c>
      <c r="AF152" s="51">
        <f>(AD152-SMOW!AN$14*AE152)</f>
        <v>-5.8087543553506649E-2</v>
      </c>
      <c r="AG152" s="55">
        <f>AF152*1000</f>
        <v>-58.087543553506649</v>
      </c>
      <c r="AJ152" s="75" t="s">
        <v>341</v>
      </c>
      <c r="AK152" s="70">
        <v>21</v>
      </c>
      <c r="AL152" s="70">
        <v>0</v>
      </c>
      <c r="AM152" s="70">
        <v>0</v>
      </c>
      <c r="AN152" s="70">
        <v>1</v>
      </c>
    </row>
    <row r="153" spans="1:40" s="75" customFormat="1" x14ac:dyDescent="0.2">
      <c r="A153" s="75">
        <v>3837</v>
      </c>
      <c r="B153" s="75" t="s">
        <v>275</v>
      </c>
      <c r="C153" s="75" t="s">
        <v>64</v>
      </c>
      <c r="D153" s="75" t="s">
        <v>112</v>
      </c>
      <c r="E153" s="75" t="s">
        <v>340</v>
      </c>
      <c r="F153" s="75">
        <v>13.645575820290601</v>
      </c>
      <c r="G153" s="75">
        <v>13.5533125006011</v>
      </c>
      <c r="H153" s="75">
        <v>6.5693469355162203E-3</v>
      </c>
      <c r="I153" s="75">
        <v>26.211479282369002</v>
      </c>
      <c r="J153" s="75">
        <v>25.873845486973799</v>
      </c>
      <c r="K153" s="75">
        <v>3.11801334704437E-3</v>
      </c>
      <c r="L153" s="75">
        <v>-0.104172032128882</v>
      </c>
      <c r="M153" s="75">
        <v>5.0492359132444401E-3</v>
      </c>
      <c r="N153" s="75">
        <v>3.31146770295021</v>
      </c>
      <c r="O153" s="75">
        <v>6.5023724987788101E-3</v>
      </c>
      <c r="P153" s="75">
        <v>5.7938638462893701</v>
      </c>
      <c r="Q153" s="75">
        <v>3.0559770136661399E-3</v>
      </c>
      <c r="R153" s="75">
        <v>5.0114286622971003</v>
      </c>
      <c r="S153" s="75">
        <v>0.13308052668900899</v>
      </c>
      <c r="T153" s="75">
        <v>503.61466846285902</v>
      </c>
      <c r="U153" s="75">
        <v>0.19577583214772601</v>
      </c>
      <c r="V153" s="76">
        <v>44617.965949074074</v>
      </c>
      <c r="W153" s="75">
        <v>2.5</v>
      </c>
      <c r="X153" s="75">
        <v>6.8341534352910502E-2</v>
      </c>
      <c r="Y153" s="75">
        <v>5.9010792431870497E-2</v>
      </c>
      <c r="Z153" s="92">
        <f>((((N153/1000)+1)/((SMOW!$Z$4/1000)+1))-1)*1000</f>
        <v>13.634698084185937</v>
      </c>
      <c r="AA153" s="92">
        <f>((((P153/1000)+1)/((SMOW!$AA$4/1000)+1))-1)*1000</f>
        <v>26.114869693697031</v>
      </c>
      <c r="AB153" s="92">
        <f>Z153*SMOW!$AN$6</f>
        <v>13.935175543128993</v>
      </c>
      <c r="AC153" s="92">
        <f>AA153*SMOW!$AN$12</f>
        <v>26.671193240521184</v>
      </c>
      <c r="AD153" s="92">
        <f>LN((AB153/1000)+1)*1000</f>
        <v>13.838973680771375</v>
      </c>
      <c r="AE153" s="92">
        <f>LN((AC153/1000)+1)*1000</f>
        <v>26.321717308161507</v>
      </c>
      <c r="AF153" s="51">
        <f>(AD153-SMOW!AN$14*AE153)</f>
        <v>-5.8893057937901006E-2</v>
      </c>
      <c r="AG153" s="55">
        <f>AF153*1000</f>
        <v>-58.893057937901006</v>
      </c>
      <c r="AH153" s="2">
        <f>AVERAGE(AG151:AG153)</f>
        <v>-62.753152622019456</v>
      </c>
      <c r="AI153" s="2">
        <f>STDEV(AG151:AG153)</f>
        <v>7.394452766370847</v>
      </c>
      <c r="AJ153" s="75" t="s">
        <v>341</v>
      </c>
      <c r="AK153" s="70">
        <v>21</v>
      </c>
      <c r="AL153" s="70">
        <v>0</v>
      </c>
      <c r="AM153" s="70">
        <v>0</v>
      </c>
      <c r="AN153" s="70">
        <v>1</v>
      </c>
    </row>
    <row r="154" spans="1:40" s="75" customFormat="1" x14ac:dyDescent="0.2">
      <c r="A154" s="75">
        <v>3839</v>
      </c>
      <c r="B154" s="75" t="s">
        <v>275</v>
      </c>
      <c r="C154" s="75" t="s">
        <v>64</v>
      </c>
      <c r="D154" s="75" t="s">
        <v>99</v>
      </c>
      <c r="E154" s="18" t="s">
        <v>362</v>
      </c>
      <c r="F154" s="75">
        <v>16.953018984749999</v>
      </c>
      <c r="G154" s="75">
        <v>16.810919228737799</v>
      </c>
      <c r="H154" s="75">
        <v>7.6746613508905798E-3</v>
      </c>
      <c r="I154" s="75">
        <v>32.669911309405499</v>
      </c>
      <c r="J154" s="75">
        <v>32.147595225923098</v>
      </c>
      <c r="K154" s="75">
        <v>2.3649739427042999E-3</v>
      </c>
      <c r="L154" s="75">
        <v>-0.16301105054957801</v>
      </c>
      <c r="M154" s="75">
        <v>7.4047667906176097E-3</v>
      </c>
      <c r="N154" s="75">
        <v>6.5808594323244396</v>
      </c>
      <c r="O154" s="75">
        <v>8.5782986334506008E-3</v>
      </c>
      <c r="P154" s="75">
        <v>12.1185010786399</v>
      </c>
      <c r="Q154" s="75">
        <v>5.7587908998927399E-3</v>
      </c>
      <c r="R154" s="75">
        <v>12.552334601864301</v>
      </c>
      <c r="S154" s="75">
        <v>0.19267848475465801</v>
      </c>
      <c r="T154" s="75">
        <v>560.02550222094305</v>
      </c>
      <c r="U154" s="75">
        <v>0.18351490661491501</v>
      </c>
      <c r="V154" s="76">
        <v>44618.885462962964</v>
      </c>
      <c r="W154" s="75">
        <v>2.5</v>
      </c>
      <c r="X154" s="75">
        <v>2.44661808968916E-3</v>
      </c>
      <c r="Y154" s="75">
        <v>1.63681628458605E-3</v>
      </c>
      <c r="Z154" s="92">
        <f>((((N154/1000)+1)/((SMOW!$Z$4/1000)+1))-1)*1000</f>
        <v>16.937729102171062</v>
      </c>
      <c r="AA154" s="92">
        <f>((((P154/1000)+1)/((SMOW!$AA$4/1000)+1))-1)*1000</f>
        <v>32.567289561039829</v>
      </c>
      <c r="AB154" s="92">
        <f>Z154*SMOW!$AN$6</f>
        <v>17.310997785457062</v>
      </c>
      <c r="AC154" s="92">
        <f>AA154*SMOW!$AN$12</f>
        <v>33.261068632180276</v>
      </c>
      <c r="AD154" s="92">
        <f>LN((AB154/1000)+1)*1000</f>
        <v>17.162869518450563</v>
      </c>
      <c r="AE154" s="92">
        <f>LN((AC154/1000)+1)*1000</f>
        <v>32.719886795762996</v>
      </c>
      <c r="AF154" s="51">
        <f>(AD154-SMOW!AN$14*AE154)</f>
        <v>-0.11323070971230109</v>
      </c>
      <c r="AG154" s="55">
        <f>AF154*1000</f>
        <v>-113.23070971230109</v>
      </c>
      <c r="AJ154" s="75" t="s">
        <v>360</v>
      </c>
      <c r="AK154" s="70">
        <v>21</v>
      </c>
      <c r="AL154" s="70">
        <v>0</v>
      </c>
      <c r="AM154" s="70">
        <v>0</v>
      </c>
      <c r="AN154" s="70">
        <v>1</v>
      </c>
    </row>
    <row r="155" spans="1:40" s="26" customFormat="1" x14ac:dyDescent="0.2">
      <c r="C155" s="121"/>
      <c r="D155" s="106"/>
      <c r="E155" s="26" t="s">
        <v>343</v>
      </c>
      <c r="V155" s="122"/>
      <c r="Z155" s="109"/>
      <c r="AA155" s="109"/>
      <c r="AB155" s="109"/>
      <c r="AC155" s="109"/>
      <c r="AD155" s="109"/>
      <c r="AE155" s="109"/>
      <c r="AF155" s="110"/>
      <c r="AG155" s="135"/>
      <c r="AK155" s="70">
        <v>21</v>
      </c>
      <c r="AL155" s="70">
        <v>0</v>
      </c>
      <c r="AM155" s="70">
        <v>0</v>
      </c>
      <c r="AN155" s="70">
        <v>1</v>
      </c>
    </row>
    <row r="156" spans="1:40" s="75" customFormat="1" x14ac:dyDescent="0.2">
      <c r="A156" s="75">
        <v>3841</v>
      </c>
      <c r="B156" s="75" t="s">
        <v>275</v>
      </c>
      <c r="C156" s="75" t="s">
        <v>64</v>
      </c>
      <c r="D156" s="75" t="s">
        <v>99</v>
      </c>
      <c r="E156" s="18" t="s">
        <v>363</v>
      </c>
      <c r="F156" s="75">
        <v>16.635251072185099</v>
      </c>
      <c r="G156" s="75">
        <v>16.498399836435301</v>
      </c>
      <c r="H156" s="75">
        <v>7.4691893223736297E-3</v>
      </c>
      <c r="I156" s="75">
        <v>32.197328325454102</v>
      </c>
      <c r="J156" s="75">
        <v>31.689858309409701</v>
      </c>
      <c r="K156" s="75">
        <v>2.2103734812518E-3</v>
      </c>
      <c r="L156" s="75">
        <v>-0.229736195539848</v>
      </c>
      <c r="M156" s="75">
        <v>5.66309179787821E-3</v>
      </c>
      <c r="N156" s="75">
        <v>6.2706632408048204</v>
      </c>
      <c r="O156" s="75">
        <v>7.3930410000727503E-3</v>
      </c>
      <c r="P156" s="75">
        <v>11.660617784430199</v>
      </c>
      <c r="Q156" s="75">
        <v>2.1663956495683099E-3</v>
      </c>
      <c r="R156" s="75">
        <v>12.132550930531901</v>
      </c>
      <c r="S156" s="75">
        <v>0.17638208199150801</v>
      </c>
      <c r="T156" s="75">
        <v>474.69909233622798</v>
      </c>
      <c r="U156" s="75">
        <v>0.25093650645132398</v>
      </c>
      <c r="V156" s="76">
        <v>44620.798703703702</v>
      </c>
      <c r="W156" s="75">
        <v>2.5</v>
      </c>
      <c r="X156" s="75">
        <v>0.105216317722576</v>
      </c>
      <c r="Y156" s="75">
        <v>9.9515744620496102E-2</v>
      </c>
      <c r="Z156" s="92">
        <f>((((N156/1000)+1)/((SMOW!$Z$4/1000)+1))-1)*1000</f>
        <v>16.624341252974297</v>
      </c>
      <c r="AA156" s="92">
        <f>((((P156/1000)+1)/((SMOW!$AA$4/1000)+1))-1)*1000</f>
        <v>32.100155217053896</v>
      </c>
      <c r="AB156" s="92">
        <f>Z156*SMOW!$AN$6</f>
        <v>16.990703587178793</v>
      </c>
      <c r="AC156" s="92">
        <f>AA156*SMOW!$AN$12</f>
        <v>32.783982952494114</v>
      </c>
      <c r="AD156" s="92">
        <f>LN((AB156/1000)+1)*1000</f>
        <v>16.847976009086828</v>
      </c>
      <c r="AE156" s="92">
        <f>LN((AC156/1000)+1)*1000</f>
        <v>32.258052057164029</v>
      </c>
      <c r="AF156" s="51">
        <f>(AD156-SMOW!AN$14*AE156)</f>
        <v>-0.18427547709578107</v>
      </c>
      <c r="AG156" s="55">
        <f>AF156*1000</f>
        <v>-184.27547709578107</v>
      </c>
      <c r="AJ156" s="75" t="s">
        <v>361</v>
      </c>
      <c r="AK156" s="70">
        <v>21</v>
      </c>
      <c r="AL156" s="70">
        <v>0</v>
      </c>
      <c r="AM156" s="70">
        <v>0</v>
      </c>
      <c r="AN156" s="70">
        <v>1</v>
      </c>
    </row>
    <row r="157" spans="1:40" s="75" customFormat="1" x14ac:dyDescent="0.2">
      <c r="A157" s="75">
        <v>3842</v>
      </c>
      <c r="B157" s="75" t="s">
        <v>275</v>
      </c>
      <c r="C157" s="75" t="s">
        <v>64</v>
      </c>
      <c r="D157" s="75" t="s">
        <v>99</v>
      </c>
      <c r="E157" s="18" t="s">
        <v>364</v>
      </c>
      <c r="F157" s="75">
        <v>17.7696609357277</v>
      </c>
      <c r="G157" s="75">
        <v>17.613625740097799</v>
      </c>
      <c r="H157" s="75">
        <v>5.2292396505673501E-3</v>
      </c>
      <c r="I157" s="75">
        <v>34.312751293775598</v>
      </c>
      <c r="J157" s="75">
        <v>33.737197699470499</v>
      </c>
      <c r="K157" s="75">
        <v>1.73434833472203E-3</v>
      </c>
      <c r="L157" s="75">
        <v>-0.199614645222605</v>
      </c>
      <c r="M157" s="75">
        <v>4.8975122705132799E-3</v>
      </c>
      <c r="N157" s="75">
        <v>7.3935078053328098</v>
      </c>
      <c r="O157" s="75">
        <v>5.1759275963242602E-3</v>
      </c>
      <c r="P157" s="75">
        <v>13.733952066819199</v>
      </c>
      <c r="Q157" s="75">
        <v>1.69984155123338E-3</v>
      </c>
      <c r="R157" s="75">
        <v>14.71551437382</v>
      </c>
      <c r="S157" s="75">
        <v>0.11405853833108499</v>
      </c>
      <c r="T157" s="75">
        <v>446.08988853226401</v>
      </c>
      <c r="U157" s="75">
        <v>0.12816508020897299</v>
      </c>
      <c r="V157" s="76">
        <v>44620.947766203702</v>
      </c>
      <c r="W157" s="75">
        <v>2.5</v>
      </c>
      <c r="X157" s="75">
        <v>3.10255552117059E-4</v>
      </c>
      <c r="Y157" s="75">
        <v>6.2472750938172305E-4</v>
      </c>
      <c r="Z157" s="92">
        <f>((((N157/1000)+1)/((SMOW!$Z$4/1000)+1))-1)*1000</f>
        <v>17.758738942823094</v>
      </c>
      <c r="AA157" s="92">
        <f>((((P157/1000)+1)/((SMOW!$AA$4/1000)+1))-1)*1000</f>
        <v>34.215379035251736</v>
      </c>
      <c r="AB157" s="92">
        <f>Z157*SMOW!$AN$6</f>
        <v>18.15010079906849</v>
      </c>
      <c r="AC157" s="92">
        <f>AA157*SMOW!$AN$12</f>
        <v>34.944267260392614</v>
      </c>
      <c r="AD157" s="92">
        <f>LN((AB157/1000)+1)*1000</f>
        <v>17.987354016560978</v>
      </c>
      <c r="AE157" s="92">
        <f>LN((AC157/1000)+1)*1000</f>
        <v>34.347577209881976</v>
      </c>
      <c r="AF157" s="51">
        <f>(AD157-SMOW!AN$14*AE157)</f>
        <v>-0.14816675025670634</v>
      </c>
      <c r="AG157" s="55">
        <f>AF157*1000</f>
        <v>-148.16675025670634</v>
      </c>
      <c r="AJ157" s="134" t="s">
        <v>352</v>
      </c>
      <c r="AK157" s="70">
        <v>21</v>
      </c>
      <c r="AL157" s="70">
        <v>0</v>
      </c>
      <c r="AM157" s="70">
        <v>0</v>
      </c>
      <c r="AN157" s="70">
        <v>0</v>
      </c>
    </row>
    <row r="158" spans="1:40" s="75" customFormat="1" x14ac:dyDescent="0.2">
      <c r="V158" s="76"/>
      <c r="X158" s="88"/>
      <c r="Z158" s="115"/>
      <c r="AA158" s="115"/>
      <c r="AB158" s="115"/>
      <c r="AC158" s="115"/>
      <c r="AD158" s="115"/>
      <c r="AE158" s="115"/>
      <c r="AF158" s="116"/>
      <c r="AG158" s="117"/>
    </row>
    <row r="159" spans="1:40" s="75" customFormat="1" x14ac:dyDescent="0.2">
      <c r="V159" s="76"/>
      <c r="Z159" s="115"/>
      <c r="AA159" s="115"/>
      <c r="AB159" s="115"/>
      <c r="AC159" s="115"/>
      <c r="AD159" s="115"/>
      <c r="AE159" s="115"/>
      <c r="AF159" s="116"/>
      <c r="AG159" s="117"/>
      <c r="AH159" s="2"/>
      <c r="AI159" s="2"/>
    </row>
    <row r="160" spans="1:40" s="75" customFormat="1" x14ac:dyDescent="0.2">
      <c r="V160" s="76"/>
      <c r="Z160" s="115"/>
      <c r="AA160" s="115"/>
      <c r="AB160" s="115"/>
      <c r="AC160" s="115"/>
      <c r="AD160" s="115"/>
      <c r="AE160" s="115"/>
      <c r="AF160" s="116"/>
      <c r="AG160" s="117"/>
    </row>
    <row r="161" spans="22:35" s="75" customFormat="1" x14ac:dyDescent="0.2">
      <c r="V161" s="76"/>
      <c r="Z161" s="115"/>
      <c r="AA161" s="115"/>
      <c r="AB161" s="115"/>
      <c r="AC161" s="115"/>
      <c r="AD161" s="115"/>
      <c r="AE161" s="115"/>
      <c r="AF161" s="116"/>
      <c r="AG161" s="117"/>
      <c r="AH161" s="2"/>
      <c r="AI161" s="2"/>
    </row>
    <row r="162" spans="22:35" s="75" customFormat="1" x14ac:dyDescent="0.2">
      <c r="V162" s="76"/>
      <c r="Z162" s="115"/>
      <c r="AA162" s="115"/>
      <c r="AB162" s="115"/>
      <c r="AC162" s="115"/>
      <c r="AD162" s="115"/>
      <c r="AE162" s="115"/>
      <c r="AF162" s="116"/>
      <c r="AG162" s="117"/>
    </row>
    <row r="163" spans="22:35" s="75" customFormat="1" x14ac:dyDescent="0.2">
      <c r="V163" s="76"/>
      <c r="Z163" s="115"/>
      <c r="AA163" s="115"/>
      <c r="AB163" s="115"/>
      <c r="AC163" s="115"/>
      <c r="AD163" s="115"/>
      <c r="AE163" s="115"/>
      <c r="AF163" s="116"/>
      <c r="AG163" s="117"/>
    </row>
    <row r="164" spans="22:35" s="75" customFormat="1" x14ac:dyDescent="0.2">
      <c r="V164" s="76"/>
      <c r="Z164" s="115"/>
      <c r="AA164" s="115"/>
      <c r="AB164" s="115"/>
      <c r="AC164" s="115"/>
      <c r="AD164" s="115"/>
      <c r="AE164" s="115"/>
      <c r="AF164" s="116"/>
      <c r="AG164" s="117"/>
      <c r="AH164" s="2"/>
      <c r="AI164" s="2"/>
    </row>
    <row r="165" spans="22:35" s="75" customFormat="1" x14ac:dyDescent="0.2">
      <c r="V165" s="76"/>
      <c r="Z165" s="115"/>
      <c r="AA165" s="115"/>
      <c r="AB165" s="115"/>
      <c r="AC165" s="115"/>
      <c r="AD165" s="115"/>
      <c r="AE165" s="115"/>
      <c r="AF165" s="116"/>
      <c r="AG165" s="117"/>
    </row>
    <row r="166" spans="22:35" s="75" customFormat="1" x14ac:dyDescent="0.2">
      <c r="V166" s="76"/>
      <c r="Z166" s="115"/>
      <c r="AA166" s="115"/>
      <c r="AB166" s="115"/>
      <c r="AC166" s="115"/>
      <c r="AD166" s="115"/>
      <c r="AE166" s="115"/>
      <c r="AF166" s="116"/>
      <c r="AG166" s="117"/>
      <c r="AH166" s="2"/>
      <c r="AI166" s="2"/>
    </row>
    <row r="167" spans="22:35" s="75" customFormat="1" x14ac:dyDescent="0.2">
      <c r="V167" s="76"/>
      <c r="Z167" s="115"/>
      <c r="AA167" s="115"/>
      <c r="AB167" s="115"/>
      <c r="AC167" s="115"/>
      <c r="AD167" s="115"/>
      <c r="AE167" s="115"/>
      <c r="AF167" s="116"/>
      <c r="AG167" s="117"/>
    </row>
    <row r="168" spans="22:35" s="75" customFormat="1" x14ac:dyDescent="0.2">
      <c r="V168" s="76"/>
      <c r="Z168" s="115"/>
      <c r="AA168" s="115"/>
      <c r="AB168" s="115"/>
      <c r="AC168" s="115"/>
      <c r="AD168" s="115"/>
      <c r="AE168" s="115"/>
      <c r="AF168" s="116"/>
      <c r="AG168" s="117"/>
      <c r="AH168" s="2"/>
      <c r="AI168" s="2"/>
    </row>
    <row r="169" spans="22:35" s="75" customFormat="1" x14ac:dyDescent="0.2">
      <c r="V169" s="76"/>
      <c r="Z169" s="115"/>
      <c r="AA169" s="115"/>
      <c r="AB169" s="115"/>
      <c r="AC169" s="115"/>
      <c r="AD169" s="115"/>
      <c r="AE169" s="115"/>
      <c r="AF169" s="116"/>
      <c r="AG169" s="117"/>
    </row>
    <row r="170" spans="22:35" s="75" customFormat="1" x14ac:dyDescent="0.2">
      <c r="V170" s="76"/>
      <c r="Z170" s="115"/>
      <c r="AA170" s="115"/>
      <c r="AB170" s="115"/>
      <c r="AC170" s="115"/>
      <c r="AD170" s="115"/>
      <c r="AE170" s="115"/>
      <c r="AF170" s="116"/>
      <c r="AG170" s="117"/>
      <c r="AH170" s="2"/>
      <c r="AI170" s="2"/>
    </row>
    <row r="171" spans="22:35" s="75" customFormat="1" x14ac:dyDescent="0.2">
      <c r="V171" s="76"/>
      <c r="Z171" s="115"/>
      <c r="AA171" s="115"/>
      <c r="AB171" s="115"/>
      <c r="AC171" s="115"/>
      <c r="AD171" s="115"/>
      <c r="AE171" s="115"/>
      <c r="AF171" s="116"/>
      <c r="AG171" s="117"/>
    </row>
    <row r="172" spans="22:35" s="75" customFormat="1" x14ac:dyDescent="0.2">
      <c r="V172" s="76"/>
      <c r="Z172" s="115"/>
      <c r="AA172" s="115"/>
      <c r="AB172" s="115"/>
      <c r="AC172" s="115"/>
      <c r="AD172" s="115"/>
      <c r="AE172" s="115"/>
      <c r="AF172" s="116"/>
      <c r="AG172" s="117"/>
      <c r="AH172" s="2"/>
      <c r="AI172" s="2"/>
    </row>
    <row r="173" spans="22:35" s="75" customFormat="1" x14ac:dyDescent="0.2">
      <c r="V173" s="76"/>
      <c r="Z173" s="115"/>
      <c r="AA173" s="115"/>
      <c r="AB173" s="115"/>
      <c r="AC173" s="115"/>
      <c r="AD173" s="115"/>
      <c r="AE173" s="115"/>
      <c r="AF173" s="116"/>
      <c r="AG173" s="117"/>
    </row>
    <row r="174" spans="22:35" s="75" customFormat="1" x14ac:dyDescent="0.2">
      <c r="V174" s="76"/>
      <c r="X174" s="88"/>
      <c r="Y174" s="88"/>
      <c r="Z174" s="115"/>
      <c r="AA174" s="115"/>
      <c r="AB174" s="115"/>
      <c r="AC174" s="115"/>
      <c r="AD174" s="115"/>
      <c r="AE174" s="115"/>
      <c r="AF174" s="116"/>
      <c r="AG174" s="117"/>
      <c r="AH174" s="2"/>
      <c r="AI174" s="2"/>
    </row>
    <row r="175" spans="22:35" s="75" customFormat="1" x14ac:dyDescent="0.2">
      <c r="V175" s="76"/>
      <c r="Z175" s="115"/>
      <c r="AA175" s="115"/>
      <c r="AB175" s="115"/>
      <c r="AC175" s="115"/>
      <c r="AD175" s="115"/>
      <c r="AE175" s="115"/>
      <c r="AF175" s="116"/>
      <c r="AG175" s="117"/>
    </row>
    <row r="176" spans="22:35" s="75" customFormat="1" x14ac:dyDescent="0.2">
      <c r="V176" s="76"/>
      <c r="Z176" s="115"/>
      <c r="AA176" s="115"/>
      <c r="AB176" s="115"/>
      <c r="AC176" s="115"/>
      <c r="AD176" s="115"/>
      <c r="AE176" s="115"/>
      <c r="AF176" s="116"/>
      <c r="AG176" s="117"/>
      <c r="AH176" s="2"/>
      <c r="AI176" s="2"/>
    </row>
    <row r="177" spans="22:35" s="75" customFormat="1" ht="16.5" customHeight="1" x14ac:dyDescent="0.2">
      <c r="V177" s="76"/>
      <c r="Z177" s="115"/>
      <c r="AA177" s="115"/>
      <c r="AB177" s="115"/>
      <c r="AC177" s="115"/>
      <c r="AD177" s="115"/>
      <c r="AE177" s="115"/>
      <c r="AF177" s="116"/>
      <c r="AG177" s="117"/>
    </row>
    <row r="178" spans="22:35" s="75" customFormat="1" x14ac:dyDescent="0.2">
      <c r="V178" s="76"/>
      <c r="Z178" s="115"/>
      <c r="AA178" s="115"/>
      <c r="AB178" s="115"/>
      <c r="AC178" s="115"/>
      <c r="AD178" s="115"/>
      <c r="AE178" s="115"/>
      <c r="AF178" s="116"/>
      <c r="AG178" s="117"/>
      <c r="AH178" s="2"/>
      <c r="AI178" s="2"/>
    </row>
    <row r="179" spans="22:35" s="75" customFormat="1" x14ac:dyDescent="0.2">
      <c r="V179" s="76"/>
      <c r="Z179" s="115"/>
      <c r="AA179" s="115"/>
      <c r="AB179" s="115"/>
      <c r="AC179" s="115"/>
      <c r="AD179" s="115"/>
      <c r="AE179" s="115"/>
      <c r="AF179" s="116"/>
      <c r="AG179" s="117"/>
    </row>
    <row r="180" spans="22:35" s="75" customFormat="1" x14ac:dyDescent="0.2">
      <c r="V180" s="76"/>
      <c r="Z180" s="115"/>
      <c r="AA180" s="115"/>
      <c r="AB180" s="115"/>
      <c r="AC180" s="115"/>
      <c r="AD180" s="115"/>
      <c r="AE180" s="115"/>
      <c r="AF180" s="116"/>
      <c r="AG180" s="117"/>
      <c r="AH180" s="2"/>
      <c r="AI180" s="2"/>
    </row>
    <row r="181" spans="22:35" s="75" customFormat="1" x14ac:dyDescent="0.2">
      <c r="V181" s="76"/>
      <c r="Z181" s="115"/>
      <c r="AA181" s="115"/>
      <c r="AB181" s="115"/>
      <c r="AC181" s="115"/>
      <c r="AD181" s="115"/>
      <c r="AE181" s="115"/>
      <c r="AF181" s="116"/>
      <c r="AG181" s="117"/>
    </row>
    <row r="182" spans="22:35" s="75" customFormat="1" x14ac:dyDescent="0.2">
      <c r="V182" s="76"/>
      <c r="Z182" s="115"/>
      <c r="AA182" s="115"/>
      <c r="AB182" s="115"/>
      <c r="AC182" s="115"/>
      <c r="AD182" s="115"/>
      <c r="AE182" s="115"/>
      <c r="AF182" s="116"/>
      <c r="AG182" s="117"/>
      <c r="AH182" s="2"/>
      <c r="AI182" s="2"/>
    </row>
    <row r="183" spans="22:35" s="75" customFormat="1" x14ac:dyDescent="0.2">
      <c r="V183" s="76"/>
      <c r="Z183" s="115"/>
      <c r="AA183" s="115"/>
      <c r="AB183" s="115"/>
      <c r="AC183" s="115"/>
      <c r="AD183" s="115"/>
      <c r="AE183" s="115"/>
      <c r="AF183" s="116"/>
      <c r="AG183" s="117"/>
    </row>
    <row r="184" spans="22:35" s="75" customFormat="1" x14ac:dyDescent="0.2">
      <c r="V184" s="76"/>
      <c r="Z184" s="115"/>
      <c r="AA184" s="115"/>
      <c r="AB184" s="115"/>
      <c r="AC184" s="115"/>
      <c r="AD184" s="115"/>
      <c r="AE184" s="115"/>
      <c r="AF184" s="116"/>
      <c r="AG184" s="117"/>
      <c r="AH184" s="2"/>
      <c r="AI184" s="2"/>
    </row>
    <row r="185" spans="22:35" s="75" customFormat="1" x14ac:dyDescent="0.2">
      <c r="V185" s="76"/>
      <c r="Z185" s="115"/>
      <c r="AA185" s="115"/>
      <c r="AB185" s="115"/>
      <c r="AC185" s="115"/>
      <c r="AD185" s="115"/>
      <c r="AE185" s="115"/>
      <c r="AF185" s="116"/>
      <c r="AG185" s="117"/>
    </row>
    <row r="186" spans="22:35" s="75" customFormat="1" x14ac:dyDescent="0.2">
      <c r="V186" s="76"/>
      <c r="Z186" s="115"/>
      <c r="AA186" s="115"/>
      <c r="AB186" s="115"/>
      <c r="AC186" s="115"/>
      <c r="AD186" s="115"/>
      <c r="AE186" s="115"/>
      <c r="AF186" s="116"/>
      <c r="AG186" s="117"/>
    </row>
    <row r="187" spans="22:35" s="75" customFormat="1" x14ac:dyDescent="0.2">
      <c r="V187" s="76"/>
      <c r="Z187" s="115"/>
      <c r="AA187" s="115"/>
      <c r="AB187" s="115"/>
      <c r="AC187" s="115"/>
      <c r="AD187" s="115"/>
      <c r="AE187" s="115"/>
      <c r="AF187" s="116"/>
      <c r="AG187" s="117"/>
      <c r="AH187" s="2"/>
      <c r="AI187" s="2"/>
    </row>
    <row r="188" spans="22:35" s="75" customFormat="1" x14ac:dyDescent="0.2">
      <c r="V188" s="76"/>
      <c r="Z188" s="115"/>
      <c r="AA188" s="115"/>
      <c r="AB188" s="115"/>
      <c r="AC188" s="115"/>
      <c r="AD188" s="115"/>
      <c r="AE188" s="115"/>
      <c r="AF188" s="116"/>
      <c r="AG188" s="117"/>
    </row>
    <row r="189" spans="22:35" s="75" customFormat="1" x14ac:dyDescent="0.2">
      <c r="V189" s="76"/>
      <c r="Z189" s="115"/>
      <c r="AA189" s="115"/>
      <c r="AB189" s="115"/>
      <c r="AC189" s="115"/>
      <c r="AD189" s="115"/>
      <c r="AE189" s="115"/>
      <c r="AF189" s="116"/>
      <c r="AG189" s="117"/>
      <c r="AH189" s="2"/>
      <c r="AI189" s="2"/>
    </row>
    <row r="190" spans="22:35" s="75" customFormat="1" x14ac:dyDescent="0.2">
      <c r="V190" s="76"/>
      <c r="Z190" s="115"/>
      <c r="AA190" s="115"/>
      <c r="AB190" s="115"/>
      <c r="AC190" s="115"/>
      <c r="AD190" s="115"/>
      <c r="AE190" s="115"/>
      <c r="AF190" s="116"/>
      <c r="AG190" s="117"/>
    </row>
    <row r="191" spans="22:35" s="75" customFormat="1" x14ac:dyDescent="0.2">
      <c r="V191" s="76"/>
      <c r="Z191" s="115"/>
      <c r="AA191" s="115"/>
      <c r="AB191" s="115"/>
      <c r="AC191" s="115"/>
      <c r="AD191" s="115"/>
      <c r="AE191" s="115"/>
      <c r="AF191" s="116"/>
      <c r="AG191" s="117"/>
      <c r="AH191" s="2"/>
      <c r="AI191" s="2"/>
    </row>
    <row r="192" spans="22:35" s="75" customFormat="1" x14ac:dyDescent="0.2">
      <c r="V192" s="76"/>
      <c r="Z192" s="115"/>
      <c r="AA192" s="115"/>
      <c r="AB192" s="115"/>
      <c r="AC192" s="115"/>
      <c r="AD192" s="115"/>
      <c r="AE192" s="115"/>
      <c r="AF192" s="116"/>
      <c r="AG192" s="117"/>
    </row>
    <row r="193" spans="22:35" s="75" customFormat="1" x14ac:dyDescent="0.2">
      <c r="V193" s="76"/>
      <c r="Z193" s="115"/>
      <c r="AA193" s="115"/>
      <c r="AB193" s="115"/>
      <c r="AC193" s="115"/>
      <c r="AD193" s="115"/>
      <c r="AE193" s="115"/>
      <c r="AF193" s="116"/>
      <c r="AG193" s="117"/>
      <c r="AH193" s="2"/>
      <c r="AI193" s="2"/>
    </row>
    <row r="194" spans="22:35" s="75" customFormat="1" x14ac:dyDescent="0.2">
      <c r="V194" s="76"/>
      <c r="Z194" s="115"/>
      <c r="AA194" s="115"/>
      <c r="AB194" s="115"/>
      <c r="AC194" s="115"/>
      <c r="AD194" s="115"/>
      <c r="AE194" s="115"/>
      <c r="AF194" s="116"/>
      <c r="AG194" s="117"/>
    </row>
    <row r="195" spans="22:35" s="75" customFormat="1" x14ac:dyDescent="0.2">
      <c r="V195" s="76"/>
      <c r="Z195" s="115"/>
      <c r="AA195" s="115"/>
      <c r="AB195" s="115"/>
      <c r="AC195" s="115"/>
      <c r="AD195" s="115"/>
      <c r="AE195" s="115"/>
      <c r="AF195" s="116"/>
      <c r="AG195" s="117"/>
      <c r="AH195" s="2"/>
      <c r="AI195" s="2"/>
    </row>
    <row r="196" spans="22:35" s="75" customFormat="1" x14ac:dyDescent="0.2">
      <c r="V196" s="76"/>
      <c r="Z196" s="115"/>
      <c r="AA196" s="115"/>
      <c r="AB196" s="115"/>
      <c r="AC196" s="115"/>
      <c r="AD196" s="115"/>
      <c r="AE196" s="115"/>
      <c r="AF196" s="116"/>
      <c r="AG196" s="117"/>
    </row>
    <row r="197" spans="22:35" s="75" customFormat="1" x14ac:dyDescent="0.2">
      <c r="V197" s="76"/>
      <c r="Z197" s="115"/>
      <c r="AA197" s="115"/>
      <c r="AB197" s="115"/>
      <c r="AC197" s="115"/>
      <c r="AD197" s="115"/>
      <c r="AE197" s="115"/>
      <c r="AF197" s="116"/>
      <c r="AG197" s="117"/>
      <c r="AH197" s="2"/>
      <c r="AI197" s="2"/>
    </row>
    <row r="198" spans="22:35" s="75" customFormat="1" x14ac:dyDescent="0.2">
      <c r="V198" s="76"/>
      <c r="Z198" s="115"/>
      <c r="AA198" s="115"/>
      <c r="AB198" s="115"/>
      <c r="AC198" s="115"/>
      <c r="AD198" s="115"/>
      <c r="AE198" s="115"/>
      <c r="AF198" s="116"/>
      <c r="AG198" s="117"/>
    </row>
    <row r="199" spans="22:35" s="75" customFormat="1" x14ac:dyDescent="0.2">
      <c r="V199" s="76"/>
      <c r="Z199" s="115"/>
      <c r="AA199" s="115"/>
      <c r="AB199" s="115"/>
      <c r="AC199" s="115"/>
      <c r="AD199" s="115"/>
      <c r="AE199" s="115"/>
      <c r="AF199" s="116"/>
      <c r="AG199" s="117"/>
    </row>
    <row r="200" spans="22:35" s="75" customFormat="1" x14ac:dyDescent="0.2">
      <c r="V200" s="76"/>
      <c r="Z200" s="115"/>
      <c r="AA200" s="115"/>
      <c r="AB200" s="115"/>
      <c r="AC200" s="115"/>
      <c r="AD200" s="115"/>
      <c r="AE200" s="115"/>
      <c r="AF200" s="116"/>
      <c r="AG200" s="117"/>
      <c r="AH200" s="2"/>
      <c r="AI200" s="2"/>
    </row>
    <row r="201" spans="22:35" s="75" customFormat="1" x14ac:dyDescent="0.2">
      <c r="V201" s="76"/>
      <c r="Z201" s="115"/>
      <c r="AA201" s="115"/>
      <c r="AB201" s="115"/>
      <c r="AC201" s="115"/>
      <c r="AD201" s="115"/>
      <c r="AE201" s="115"/>
      <c r="AF201" s="116"/>
      <c r="AG201" s="117"/>
      <c r="AH201" s="2"/>
      <c r="AI201" s="2"/>
    </row>
    <row r="202" spans="22:35" s="75" customFormat="1" x14ac:dyDescent="0.2">
      <c r="V202" s="76"/>
      <c r="Z202" s="115"/>
      <c r="AA202" s="115"/>
      <c r="AB202" s="115"/>
      <c r="AC202" s="115"/>
      <c r="AD202" s="115"/>
      <c r="AE202" s="115"/>
      <c r="AF202" s="116"/>
      <c r="AG202" s="117"/>
    </row>
    <row r="203" spans="22:35" s="75" customFormat="1" x14ac:dyDescent="0.2">
      <c r="V203" s="76"/>
      <c r="Z203" s="115"/>
      <c r="AA203" s="115"/>
      <c r="AB203" s="115"/>
      <c r="AC203" s="115"/>
      <c r="AD203" s="115"/>
      <c r="AE203" s="115"/>
      <c r="AF203" s="116"/>
      <c r="AG203" s="117"/>
      <c r="AH203" s="2"/>
      <c r="AI203" s="2"/>
    </row>
    <row r="204" spans="22:35" s="75" customFormat="1" x14ac:dyDescent="0.2">
      <c r="V204" s="76"/>
      <c r="Z204" s="115"/>
      <c r="AA204" s="115"/>
      <c r="AB204" s="115"/>
      <c r="AC204" s="115"/>
      <c r="AD204" s="115"/>
      <c r="AE204" s="115"/>
      <c r="AF204" s="116"/>
      <c r="AG204" s="117"/>
      <c r="AH204" s="2"/>
      <c r="AI204" s="2"/>
    </row>
    <row r="205" spans="22:35" s="75" customFormat="1" x14ac:dyDescent="0.2">
      <c r="V205" s="76"/>
      <c r="Z205" s="115"/>
      <c r="AA205" s="115"/>
      <c r="AB205" s="115"/>
      <c r="AC205" s="115"/>
      <c r="AD205" s="115"/>
      <c r="AE205" s="115"/>
      <c r="AF205" s="116"/>
      <c r="AG205" s="117"/>
      <c r="AH205" s="2"/>
      <c r="AI205" s="2"/>
    </row>
    <row r="206" spans="22:35" s="75" customFormat="1" x14ac:dyDescent="0.2">
      <c r="V206" s="76"/>
      <c r="Z206" s="115"/>
      <c r="AA206" s="115"/>
      <c r="AB206" s="115"/>
      <c r="AC206" s="115"/>
      <c r="AD206" s="115"/>
      <c r="AE206" s="115"/>
      <c r="AF206" s="116"/>
      <c r="AG206" s="117"/>
      <c r="AH206" s="2"/>
    </row>
    <row r="207" spans="22:35" s="75" customFormat="1" x14ac:dyDescent="0.2">
      <c r="V207" s="76"/>
      <c r="Z207" s="115"/>
      <c r="AA207" s="115"/>
      <c r="AB207" s="115"/>
      <c r="AC207" s="115"/>
      <c r="AD207" s="115"/>
      <c r="AE207" s="115"/>
      <c r="AF207" s="116"/>
      <c r="AG207" s="117"/>
      <c r="AH207" s="2"/>
      <c r="AI207" s="2"/>
    </row>
    <row r="208" spans="22:35" s="75" customFormat="1" x14ac:dyDescent="0.2">
      <c r="V208" s="76"/>
      <c r="Z208" s="115"/>
      <c r="AA208" s="115"/>
      <c r="AB208" s="115"/>
      <c r="AC208" s="115"/>
      <c r="AD208" s="115"/>
      <c r="AE208" s="115"/>
      <c r="AF208" s="116"/>
      <c r="AG208" s="117"/>
    </row>
    <row r="209" spans="1:40" s="75" customFormat="1" x14ac:dyDescent="0.2">
      <c r="V209" s="76"/>
      <c r="Z209" s="115"/>
      <c r="AA209" s="115"/>
      <c r="AB209" s="115"/>
      <c r="AC209" s="115"/>
      <c r="AD209" s="115"/>
      <c r="AE209" s="115"/>
      <c r="AF209" s="116"/>
      <c r="AG209" s="117"/>
      <c r="AH209" s="2"/>
      <c r="AI209" s="2"/>
    </row>
    <row r="210" spans="1:40" s="75" customFormat="1" x14ac:dyDescent="0.2">
      <c r="V210" s="76"/>
      <c r="Z210" s="115"/>
      <c r="AA210" s="115"/>
      <c r="AB210" s="115"/>
      <c r="AC210" s="115"/>
      <c r="AD210" s="115"/>
      <c r="AE210" s="115"/>
      <c r="AF210" s="116"/>
      <c r="AG210" s="117"/>
    </row>
    <row r="211" spans="1:40" s="75" customFormat="1" x14ac:dyDescent="0.2">
      <c r="V211" s="76"/>
      <c r="Z211" s="115"/>
      <c r="AA211" s="115"/>
      <c r="AB211" s="115"/>
      <c r="AC211" s="115"/>
      <c r="AD211" s="115"/>
      <c r="AE211" s="115"/>
      <c r="AF211" s="116"/>
      <c r="AG211" s="117"/>
      <c r="AH211" s="2"/>
      <c r="AI211" s="2"/>
    </row>
    <row r="212" spans="1:40" s="75" customFormat="1" x14ac:dyDescent="0.2">
      <c r="V212" s="76"/>
      <c r="Z212" s="115"/>
      <c r="AA212" s="115"/>
      <c r="AB212" s="115"/>
      <c r="AC212" s="115"/>
      <c r="AD212" s="115"/>
      <c r="AE212" s="115"/>
      <c r="AF212" s="116"/>
      <c r="AG212" s="117"/>
    </row>
    <row r="213" spans="1:40" s="75" customFormat="1" x14ac:dyDescent="0.2">
      <c r="V213" s="76"/>
      <c r="Z213" s="115"/>
      <c r="AA213" s="115"/>
      <c r="AB213" s="115"/>
      <c r="AC213" s="115"/>
      <c r="AD213" s="115"/>
      <c r="AE213" s="115"/>
      <c r="AF213" s="116"/>
      <c r="AG213" s="117"/>
      <c r="AH213" s="2"/>
      <c r="AI213" s="2"/>
    </row>
    <row r="214" spans="1:40" s="75" customFormat="1" x14ac:dyDescent="0.2">
      <c r="V214" s="76"/>
      <c r="Z214" s="115"/>
      <c r="AA214" s="115"/>
      <c r="AB214" s="115"/>
      <c r="AC214" s="115"/>
      <c r="AD214" s="115"/>
      <c r="AE214" s="115"/>
      <c r="AF214" s="116"/>
      <c r="AG214" s="117"/>
    </row>
    <row r="215" spans="1:40" s="75" customFormat="1" x14ac:dyDescent="0.2">
      <c r="V215" s="76"/>
      <c r="Z215" s="115"/>
      <c r="AA215" s="115"/>
      <c r="AB215" s="115"/>
      <c r="AC215" s="115"/>
      <c r="AD215" s="115"/>
      <c r="AE215" s="115"/>
      <c r="AF215" s="116"/>
      <c r="AG215" s="117"/>
      <c r="AH215" s="2"/>
      <c r="AI215" s="2"/>
    </row>
    <row r="216" spans="1:40" s="75" customFormat="1" x14ac:dyDescent="0.2">
      <c r="V216" s="76"/>
      <c r="Z216" s="115"/>
      <c r="AA216" s="115"/>
      <c r="AB216" s="115"/>
      <c r="AC216" s="115"/>
      <c r="AD216" s="115"/>
      <c r="AE216" s="115"/>
      <c r="AF216" s="116"/>
      <c r="AG216" s="117"/>
    </row>
    <row r="217" spans="1:40" s="75" customFormat="1" x14ac:dyDescent="0.2">
      <c r="V217" s="76"/>
      <c r="Z217" s="115"/>
      <c r="AA217" s="115"/>
      <c r="AB217" s="115"/>
      <c r="AC217" s="115"/>
      <c r="AD217" s="115"/>
      <c r="AE217" s="115"/>
      <c r="AF217" s="116"/>
      <c r="AG217" s="117"/>
      <c r="AH217" s="2"/>
      <c r="AI217" s="2"/>
    </row>
    <row r="218" spans="1:40" s="75" customFormat="1" x14ac:dyDescent="0.2">
      <c r="V218" s="76"/>
      <c r="Z218" s="115"/>
      <c r="AA218" s="115"/>
      <c r="AB218" s="115"/>
      <c r="AC218" s="115"/>
      <c r="AD218" s="115"/>
      <c r="AE218" s="115"/>
      <c r="AF218" s="116"/>
      <c r="AG218" s="117"/>
      <c r="AH218" s="2"/>
    </row>
    <row r="219" spans="1:40" x14ac:dyDescent="0.2">
      <c r="A219" s="120"/>
      <c r="B219" s="119"/>
      <c r="C219" s="96"/>
      <c r="D219" s="75"/>
      <c r="E219" s="118"/>
      <c r="Z219" s="115"/>
      <c r="AA219" s="115"/>
      <c r="AB219" s="115"/>
      <c r="AC219" s="115"/>
      <c r="AD219" s="115"/>
      <c r="AE219" s="115"/>
      <c r="AF219" s="116"/>
      <c r="AG219" s="117"/>
      <c r="AK219" s="75"/>
      <c r="AL219" s="75"/>
      <c r="AM219" s="75"/>
      <c r="AN219" s="75"/>
    </row>
    <row r="220" spans="1:40" s="75" customFormat="1" x14ac:dyDescent="0.2">
      <c r="V220" s="76"/>
      <c r="Z220" s="115"/>
      <c r="AA220" s="115"/>
      <c r="AB220" s="115"/>
      <c r="AC220" s="115"/>
      <c r="AD220" s="115"/>
      <c r="AE220" s="115"/>
      <c r="AF220" s="116"/>
      <c r="AG220" s="117"/>
    </row>
    <row r="221" spans="1:40" s="75" customFormat="1" x14ac:dyDescent="0.2">
      <c r="V221" s="76"/>
      <c r="Z221" s="115"/>
      <c r="AA221" s="115"/>
      <c r="AB221" s="115"/>
      <c r="AC221" s="115"/>
      <c r="AD221" s="115"/>
      <c r="AE221" s="115"/>
      <c r="AF221" s="116"/>
      <c r="AG221" s="117"/>
      <c r="AH221" s="2"/>
      <c r="AI221" s="2"/>
    </row>
    <row r="222" spans="1:40" s="75" customFormat="1" x14ac:dyDescent="0.2">
      <c r="V222" s="76"/>
      <c r="Z222" s="115"/>
      <c r="AA222" s="115"/>
      <c r="AB222" s="115"/>
      <c r="AC222" s="115"/>
      <c r="AD222" s="115"/>
      <c r="AE222" s="115"/>
      <c r="AF222" s="116"/>
      <c r="AG222" s="117"/>
    </row>
    <row r="223" spans="1:40" s="75" customFormat="1" x14ac:dyDescent="0.2">
      <c r="V223" s="76"/>
      <c r="Z223" s="115"/>
      <c r="AA223" s="115"/>
      <c r="AB223" s="115"/>
      <c r="AC223" s="115"/>
      <c r="AD223" s="115"/>
      <c r="AE223" s="115"/>
      <c r="AF223" s="116"/>
      <c r="AG223" s="117"/>
    </row>
    <row r="224" spans="1:40" s="75" customFormat="1" x14ac:dyDescent="0.2">
      <c r="V224" s="76"/>
      <c r="Z224" s="115"/>
      <c r="AA224" s="115"/>
      <c r="AB224" s="115"/>
      <c r="AC224" s="115"/>
      <c r="AD224" s="115"/>
      <c r="AE224" s="115"/>
      <c r="AF224" s="116"/>
      <c r="AG224" s="117"/>
    </row>
    <row r="225" spans="3:35" s="75" customFormat="1" x14ac:dyDescent="0.2">
      <c r="V225" s="76"/>
      <c r="Z225" s="115"/>
      <c r="AA225" s="115"/>
      <c r="AB225" s="115"/>
      <c r="AC225" s="115"/>
      <c r="AD225" s="115"/>
      <c r="AE225" s="115"/>
      <c r="AF225" s="116"/>
      <c r="AG225" s="117"/>
      <c r="AH225" s="2"/>
      <c r="AI225" s="2"/>
    </row>
    <row r="226" spans="3:35" s="75" customFormat="1" x14ac:dyDescent="0.2">
      <c r="V226" s="76"/>
      <c r="Z226" s="115"/>
      <c r="AA226" s="115"/>
      <c r="AB226" s="115"/>
      <c r="AC226" s="115"/>
      <c r="AD226" s="115"/>
      <c r="AE226" s="115"/>
      <c r="AF226" s="116"/>
      <c r="AG226" s="117"/>
    </row>
    <row r="227" spans="3:35" s="75" customFormat="1" x14ac:dyDescent="0.2">
      <c r="V227" s="76"/>
      <c r="Z227" s="115"/>
      <c r="AA227" s="115"/>
      <c r="AB227" s="115"/>
      <c r="AC227" s="115"/>
      <c r="AD227" s="115"/>
      <c r="AE227" s="115"/>
      <c r="AF227" s="116"/>
      <c r="AG227" s="117"/>
    </row>
    <row r="228" spans="3:35" s="75" customFormat="1" x14ac:dyDescent="0.2">
      <c r="V228" s="76"/>
      <c r="Z228" s="115"/>
      <c r="AA228" s="115"/>
      <c r="AB228" s="115"/>
      <c r="AC228" s="115"/>
      <c r="AD228" s="115"/>
      <c r="AE228" s="115"/>
      <c r="AF228" s="116"/>
      <c r="AG228" s="117"/>
      <c r="AH228" s="2"/>
      <c r="AI228" s="2"/>
    </row>
    <row r="229" spans="3:35" s="75" customFormat="1" x14ac:dyDescent="0.2">
      <c r="V229" s="76"/>
      <c r="Z229" s="115"/>
      <c r="AA229" s="115"/>
      <c r="AB229" s="115"/>
      <c r="AC229" s="115"/>
      <c r="AD229" s="115"/>
      <c r="AE229" s="115"/>
      <c r="AF229" s="116"/>
      <c r="AG229" s="117"/>
    </row>
    <row r="230" spans="3:35" s="75" customFormat="1" x14ac:dyDescent="0.2">
      <c r="V230" s="76"/>
      <c r="Z230" s="115"/>
      <c r="AA230" s="115"/>
      <c r="AB230" s="115"/>
      <c r="AC230" s="115"/>
      <c r="AD230" s="115"/>
      <c r="AE230" s="115"/>
      <c r="AF230" s="116"/>
      <c r="AG230" s="117"/>
      <c r="AH230" s="2"/>
      <c r="AI230" s="2"/>
    </row>
    <row r="231" spans="3:35" s="75" customFormat="1" x14ac:dyDescent="0.2">
      <c r="V231" s="76"/>
      <c r="Z231" s="115"/>
      <c r="AA231" s="115"/>
      <c r="AB231" s="115"/>
      <c r="AC231" s="115"/>
      <c r="AD231" s="115"/>
      <c r="AE231" s="115"/>
      <c r="AF231" s="116"/>
      <c r="AG231" s="117"/>
    </row>
    <row r="232" spans="3:35" x14ac:dyDescent="0.2">
      <c r="C232" s="96"/>
      <c r="D232" s="75"/>
    </row>
    <row r="233" spans="3:35" x14ac:dyDescent="0.2">
      <c r="C233" s="96"/>
      <c r="D233" s="75"/>
    </row>
    <row r="234" spans="3:35" x14ac:dyDescent="0.2">
      <c r="C234" s="96"/>
      <c r="D234" s="75"/>
    </row>
    <row r="235" spans="3:35" x14ac:dyDescent="0.2">
      <c r="C235" s="96"/>
      <c r="D235" s="75"/>
    </row>
    <row r="236" spans="3:35" x14ac:dyDescent="0.2">
      <c r="C236" s="96"/>
      <c r="D236" s="75"/>
    </row>
    <row r="237" spans="3:35" x14ac:dyDescent="0.2">
      <c r="C237" s="96"/>
      <c r="D237" s="75"/>
    </row>
    <row r="238" spans="3:35" x14ac:dyDescent="0.2">
      <c r="C238" s="96"/>
      <c r="D238" s="75"/>
    </row>
    <row r="239" spans="3:35" x14ac:dyDescent="0.2">
      <c r="C239" s="96"/>
      <c r="D239" s="75"/>
    </row>
    <row r="240" spans="3:35" x14ac:dyDescent="0.2">
      <c r="C240" s="96"/>
      <c r="D240" s="75"/>
    </row>
    <row r="241" spans="3:4" x14ac:dyDescent="0.2">
      <c r="C241" s="96"/>
      <c r="D241" s="75"/>
    </row>
    <row r="242" spans="3:4" x14ac:dyDescent="0.2">
      <c r="C242" s="96"/>
      <c r="D242" s="75"/>
    </row>
    <row r="243" spans="3:4" x14ac:dyDescent="0.2">
      <c r="C243" s="96"/>
      <c r="D243" s="75"/>
    </row>
    <row r="244" spans="3:4" x14ac:dyDescent="0.2">
      <c r="C244" s="96"/>
      <c r="D244" s="75"/>
    </row>
    <row r="245" spans="3:4" x14ac:dyDescent="0.2">
      <c r="C245" s="96"/>
      <c r="D245" s="75"/>
    </row>
    <row r="246" spans="3:4" x14ac:dyDescent="0.2">
      <c r="C246" s="96"/>
      <c r="D246" s="75"/>
    </row>
    <row r="247" spans="3:4" x14ac:dyDescent="0.2">
      <c r="C247" s="96"/>
      <c r="D247" s="75"/>
    </row>
    <row r="248" spans="3:4" x14ac:dyDescent="0.2">
      <c r="C248" s="96"/>
      <c r="D248" s="75"/>
    </row>
    <row r="249" spans="3:4" x14ac:dyDescent="0.2">
      <c r="C249" s="96"/>
      <c r="D249" s="75"/>
    </row>
    <row r="250" spans="3:4" x14ac:dyDescent="0.2">
      <c r="C250" s="96"/>
      <c r="D250" s="75"/>
    </row>
    <row r="251" spans="3:4" x14ac:dyDescent="0.2">
      <c r="C251" s="96"/>
      <c r="D251" s="75"/>
    </row>
    <row r="252" spans="3:4" x14ac:dyDescent="0.2">
      <c r="C252" s="96"/>
      <c r="D252" s="75"/>
    </row>
    <row r="253" spans="3:4" x14ac:dyDescent="0.2">
      <c r="C253" s="96"/>
      <c r="D253" s="75"/>
    </row>
    <row r="254" spans="3:4" x14ac:dyDescent="0.2">
      <c r="C254" s="96"/>
      <c r="D254" s="75"/>
    </row>
    <row r="255" spans="3:4" x14ac:dyDescent="0.2">
      <c r="C255" s="96"/>
      <c r="D255" s="75"/>
    </row>
    <row r="256" spans="3:4" x14ac:dyDescent="0.2">
      <c r="C256" s="96"/>
      <c r="D256" s="75"/>
    </row>
    <row r="257" spans="3:4" x14ac:dyDescent="0.2">
      <c r="C257" s="96"/>
      <c r="D257" s="75"/>
    </row>
    <row r="258" spans="3:4" x14ac:dyDescent="0.2">
      <c r="C258" s="96"/>
      <c r="D258" s="75"/>
    </row>
    <row r="259" spans="3:4" x14ac:dyDescent="0.2">
      <c r="C259" s="96"/>
      <c r="D259" s="75"/>
    </row>
    <row r="260" spans="3:4" x14ac:dyDescent="0.2">
      <c r="C260" s="96"/>
      <c r="D260" s="75"/>
    </row>
    <row r="261" spans="3:4" x14ac:dyDescent="0.2">
      <c r="C261" s="96"/>
      <c r="D261" s="75"/>
    </row>
    <row r="262" spans="3:4" x14ac:dyDescent="0.2">
      <c r="C262" s="96"/>
      <c r="D262" s="75"/>
    </row>
    <row r="263" spans="3:4" x14ac:dyDescent="0.2">
      <c r="C263" s="96"/>
      <c r="D263" s="75"/>
    </row>
    <row r="264" spans="3:4" x14ac:dyDescent="0.2">
      <c r="C264" s="96"/>
      <c r="D264" s="75"/>
    </row>
    <row r="265" spans="3:4" x14ac:dyDescent="0.2">
      <c r="C265" s="96"/>
      <c r="D265" s="75"/>
    </row>
    <row r="266" spans="3:4" x14ac:dyDescent="0.2">
      <c r="C266" s="96"/>
      <c r="D266" s="75"/>
    </row>
    <row r="267" spans="3:4" x14ac:dyDescent="0.2">
      <c r="C267" s="96"/>
      <c r="D267" s="75"/>
    </row>
    <row r="268" spans="3:4" x14ac:dyDescent="0.2">
      <c r="C268" s="96"/>
      <c r="D268" s="75"/>
    </row>
    <row r="269" spans="3:4" x14ac:dyDescent="0.2">
      <c r="C269" s="96"/>
      <c r="D269" s="75"/>
    </row>
    <row r="270" spans="3:4" x14ac:dyDescent="0.2">
      <c r="C270" s="96"/>
      <c r="D270" s="75"/>
    </row>
    <row r="271" spans="3:4" x14ac:dyDescent="0.2">
      <c r="C271" s="96"/>
      <c r="D271" s="75"/>
    </row>
    <row r="272" spans="3:4" x14ac:dyDescent="0.2">
      <c r="C272" s="96"/>
      <c r="D272" s="75"/>
    </row>
    <row r="273" spans="3:4" x14ac:dyDescent="0.2">
      <c r="C273" s="96"/>
      <c r="D273" s="75"/>
    </row>
    <row r="274" spans="3:4" x14ac:dyDescent="0.2">
      <c r="C274" s="96"/>
      <c r="D274" s="75"/>
    </row>
    <row r="275" spans="3:4" x14ac:dyDescent="0.2">
      <c r="C275" s="96"/>
      <c r="D275" s="75"/>
    </row>
    <row r="276" spans="3:4" x14ac:dyDescent="0.2">
      <c r="C276" s="96"/>
      <c r="D276" s="75"/>
    </row>
    <row r="277" spans="3:4" x14ac:dyDescent="0.2">
      <c r="C277" s="96"/>
      <c r="D277" s="75"/>
    </row>
    <row r="278" spans="3:4" x14ac:dyDescent="0.2">
      <c r="C278" s="96"/>
      <c r="D278" s="75"/>
    </row>
    <row r="279" spans="3:4" x14ac:dyDescent="0.2">
      <c r="C279" s="96"/>
      <c r="D279" s="75"/>
    </row>
    <row r="280" spans="3:4" x14ac:dyDescent="0.2">
      <c r="C280" s="96"/>
      <c r="D280" s="75"/>
    </row>
    <row r="281" spans="3:4" x14ac:dyDescent="0.2">
      <c r="C281" s="96"/>
      <c r="D281" s="75"/>
    </row>
    <row r="282" spans="3:4" x14ac:dyDescent="0.2">
      <c r="C282" s="96"/>
      <c r="D282" s="75"/>
    </row>
    <row r="283" spans="3:4" x14ac:dyDescent="0.2">
      <c r="C283" s="96"/>
      <c r="D283" s="75"/>
    </row>
    <row r="284" spans="3:4" x14ac:dyDescent="0.2">
      <c r="C284" s="96"/>
      <c r="D284" s="75"/>
    </row>
    <row r="285" spans="3:4" x14ac:dyDescent="0.2">
      <c r="C285" s="96"/>
      <c r="D285" s="75"/>
    </row>
    <row r="286" spans="3:4" x14ac:dyDescent="0.2">
      <c r="C286" s="96"/>
      <c r="D286" s="75"/>
    </row>
    <row r="287" spans="3:4" x14ac:dyDescent="0.2">
      <c r="C287" s="96"/>
      <c r="D287" s="75"/>
    </row>
    <row r="288" spans="3:4" x14ac:dyDescent="0.2">
      <c r="C288" s="96"/>
      <c r="D288" s="75"/>
    </row>
    <row r="289" spans="3:4" x14ac:dyDescent="0.2">
      <c r="C289" s="96"/>
      <c r="D289" s="75"/>
    </row>
    <row r="290" spans="3:4" x14ac:dyDescent="0.2">
      <c r="C290" s="96"/>
      <c r="D290" s="75"/>
    </row>
    <row r="291" spans="3:4" x14ac:dyDescent="0.2">
      <c r="C291" s="96"/>
      <c r="D291" s="75"/>
    </row>
    <row r="292" spans="3:4" x14ac:dyDescent="0.2">
      <c r="C292" s="96"/>
      <c r="D292" s="75"/>
    </row>
    <row r="293" spans="3:4" x14ac:dyDescent="0.2">
      <c r="C293" s="96"/>
      <c r="D293" s="75"/>
    </row>
    <row r="294" spans="3:4" x14ac:dyDescent="0.2">
      <c r="C294" s="96"/>
      <c r="D294" s="75"/>
    </row>
    <row r="295" spans="3:4" x14ac:dyDescent="0.2">
      <c r="C295" s="96"/>
      <c r="D295" s="75"/>
    </row>
    <row r="296" spans="3:4" x14ac:dyDescent="0.2">
      <c r="C296" s="96"/>
      <c r="D296" s="75"/>
    </row>
    <row r="297" spans="3:4" x14ac:dyDescent="0.2">
      <c r="C297" s="96"/>
      <c r="D297" s="75"/>
    </row>
    <row r="298" spans="3:4" x14ac:dyDescent="0.2">
      <c r="C298" s="96"/>
      <c r="D298" s="75"/>
    </row>
    <row r="299" spans="3:4" x14ac:dyDescent="0.2">
      <c r="C299" s="96"/>
      <c r="D299" s="75"/>
    </row>
    <row r="300" spans="3:4" x14ac:dyDescent="0.2">
      <c r="C300" s="96"/>
      <c r="D300" s="75"/>
    </row>
    <row r="301" spans="3:4" x14ac:dyDescent="0.2">
      <c r="C301" s="96"/>
      <c r="D301" s="75"/>
    </row>
    <row r="302" spans="3:4" x14ac:dyDescent="0.2">
      <c r="C302" s="96"/>
      <c r="D302" s="75"/>
    </row>
    <row r="303" spans="3:4" x14ac:dyDescent="0.2">
      <c r="C303" s="96"/>
      <c r="D303" s="75"/>
    </row>
    <row r="304" spans="3:4" x14ac:dyDescent="0.2">
      <c r="C304" s="96"/>
      <c r="D304" s="75"/>
    </row>
    <row r="305" spans="3:4" x14ac:dyDescent="0.2">
      <c r="C305" s="96"/>
      <c r="D305" s="75"/>
    </row>
    <row r="306" spans="3:4" x14ac:dyDescent="0.2">
      <c r="C306" s="96"/>
      <c r="D306" s="75"/>
    </row>
    <row r="307" spans="3:4" x14ac:dyDescent="0.2">
      <c r="C307" s="96"/>
      <c r="D307" s="75"/>
    </row>
    <row r="308" spans="3:4" x14ac:dyDescent="0.2">
      <c r="C308" s="96"/>
      <c r="D308" s="75"/>
    </row>
    <row r="309" spans="3:4" x14ac:dyDescent="0.2">
      <c r="C309" s="96"/>
      <c r="D309" s="75"/>
    </row>
    <row r="310" spans="3:4" x14ac:dyDescent="0.2">
      <c r="C310" s="96"/>
      <c r="D310" s="75"/>
    </row>
    <row r="311" spans="3:4" x14ac:dyDescent="0.2">
      <c r="C311" s="96"/>
      <c r="D311" s="75"/>
    </row>
    <row r="312" spans="3:4" x14ac:dyDescent="0.2">
      <c r="C312" s="96"/>
      <c r="D312" s="75"/>
    </row>
    <row r="313" spans="3:4" x14ac:dyDescent="0.2">
      <c r="C313" s="96"/>
      <c r="D313" s="75"/>
    </row>
    <row r="314" spans="3:4" x14ac:dyDescent="0.2">
      <c r="C314" s="96"/>
      <c r="D314" s="75"/>
    </row>
    <row r="315" spans="3:4" x14ac:dyDescent="0.2">
      <c r="C315" s="96"/>
      <c r="D315" s="75"/>
    </row>
    <row r="316" spans="3:4" x14ac:dyDescent="0.2">
      <c r="C316" s="96"/>
      <c r="D316" s="75"/>
    </row>
    <row r="317" spans="3:4" x14ac:dyDescent="0.2">
      <c r="C317" s="96"/>
      <c r="D317" s="75"/>
    </row>
    <row r="318" spans="3:4" x14ac:dyDescent="0.2">
      <c r="C318" s="96"/>
      <c r="D318" s="75"/>
    </row>
    <row r="319" spans="3:4" x14ac:dyDescent="0.2">
      <c r="C319" s="96"/>
      <c r="D319" s="75"/>
    </row>
    <row r="320" spans="3:4" x14ac:dyDescent="0.2">
      <c r="C320" s="96"/>
      <c r="D320" s="75"/>
    </row>
    <row r="321" spans="3:4" x14ac:dyDescent="0.2">
      <c r="C321" s="96"/>
      <c r="D321" s="75"/>
    </row>
    <row r="322" spans="3:4" x14ac:dyDescent="0.2">
      <c r="C322" s="96"/>
      <c r="D322" s="75"/>
    </row>
    <row r="323" spans="3:4" x14ac:dyDescent="0.2">
      <c r="C323" s="96"/>
      <c r="D323" s="75"/>
    </row>
    <row r="324" spans="3:4" x14ac:dyDescent="0.2">
      <c r="C324" s="96"/>
      <c r="D324" s="75"/>
    </row>
    <row r="325" spans="3:4" x14ac:dyDescent="0.2">
      <c r="C325" s="96"/>
      <c r="D325" s="75"/>
    </row>
    <row r="326" spans="3:4" x14ac:dyDescent="0.2">
      <c r="C326" s="96"/>
      <c r="D326" s="75"/>
    </row>
    <row r="327" spans="3:4" x14ac:dyDescent="0.2">
      <c r="C327" s="96"/>
      <c r="D327" s="75"/>
    </row>
    <row r="328" spans="3:4" x14ac:dyDescent="0.2">
      <c r="C328" s="96"/>
      <c r="D328" s="75"/>
    </row>
    <row r="329" spans="3:4" x14ac:dyDescent="0.2">
      <c r="C329" s="96"/>
      <c r="D329" s="75"/>
    </row>
    <row r="330" spans="3:4" x14ac:dyDescent="0.2">
      <c r="C330" s="96"/>
      <c r="D330" s="75"/>
    </row>
    <row r="331" spans="3:4" x14ac:dyDescent="0.2">
      <c r="C331" s="96"/>
      <c r="D331" s="75"/>
    </row>
    <row r="332" spans="3:4" x14ac:dyDescent="0.2">
      <c r="C332" s="96"/>
      <c r="D332" s="75"/>
    </row>
    <row r="333" spans="3:4" x14ac:dyDescent="0.2">
      <c r="C333" s="96"/>
      <c r="D333" s="75"/>
    </row>
    <row r="334" spans="3:4" x14ac:dyDescent="0.2">
      <c r="C334" s="96"/>
      <c r="D334" s="75"/>
    </row>
    <row r="335" spans="3:4" x14ac:dyDescent="0.2">
      <c r="C335" s="96"/>
      <c r="D335" s="75"/>
    </row>
    <row r="336" spans="3:4" x14ac:dyDescent="0.2">
      <c r="C336" s="96"/>
      <c r="D336" s="75"/>
    </row>
    <row r="337" spans="3:4" x14ac:dyDescent="0.2">
      <c r="C337" s="96"/>
      <c r="D337" s="75"/>
    </row>
    <row r="338" spans="3:4" x14ac:dyDescent="0.2">
      <c r="C338" s="96"/>
      <c r="D338" s="75"/>
    </row>
    <row r="339" spans="3:4" x14ac:dyDescent="0.2">
      <c r="C339" s="96"/>
      <c r="D339" s="75"/>
    </row>
    <row r="340" spans="3:4" x14ac:dyDescent="0.2">
      <c r="C340" s="96"/>
      <c r="D340" s="75"/>
    </row>
    <row r="341" spans="3:4" x14ac:dyDescent="0.2">
      <c r="C341" s="96"/>
      <c r="D341" s="75"/>
    </row>
    <row r="342" spans="3:4" x14ac:dyDescent="0.2">
      <c r="C342" s="96"/>
      <c r="D342" s="75"/>
    </row>
    <row r="343" spans="3:4" x14ac:dyDescent="0.2">
      <c r="C343" s="96"/>
      <c r="D343" s="75"/>
    </row>
    <row r="344" spans="3:4" x14ac:dyDescent="0.2">
      <c r="C344" s="96"/>
      <c r="D344" s="75"/>
    </row>
    <row r="345" spans="3:4" x14ac:dyDescent="0.2">
      <c r="C345" s="96"/>
      <c r="D345" s="75"/>
    </row>
    <row r="346" spans="3:4" x14ac:dyDescent="0.2">
      <c r="C346" s="96"/>
      <c r="D346" s="75"/>
    </row>
    <row r="347" spans="3:4" x14ac:dyDescent="0.2">
      <c r="C347" s="96"/>
      <c r="D347" s="75"/>
    </row>
    <row r="348" spans="3:4" x14ac:dyDescent="0.2">
      <c r="C348" s="96"/>
      <c r="D348" s="75"/>
    </row>
    <row r="349" spans="3:4" x14ac:dyDescent="0.2">
      <c r="C349" s="96"/>
      <c r="D349" s="75"/>
    </row>
    <row r="350" spans="3:4" x14ac:dyDescent="0.2">
      <c r="C350" s="96"/>
      <c r="D350" s="75"/>
    </row>
    <row r="351" spans="3:4" x14ac:dyDescent="0.2">
      <c r="C351" s="96"/>
      <c r="D351" s="75"/>
    </row>
    <row r="352" spans="3:4" x14ac:dyDescent="0.2">
      <c r="C352" s="96"/>
      <c r="D352" s="75"/>
    </row>
    <row r="353" spans="3:4" x14ac:dyDescent="0.2">
      <c r="C353" s="96"/>
      <c r="D353" s="75"/>
    </row>
    <row r="354" spans="3:4" x14ac:dyDescent="0.2">
      <c r="C354" s="96"/>
      <c r="D354" s="75"/>
    </row>
    <row r="355" spans="3:4" x14ac:dyDescent="0.2">
      <c r="C355" s="96"/>
      <c r="D355" s="75"/>
    </row>
    <row r="356" spans="3:4" x14ac:dyDescent="0.2">
      <c r="C356" s="96"/>
      <c r="D356" s="75"/>
    </row>
    <row r="357" spans="3:4" x14ac:dyDescent="0.2">
      <c r="C357" s="96"/>
      <c r="D357" s="75"/>
    </row>
    <row r="358" spans="3:4" x14ac:dyDescent="0.2">
      <c r="C358" s="96"/>
      <c r="D358" s="75"/>
    </row>
    <row r="359" spans="3:4" x14ac:dyDescent="0.2">
      <c r="C359" s="96"/>
      <c r="D359" s="75"/>
    </row>
    <row r="360" spans="3:4" x14ac:dyDescent="0.2">
      <c r="C360" s="96"/>
      <c r="D360" s="75"/>
    </row>
    <row r="361" spans="3:4" x14ac:dyDescent="0.2">
      <c r="C361" s="96"/>
      <c r="D361" s="75"/>
    </row>
    <row r="362" spans="3:4" x14ac:dyDescent="0.2">
      <c r="C362" s="96"/>
      <c r="D362" s="75"/>
    </row>
    <row r="363" spans="3:4" x14ac:dyDescent="0.2">
      <c r="C363" s="96"/>
      <c r="D363" s="75"/>
    </row>
    <row r="364" spans="3:4" x14ac:dyDescent="0.2">
      <c r="C364" s="96"/>
      <c r="D364" s="75"/>
    </row>
    <row r="365" spans="3:4" x14ac:dyDescent="0.2">
      <c r="C365" s="96"/>
      <c r="D365" s="75"/>
    </row>
    <row r="366" spans="3:4" x14ac:dyDescent="0.2">
      <c r="C366" s="96"/>
      <c r="D366" s="75"/>
    </row>
    <row r="367" spans="3:4" x14ac:dyDescent="0.2">
      <c r="C367" s="96"/>
      <c r="D367" s="75"/>
    </row>
    <row r="368" spans="3:4" x14ac:dyDescent="0.2">
      <c r="C368" s="96"/>
      <c r="D368" s="75"/>
    </row>
    <row r="369" spans="3:4" x14ac:dyDescent="0.2">
      <c r="C369" s="96"/>
      <c r="D369" s="75"/>
    </row>
    <row r="370" spans="3:4" x14ac:dyDescent="0.2">
      <c r="C370" s="96"/>
      <c r="D370" s="75"/>
    </row>
    <row r="371" spans="3:4" x14ac:dyDescent="0.2">
      <c r="C371" s="96"/>
      <c r="D371" s="75"/>
    </row>
    <row r="372" spans="3:4" x14ac:dyDescent="0.2">
      <c r="C372" s="96"/>
      <c r="D372" s="75"/>
    </row>
    <row r="373" spans="3:4" x14ac:dyDescent="0.2">
      <c r="C373" s="96"/>
      <c r="D373" s="75"/>
    </row>
    <row r="374" spans="3:4" x14ac:dyDescent="0.2">
      <c r="C374" s="96"/>
      <c r="D374" s="75"/>
    </row>
    <row r="375" spans="3:4" x14ac:dyDescent="0.2">
      <c r="C375" s="96"/>
      <c r="D375" s="75"/>
    </row>
    <row r="376" spans="3:4" x14ac:dyDescent="0.2">
      <c r="C376" s="96"/>
      <c r="D376" s="75"/>
    </row>
    <row r="377" spans="3:4" x14ac:dyDescent="0.2">
      <c r="C377" s="96"/>
      <c r="D377" s="75"/>
    </row>
    <row r="378" spans="3:4" x14ac:dyDescent="0.2">
      <c r="C378" s="96"/>
      <c r="D378" s="75"/>
    </row>
    <row r="379" spans="3:4" x14ac:dyDescent="0.2">
      <c r="C379" s="96"/>
      <c r="D379" s="75"/>
    </row>
    <row r="380" spans="3:4" x14ac:dyDescent="0.2">
      <c r="C380" s="96"/>
      <c r="D380" s="75"/>
    </row>
    <row r="381" spans="3:4" x14ac:dyDescent="0.2">
      <c r="C381" s="96"/>
      <c r="D381" s="75"/>
    </row>
    <row r="382" spans="3:4" x14ac:dyDescent="0.2">
      <c r="C382" s="96"/>
      <c r="D382" s="75"/>
    </row>
    <row r="383" spans="3:4" x14ac:dyDescent="0.2">
      <c r="C383" s="96"/>
      <c r="D383" s="75"/>
    </row>
    <row r="384" spans="3:4" x14ac:dyDescent="0.2">
      <c r="C384" s="96"/>
      <c r="D384" s="75"/>
    </row>
    <row r="385" spans="3:4" x14ac:dyDescent="0.2">
      <c r="C385" s="96"/>
      <c r="D385" s="75"/>
    </row>
    <row r="386" spans="3:4" x14ac:dyDescent="0.2">
      <c r="C386" s="96"/>
      <c r="D386" s="75"/>
    </row>
    <row r="387" spans="3:4" x14ac:dyDescent="0.2">
      <c r="C387" s="96"/>
      <c r="D387" s="75"/>
    </row>
    <row r="388" spans="3:4" x14ac:dyDescent="0.2">
      <c r="C388" s="96"/>
      <c r="D388" s="75"/>
    </row>
    <row r="389" spans="3:4" x14ac:dyDescent="0.2">
      <c r="C389" s="96"/>
      <c r="D389" s="75"/>
    </row>
    <row r="390" spans="3:4" x14ac:dyDescent="0.2">
      <c r="C390" s="96"/>
      <c r="D390" s="75"/>
    </row>
    <row r="391" spans="3:4" x14ac:dyDescent="0.2">
      <c r="C391" s="96"/>
      <c r="D391" s="75"/>
    </row>
    <row r="392" spans="3:4" x14ac:dyDescent="0.2">
      <c r="C392" s="96"/>
      <c r="D392" s="75"/>
    </row>
    <row r="393" spans="3:4" x14ac:dyDescent="0.2">
      <c r="C393" s="96"/>
      <c r="D393" s="75"/>
    </row>
    <row r="394" spans="3:4" x14ac:dyDescent="0.2">
      <c r="C394" s="96"/>
      <c r="D394" s="75"/>
    </row>
    <row r="395" spans="3:4" x14ac:dyDescent="0.2">
      <c r="C395" s="96"/>
      <c r="D395" s="75"/>
    </row>
    <row r="396" spans="3:4" x14ac:dyDescent="0.2">
      <c r="C396" s="96"/>
      <c r="D396" s="75"/>
    </row>
    <row r="397" spans="3:4" x14ac:dyDescent="0.2">
      <c r="C397" s="96"/>
      <c r="D397" s="75"/>
    </row>
    <row r="398" spans="3:4" x14ac:dyDescent="0.2">
      <c r="C398" s="96"/>
      <c r="D398" s="75"/>
    </row>
    <row r="399" spans="3:4" x14ac:dyDescent="0.2">
      <c r="C399" s="96"/>
      <c r="D399" s="75"/>
    </row>
    <row r="400" spans="3:4" x14ac:dyDescent="0.2">
      <c r="C400" s="96"/>
      <c r="D400" s="75"/>
    </row>
    <row r="401" spans="3:4" x14ac:dyDescent="0.2">
      <c r="C401" s="96"/>
      <c r="D401" s="75"/>
    </row>
    <row r="402" spans="3:4" x14ac:dyDescent="0.2">
      <c r="C402" s="96"/>
      <c r="D402" s="75"/>
    </row>
    <row r="403" spans="3:4" x14ac:dyDescent="0.2">
      <c r="C403" s="96"/>
      <c r="D403" s="75"/>
    </row>
    <row r="404" spans="3:4" x14ac:dyDescent="0.2">
      <c r="C404" s="96"/>
      <c r="D404" s="75"/>
    </row>
    <row r="405" spans="3:4" x14ac:dyDescent="0.2">
      <c r="C405" s="96"/>
      <c r="D405" s="75"/>
    </row>
    <row r="406" spans="3:4" x14ac:dyDescent="0.2">
      <c r="C406" s="96"/>
      <c r="D406" s="75"/>
    </row>
    <row r="407" spans="3:4" x14ac:dyDescent="0.2">
      <c r="C407" s="96"/>
      <c r="D407" s="75"/>
    </row>
    <row r="408" spans="3:4" x14ac:dyDescent="0.2">
      <c r="C408" s="96"/>
      <c r="D408" s="75"/>
    </row>
    <row r="409" spans="3:4" x14ac:dyDescent="0.2">
      <c r="C409" s="96"/>
      <c r="D409" s="75"/>
    </row>
    <row r="410" spans="3:4" x14ac:dyDescent="0.2">
      <c r="C410" s="96"/>
      <c r="D410" s="75"/>
    </row>
    <row r="411" spans="3:4" x14ac:dyDescent="0.2">
      <c r="C411" s="96"/>
      <c r="D411" s="75"/>
    </row>
    <row r="412" spans="3:4" x14ac:dyDescent="0.2">
      <c r="C412" s="96"/>
      <c r="D412" s="75"/>
    </row>
    <row r="413" spans="3:4" x14ac:dyDescent="0.2">
      <c r="C413" s="96"/>
      <c r="D413" s="75"/>
    </row>
    <row r="414" spans="3:4" x14ac:dyDescent="0.2">
      <c r="C414" s="96"/>
      <c r="D414" s="75"/>
    </row>
    <row r="415" spans="3:4" x14ac:dyDescent="0.2">
      <c r="C415" s="96"/>
      <c r="D415" s="75"/>
    </row>
    <row r="416" spans="3:4" x14ac:dyDescent="0.2">
      <c r="C416" s="96"/>
      <c r="D416" s="75"/>
    </row>
    <row r="417" spans="3:4" x14ac:dyDescent="0.2">
      <c r="C417" s="96"/>
      <c r="D417" s="75"/>
    </row>
    <row r="418" spans="3:4" x14ac:dyDescent="0.2">
      <c r="C418" s="96"/>
      <c r="D418" s="75"/>
    </row>
    <row r="419" spans="3:4" x14ac:dyDescent="0.2">
      <c r="C419" s="96"/>
      <c r="D419" s="75"/>
    </row>
    <row r="420" spans="3:4" x14ac:dyDescent="0.2">
      <c r="C420" s="96"/>
      <c r="D420" s="75"/>
    </row>
    <row r="421" spans="3:4" x14ac:dyDescent="0.2">
      <c r="C421" s="96"/>
      <c r="D421" s="75"/>
    </row>
    <row r="422" spans="3:4" x14ac:dyDescent="0.2">
      <c r="C422" s="96"/>
      <c r="D422" s="75"/>
    </row>
    <row r="423" spans="3:4" x14ac:dyDescent="0.2">
      <c r="C423" s="96"/>
      <c r="D423" s="75"/>
    </row>
    <row r="424" spans="3:4" x14ac:dyDescent="0.2">
      <c r="C424" s="96"/>
      <c r="D424" s="75"/>
    </row>
    <row r="425" spans="3:4" x14ac:dyDescent="0.2">
      <c r="C425" s="96"/>
      <c r="D425" s="75"/>
    </row>
    <row r="426" spans="3:4" x14ac:dyDescent="0.2">
      <c r="C426" s="96"/>
      <c r="D426" s="75"/>
    </row>
    <row r="427" spans="3:4" x14ac:dyDescent="0.2">
      <c r="C427" s="96"/>
      <c r="D427" s="75"/>
    </row>
    <row r="428" spans="3:4" x14ac:dyDescent="0.2">
      <c r="C428" s="96"/>
      <c r="D428" s="75"/>
    </row>
    <row r="429" spans="3:4" x14ac:dyDescent="0.2">
      <c r="C429" s="96"/>
      <c r="D429" s="75"/>
    </row>
    <row r="430" spans="3:4" x14ac:dyDescent="0.2">
      <c r="C430" s="96"/>
      <c r="D430" s="75"/>
    </row>
    <row r="431" spans="3:4" x14ac:dyDescent="0.2">
      <c r="C431" s="96"/>
      <c r="D431" s="75"/>
    </row>
    <row r="432" spans="3:4" x14ac:dyDescent="0.2">
      <c r="C432" s="96"/>
      <c r="D432" s="75"/>
    </row>
    <row r="433" spans="3:4" x14ac:dyDescent="0.2">
      <c r="C433" s="96"/>
      <c r="D433" s="75"/>
    </row>
    <row r="434" spans="3:4" x14ac:dyDescent="0.2">
      <c r="C434" s="96"/>
      <c r="D434" s="75"/>
    </row>
    <row r="435" spans="3:4" x14ac:dyDescent="0.2">
      <c r="C435" s="96"/>
      <c r="D435" s="75"/>
    </row>
    <row r="436" spans="3:4" x14ac:dyDescent="0.2">
      <c r="C436" s="96"/>
      <c r="D436" s="75"/>
    </row>
    <row r="437" spans="3:4" x14ac:dyDescent="0.2">
      <c r="C437" s="96"/>
      <c r="D437" s="75"/>
    </row>
    <row r="438" spans="3:4" x14ac:dyDescent="0.2">
      <c r="C438" s="96"/>
      <c r="D438" s="75"/>
    </row>
    <row r="439" spans="3:4" x14ac:dyDescent="0.2">
      <c r="C439" s="96"/>
      <c r="D439" s="75"/>
    </row>
    <row r="440" spans="3:4" x14ac:dyDescent="0.2">
      <c r="C440" s="96"/>
      <c r="D440" s="75"/>
    </row>
    <row r="441" spans="3:4" x14ac:dyDescent="0.2">
      <c r="C441" s="96"/>
      <c r="D441" s="75"/>
    </row>
    <row r="442" spans="3:4" x14ac:dyDescent="0.2">
      <c r="C442" s="96"/>
      <c r="D442" s="75"/>
    </row>
    <row r="443" spans="3:4" x14ac:dyDescent="0.2">
      <c r="C443" s="96"/>
      <c r="D443" s="75"/>
    </row>
    <row r="444" spans="3:4" x14ac:dyDescent="0.2">
      <c r="C444" s="96"/>
      <c r="D444" s="75"/>
    </row>
    <row r="445" spans="3:4" x14ac:dyDescent="0.2">
      <c r="C445" s="96"/>
      <c r="D445" s="75"/>
    </row>
    <row r="446" spans="3:4" x14ac:dyDescent="0.2">
      <c r="C446" s="96"/>
      <c r="D446" s="75"/>
    </row>
    <row r="447" spans="3:4" x14ac:dyDescent="0.2">
      <c r="C447" s="96"/>
      <c r="D447" s="75"/>
    </row>
    <row r="448" spans="3:4" x14ac:dyDescent="0.2">
      <c r="C448" s="96"/>
      <c r="D448" s="75"/>
    </row>
    <row r="449" spans="3:4" x14ac:dyDescent="0.2">
      <c r="C449" s="96"/>
      <c r="D449" s="75"/>
    </row>
    <row r="450" spans="3:4" x14ac:dyDescent="0.2">
      <c r="C450" s="96"/>
      <c r="D450" s="75"/>
    </row>
    <row r="451" spans="3:4" x14ac:dyDescent="0.2">
      <c r="C451" s="96"/>
      <c r="D451" s="75"/>
    </row>
    <row r="452" spans="3:4" x14ac:dyDescent="0.2">
      <c r="C452" s="96"/>
      <c r="D452" s="75"/>
    </row>
    <row r="453" spans="3:4" x14ac:dyDescent="0.2">
      <c r="C453" s="96"/>
      <c r="D453" s="75"/>
    </row>
    <row r="454" spans="3:4" x14ac:dyDescent="0.2">
      <c r="C454" s="96"/>
      <c r="D454" s="75"/>
    </row>
    <row r="455" spans="3:4" x14ac:dyDescent="0.2">
      <c r="C455" s="96"/>
      <c r="D455" s="75"/>
    </row>
    <row r="456" spans="3:4" x14ac:dyDescent="0.2">
      <c r="C456" s="96"/>
      <c r="D456" s="75"/>
    </row>
    <row r="457" spans="3:4" x14ac:dyDescent="0.2">
      <c r="C457" s="96"/>
      <c r="D457" s="75"/>
    </row>
    <row r="458" spans="3:4" x14ac:dyDescent="0.2">
      <c r="C458" s="96"/>
      <c r="D458" s="75"/>
    </row>
    <row r="459" spans="3:4" x14ac:dyDescent="0.2">
      <c r="C459" s="96"/>
      <c r="D459" s="75"/>
    </row>
    <row r="460" spans="3:4" x14ac:dyDescent="0.2">
      <c r="C460" s="96"/>
      <c r="D460" s="75"/>
    </row>
    <row r="461" spans="3:4" x14ac:dyDescent="0.2">
      <c r="C461" s="96"/>
      <c r="D461" s="75"/>
    </row>
    <row r="462" spans="3:4" x14ac:dyDescent="0.2">
      <c r="C462" s="96"/>
      <c r="D462" s="75"/>
    </row>
    <row r="463" spans="3:4" x14ac:dyDescent="0.2">
      <c r="C463" s="96"/>
      <c r="D463" s="75"/>
    </row>
    <row r="464" spans="3:4" x14ac:dyDescent="0.2">
      <c r="C464" s="96"/>
      <c r="D464" s="75"/>
    </row>
    <row r="465" spans="3:4" x14ac:dyDescent="0.2">
      <c r="C465" s="96"/>
      <c r="D465" s="75"/>
    </row>
    <row r="466" spans="3:4" x14ac:dyDescent="0.2">
      <c r="C466" s="96"/>
      <c r="D466" s="75"/>
    </row>
    <row r="467" spans="3:4" x14ac:dyDescent="0.2">
      <c r="C467" s="96"/>
      <c r="D467" s="75"/>
    </row>
    <row r="468" spans="3:4" x14ac:dyDescent="0.2">
      <c r="C468" s="96"/>
      <c r="D468" s="75"/>
    </row>
    <row r="469" spans="3:4" x14ac:dyDescent="0.2">
      <c r="C469" s="96"/>
      <c r="D469" s="75"/>
    </row>
    <row r="470" spans="3:4" x14ac:dyDescent="0.2">
      <c r="C470" s="96"/>
      <c r="D470" s="75"/>
    </row>
    <row r="471" spans="3:4" x14ac:dyDescent="0.2">
      <c r="C471" s="96"/>
      <c r="D471" s="75"/>
    </row>
    <row r="472" spans="3:4" x14ac:dyDescent="0.2">
      <c r="C472" s="96"/>
      <c r="D472" s="75"/>
    </row>
    <row r="473" spans="3:4" x14ac:dyDescent="0.2">
      <c r="C473" s="96"/>
      <c r="D473" s="75"/>
    </row>
    <row r="474" spans="3:4" x14ac:dyDescent="0.2">
      <c r="C474" s="96"/>
      <c r="D474" s="75"/>
    </row>
    <row r="475" spans="3:4" x14ac:dyDescent="0.2">
      <c r="C475" s="96"/>
      <c r="D475" s="75"/>
    </row>
    <row r="476" spans="3:4" x14ac:dyDescent="0.2">
      <c r="C476" s="96"/>
      <c r="D476" s="75"/>
    </row>
    <row r="477" spans="3:4" x14ac:dyDescent="0.2">
      <c r="C477" s="96"/>
      <c r="D477" s="75"/>
    </row>
    <row r="478" spans="3:4" x14ac:dyDescent="0.2">
      <c r="C478" s="96"/>
      <c r="D478" s="75"/>
    </row>
    <row r="479" spans="3:4" x14ac:dyDescent="0.2">
      <c r="C479" s="96"/>
      <c r="D479" s="75"/>
    </row>
    <row r="480" spans="3:4" x14ac:dyDescent="0.2">
      <c r="C480" s="96"/>
      <c r="D480" s="75"/>
    </row>
    <row r="481" spans="3:4" x14ac:dyDescent="0.2">
      <c r="C481" s="96"/>
      <c r="D481" s="75"/>
    </row>
    <row r="482" spans="3:4" x14ac:dyDescent="0.2">
      <c r="C482" s="96"/>
      <c r="D482" s="75"/>
    </row>
    <row r="483" spans="3:4" x14ac:dyDescent="0.2">
      <c r="C483" s="96"/>
      <c r="D483" s="75"/>
    </row>
    <row r="484" spans="3:4" x14ac:dyDescent="0.2">
      <c r="C484" s="96"/>
      <c r="D484" s="75"/>
    </row>
    <row r="485" spans="3:4" x14ac:dyDescent="0.2">
      <c r="C485" s="96"/>
      <c r="D485" s="75"/>
    </row>
    <row r="486" spans="3:4" x14ac:dyDescent="0.2">
      <c r="C486" s="96"/>
      <c r="D486" s="75"/>
    </row>
    <row r="487" spans="3:4" x14ac:dyDescent="0.2">
      <c r="C487" s="96"/>
      <c r="D487" s="75"/>
    </row>
    <row r="488" spans="3:4" x14ac:dyDescent="0.2">
      <c r="C488" s="96"/>
      <c r="D488" s="75"/>
    </row>
    <row r="489" spans="3:4" x14ac:dyDescent="0.2">
      <c r="C489" s="96"/>
      <c r="D489" s="75"/>
    </row>
    <row r="490" spans="3:4" x14ac:dyDescent="0.2">
      <c r="C490" s="96"/>
      <c r="D490" s="75"/>
    </row>
    <row r="491" spans="3:4" x14ac:dyDescent="0.2">
      <c r="C491" s="96"/>
      <c r="D491" s="75"/>
    </row>
    <row r="492" spans="3:4" x14ac:dyDescent="0.2">
      <c r="C492" s="96"/>
      <c r="D492" s="75"/>
    </row>
    <row r="493" spans="3:4" x14ac:dyDescent="0.2">
      <c r="C493" s="96"/>
      <c r="D493" s="75"/>
    </row>
    <row r="494" spans="3:4" x14ac:dyDescent="0.2">
      <c r="C494" s="96"/>
      <c r="D494" s="75"/>
    </row>
    <row r="495" spans="3:4" x14ac:dyDescent="0.2">
      <c r="C495" s="96"/>
      <c r="D495" s="75"/>
    </row>
    <row r="496" spans="3:4" x14ac:dyDescent="0.2">
      <c r="C496" s="96"/>
      <c r="D496" s="75"/>
    </row>
    <row r="497" spans="3:4" x14ac:dyDescent="0.2">
      <c r="C497" s="96"/>
      <c r="D497" s="75"/>
    </row>
    <row r="498" spans="3:4" x14ac:dyDescent="0.2">
      <c r="C498" s="96"/>
      <c r="D498" s="75"/>
    </row>
    <row r="499" spans="3:4" x14ac:dyDescent="0.2">
      <c r="C499" s="96"/>
      <c r="D499" s="75"/>
    </row>
    <row r="500" spans="3:4" x14ac:dyDescent="0.2">
      <c r="C500" s="96"/>
      <c r="D500" s="75"/>
    </row>
    <row r="501" spans="3:4" x14ac:dyDescent="0.2">
      <c r="C501" s="96"/>
      <c r="D501" s="75"/>
    </row>
    <row r="502" spans="3:4" x14ac:dyDescent="0.2">
      <c r="C502" s="96"/>
      <c r="D502" s="75"/>
    </row>
    <row r="503" spans="3:4" x14ac:dyDescent="0.2">
      <c r="C503" s="96"/>
      <c r="D503" s="75"/>
    </row>
    <row r="504" spans="3:4" x14ac:dyDescent="0.2">
      <c r="C504" s="96"/>
      <c r="D504" s="75"/>
    </row>
    <row r="505" spans="3:4" x14ac:dyDescent="0.2">
      <c r="C505" s="96"/>
      <c r="D505" s="75"/>
    </row>
    <row r="506" spans="3:4" x14ac:dyDescent="0.2">
      <c r="C506" s="96"/>
      <c r="D506" s="75"/>
    </row>
    <row r="507" spans="3:4" x14ac:dyDescent="0.2">
      <c r="C507" s="96"/>
      <c r="D507" s="75"/>
    </row>
    <row r="508" spans="3:4" x14ac:dyDescent="0.2">
      <c r="C508" s="96"/>
      <c r="D508" s="75"/>
    </row>
  </sheetData>
  <phoneticPr fontId="30" type="noConversion"/>
  <dataValidations count="2">
    <dataValidation type="list" allowBlank="1" showInputMessage="1" showErrorMessage="1" sqref="C166:C508 C2:C164" xr:uid="{00000000-0002-0000-0000-000000000000}">
      <formula1>Type</formula1>
    </dataValidation>
    <dataValidation type="list" allowBlank="1" showInputMessage="1" showErrorMessage="1" sqref="D166:D508 D2:D164" xr:uid="{00000000-0002-0000-0000-000001000000}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8"/>
  <sheetViews>
    <sheetView workbookViewId="0">
      <selection activeCell="A21" sqref="A21:XFD21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23" t="s">
        <v>25</v>
      </c>
      <c r="AA1" s="123"/>
      <c r="AB1" s="124" t="s">
        <v>26</v>
      </c>
      <c r="AC1" s="124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$Z$33</f>
        <v>0</v>
      </c>
      <c r="AN3" s="8">
        <v>0</v>
      </c>
      <c r="AO3" s="14"/>
    </row>
    <row r="4" spans="1:42" x14ac:dyDescent="0.2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AVERAGE(N17:N30)</f>
        <v>-10.184369576877199</v>
      </c>
      <c r="AA4" s="6">
        <f>AVERAGE(P17:P30)</f>
        <v>-19.803831371699737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SLAP!Z18</f>
        <v>-29.058271375875773</v>
      </c>
      <c r="AN4" s="11">
        <f>AB4</f>
        <v>-29.698648998496392</v>
      </c>
      <c r="AO4" s="14"/>
    </row>
    <row r="5" spans="1:42" x14ac:dyDescent="0.2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1.0220377053520211</v>
      </c>
      <c r="AO6" s="14"/>
    </row>
    <row r="7" spans="1:42" x14ac:dyDescent="0.2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AA33</f>
        <v>0</v>
      </c>
      <c r="AN10" s="8">
        <v>0</v>
      </c>
      <c r="AO10" s="14"/>
    </row>
    <row r="11" spans="1:42" s="14" customFormat="1" x14ac:dyDescent="0.2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SLAP!AA18</f>
        <v>-54.342348125548753</v>
      </c>
      <c r="AN11" s="8">
        <f>AC4</f>
        <v>-55.5</v>
      </c>
    </row>
    <row r="12" spans="1:42" x14ac:dyDescent="0.2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1.0213029417090458</v>
      </c>
      <c r="AO12" s="14"/>
    </row>
    <row r="13" spans="1:42" x14ac:dyDescent="0.2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2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2">
      <c r="A16" s="46" t="s">
        <v>97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5" customFormat="1" x14ac:dyDescent="0.2">
      <c r="A17" s="75">
        <v>3676</v>
      </c>
      <c r="B17" s="75" t="s">
        <v>131</v>
      </c>
      <c r="C17" s="75" t="s">
        <v>62</v>
      </c>
      <c r="D17" s="75" t="s">
        <v>22</v>
      </c>
      <c r="E17" s="75" t="s">
        <v>163</v>
      </c>
      <c r="F17" s="75">
        <v>-0.119333845707667</v>
      </c>
      <c r="G17" s="75">
        <v>-0.11934143661711601</v>
      </c>
      <c r="H17" s="75">
        <v>4.9091552727168301E-3</v>
      </c>
      <c r="I17" s="75">
        <v>-0.16745346309289</v>
      </c>
      <c r="J17" s="75">
        <v>-0.167467612780272</v>
      </c>
      <c r="K17" s="75">
        <v>2.5595067528012801E-3</v>
      </c>
      <c r="L17" s="75">
        <v>-3.0918537069132401E-2</v>
      </c>
      <c r="M17" s="75">
        <v>4.9189106283281303E-3</v>
      </c>
      <c r="N17" s="75">
        <v>-10.313108824812099</v>
      </c>
      <c r="O17" s="75">
        <v>4.8591064760145396E-3</v>
      </c>
      <c r="P17" s="75">
        <v>-20.060230778293501</v>
      </c>
      <c r="Q17" s="75">
        <v>2.5085825274935199E-3</v>
      </c>
      <c r="R17" s="75">
        <v>-31.320125061119299</v>
      </c>
      <c r="S17" s="75">
        <v>0.126614937584516</v>
      </c>
      <c r="T17" s="75">
        <v>389.84111320698901</v>
      </c>
      <c r="U17" s="75">
        <v>0.26371115690335201</v>
      </c>
      <c r="V17" s="76">
        <v>44568.43818287037</v>
      </c>
      <c r="W17" s="75">
        <v>2.5</v>
      </c>
      <c r="X17" s="75">
        <v>4.7154101280735501E-2</v>
      </c>
      <c r="Y17" s="75">
        <v>5.0745395021897698E-2</v>
      </c>
      <c r="Z17" s="115">
        <f>((((N17/1000)+1)/((SMOW!$Z$4/1000)+1))-1)*1000</f>
        <v>-0.13006386641911671</v>
      </c>
      <c r="AA17" s="115">
        <f>((((P17/1000)+1)/((SMOW!$AA$4/1000)+1))-1)*1000</f>
        <v>-0.26157968659745734</v>
      </c>
      <c r="AB17" s="115">
        <f>Z17*SMOW!$AN$6</f>
        <v>-0.13293017558420583</v>
      </c>
      <c r="AC17" s="115">
        <f>AA17*SMOW!$AN$12</f>
        <v>-0.26715210341331341</v>
      </c>
      <c r="AD17" s="115">
        <f t="shared" ref="AD17:AE20" si="0">LN((AB17/1000)+1)*1000</f>
        <v>-0.13293901158309129</v>
      </c>
      <c r="AE17" s="115">
        <f t="shared" si="0"/>
        <v>-0.26718779489334943</v>
      </c>
      <c r="AF17" s="116">
        <f>(AD17-SMOW!AN$14*AE17)</f>
        <v>8.1361441205972107E-3</v>
      </c>
      <c r="AG17" s="117">
        <f>AF17*1000</f>
        <v>8.1361441205972103</v>
      </c>
      <c r="AK17" s="85">
        <v>21</v>
      </c>
      <c r="AL17" s="85">
        <v>1</v>
      </c>
      <c r="AM17" s="85">
        <v>0</v>
      </c>
      <c r="AN17" s="85">
        <v>0</v>
      </c>
    </row>
    <row r="18" spans="1:40" s="75" customFormat="1" x14ac:dyDescent="0.2">
      <c r="A18" s="75">
        <v>3677</v>
      </c>
      <c r="B18" s="75" t="s">
        <v>131</v>
      </c>
      <c r="C18" s="75" t="s">
        <v>62</v>
      </c>
      <c r="D18" s="75" t="s">
        <v>22</v>
      </c>
      <c r="E18" s="75" t="s">
        <v>164</v>
      </c>
      <c r="F18" s="75">
        <v>-0.13267337909308199</v>
      </c>
      <c r="G18" s="75">
        <v>-0.13268252033338099</v>
      </c>
      <c r="H18" s="75">
        <v>4.1710923074705997E-3</v>
      </c>
      <c r="I18" s="75">
        <v>-0.16974404365374399</v>
      </c>
      <c r="J18" s="75">
        <v>-0.16975851223539701</v>
      </c>
      <c r="K18" s="75">
        <v>1.7601068805968101E-3</v>
      </c>
      <c r="L18" s="75">
        <v>-4.3050025873091202E-2</v>
      </c>
      <c r="M18" s="75">
        <v>4.08979625494335E-3</v>
      </c>
      <c r="N18" s="75">
        <v>-10.326312361766901</v>
      </c>
      <c r="O18" s="75">
        <v>4.1285680564886601E-3</v>
      </c>
      <c r="P18" s="75">
        <v>-20.062475785213898</v>
      </c>
      <c r="Q18" s="75">
        <v>1.72508760227044E-3</v>
      </c>
      <c r="R18" s="75">
        <v>-30.679662100123402</v>
      </c>
      <c r="S18" s="75">
        <v>0.13924592467864699</v>
      </c>
      <c r="T18" s="75">
        <v>360.23667201088102</v>
      </c>
      <c r="U18" s="75">
        <v>0.11171344493110701</v>
      </c>
      <c r="V18" s="76">
        <v>44568.516180555554</v>
      </c>
      <c r="W18" s="75">
        <v>2.5</v>
      </c>
      <c r="X18" s="88">
        <v>2.42721648343578E-5</v>
      </c>
      <c r="Y18" s="75">
        <v>3.4949181639551202E-4</v>
      </c>
      <c r="Z18" s="115">
        <f>((((N18/1000)+1)/((SMOW!$Z$4/1000)+1))-1)*1000</f>
        <v>-0.14340325665407327</v>
      </c>
      <c r="AA18" s="115">
        <f>((((P18/1000)+1)/((SMOW!$AA$4/1000)+1))-1)*1000</f>
        <v>-0.26387005151851106</v>
      </c>
      <c r="AB18" s="115">
        <f>Z18*SMOW!$AN$6</f>
        <v>-0.14656353537073599</v>
      </c>
      <c r="AC18" s="115">
        <f>AA18*SMOW!$AN$12</f>
        <v>-0.26949125984477279</v>
      </c>
      <c r="AD18" s="115">
        <f t="shared" si="0"/>
        <v>-0.14657427685518365</v>
      </c>
      <c r="AE18" s="115">
        <f t="shared" si="0"/>
        <v>-0.26952757913963532</v>
      </c>
      <c r="AF18" s="116">
        <f>(AD18-SMOW!AN$14*AE18)</f>
        <v>-4.2637150694561921E-3</v>
      </c>
      <c r="AG18" s="117">
        <f>AF18*1000</f>
        <v>-4.2637150694561923</v>
      </c>
      <c r="AK18" s="85">
        <v>21</v>
      </c>
      <c r="AL18" s="85">
        <v>0</v>
      </c>
      <c r="AM18" s="85">
        <v>0</v>
      </c>
      <c r="AN18" s="85">
        <v>0</v>
      </c>
    </row>
    <row r="19" spans="1:40" s="75" customFormat="1" x14ac:dyDescent="0.2">
      <c r="A19" s="75">
        <v>3678</v>
      </c>
      <c r="B19" s="75" t="s">
        <v>131</v>
      </c>
      <c r="C19" s="75" t="s">
        <v>62</v>
      </c>
      <c r="D19" s="75" t="s">
        <v>22</v>
      </c>
      <c r="E19" s="75" t="s">
        <v>165</v>
      </c>
      <c r="F19" s="75">
        <v>-0.104893534326939</v>
      </c>
      <c r="G19" s="75">
        <v>-0.10489951990803099</v>
      </c>
      <c r="H19" s="75">
        <v>4.9808229913518602E-3</v>
      </c>
      <c r="I19" s="75">
        <v>-0.121214972347872</v>
      </c>
      <c r="J19" s="75">
        <v>-0.121222348575437</v>
      </c>
      <c r="K19" s="75">
        <v>1.2214322415206101E-3</v>
      </c>
      <c r="L19" s="75">
        <v>-4.0894119860199599E-2</v>
      </c>
      <c r="M19" s="75">
        <v>5.0330235544631301E-3</v>
      </c>
      <c r="N19" s="75">
        <v>-10.2988157322844</v>
      </c>
      <c r="O19" s="75">
        <v>4.93004354286146E-3</v>
      </c>
      <c r="P19" s="75">
        <v>-20.0149122535998</v>
      </c>
      <c r="Q19" s="75">
        <v>1.1971304925231499E-3</v>
      </c>
      <c r="R19" s="75">
        <v>-30.4880995062415</v>
      </c>
      <c r="S19" s="75">
        <v>0.15167710995817199</v>
      </c>
      <c r="T19" s="75">
        <v>387.66908526365899</v>
      </c>
      <c r="U19" s="75">
        <v>0.14874502271235401</v>
      </c>
      <c r="V19" s="76">
        <v>44568.600185185183</v>
      </c>
      <c r="W19" s="75">
        <v>2.5</v>
      </c>
      <c r="X19" s="88">
        <v>2.3327306303327301E-10</v>
      </c>
      <c r="Y19" s="75">
        <v>1.11947172838384E-4</v>
      </c>
      <c r="Z19" s="115">
        <f>((((N19/1000)+1)/((SMOW!$Z$4/1000)+1))-1)*1000</f>
        <v>-0.11562371000173322</v>
      </c>
      <c r="AA19" s="115">
        <f>((((P19/1000)+1)/((SMOW!$AA$4/1000)+1))-1)*1000</f>
        <v>-0.21534554883584356</v>
      </c>
      <c r="AB19" s="115">
        <f>Z19*SMOW!$AN$6</f>
        <v>-0.11817179125445895</v>
      </c>
      <c r="AC19" s="115">
        <f>AA19*SMOW!$AN$12</f>
        <v>-0.21993304250999601</v>
      </c>
      <c r="AD19" s="115">
        <f t="shared" si="0"/>
        <v>-0.11817877409075236</v>
      </c>
      <c r="AE19" s="115">
        <f t="shared" si="0"/>
        <v>-0.21995723132827347</v>
      </c>
      <c r="AF19" s="116">
        <f>(AD19-SMOW!AN$14*AE19)</f>
        <v>-2.0413559494239647E-3</v>
      </c>
      <c r="AG19" s="117">
        <f>AF19*1000</f>
        <v>-2.0413559494239646</v>
      </c>
      <c r="AK19" s="85">
        <v>21</v>
      </c>
      <c r="AL19" s="85">
        <v>0</v>
      </c>
      <c r="AM19" s="85">
        <v>0</v>
      </c>
      <c r="AN19" s="85">
        <v>0</v>
      </c>
    </row>
    <row r="20" spans="1:40" s="75" customFormat="1" x14ac:dyDescent="0.2">
      <c r="A20" s="75">
        <v>3679</v>
      </c>
      <c r="B20" s="75" t="s">
        <v>131</v>
      </c>
      <c r="C20" s="75" t="s">
        <v>62</v>
      </c>
      <c r="D20" s="75" t="s">
        <v>22</v>
      </c>
      <c r="E20" s="75" t="s">
        <v>166</v>
      </c>
      <c r="F20" s="75">
        <v>-0.13274629292870099</v>
      </c>
      <c r="G20" s="75">
        <v>-0.13275562640806399</v>
      </c>
      <c r="H20" s="75">
        <v>5.1727310749692702E-3</v>
      </c>
      <c r="I20" s="75">
        <v>-0.179491011218014</v>
      </c>
      <c r="J20" s="75">
        <v>-0.17950715319549099</v>
      </c>
      <c r="K20" s="75">
        <v>1.27151898892456E-3</v>
      </c>
      <c r="L20" s="75">
        <v>-3.7975849520844498E-2</v>
      </c>
      <c r="M20" s="75">
        <v>5.1609635906063296E-3</v>
      </c>
      <c r="N20" s="75">
        <v>-10.3263845322465</v>
      </c>
      <c r="O20" s="75">
        <v>5.11999512518069E-3</v>
      </c>
      <c r="P20" s="75">
        <v>-20.072028826049198</v>
      </c>
      <c r="Q20" s="75">
        <v>1.2462207085406601E-3</v>
      </c>
      <c r="R20" s="75">
        <v>-30.4749897669031</v>
      </c>
      <c r="S20" s="75">
        <v>0.121409627069273</v>
      </c>
      <c r="T20" s="75">
        <v>382.68559469194003</v>
      </c>
      <c r="U20" s="75">
        <v>0.106696858492622</v>
      </c>
      <c r="V20" s="76">
        <v>44568.677037037036</v>
      </c>
      <c r="W20" s="75">
        <v>2.5</v>
      </c>
      <c r="X20" s="75">
        <v>2.11862411396938E-2</v>
      </c>
      <c r="Y20" s="75">
        <v>1.5151356988183101E-2</v>
      </c>
      <c r="Z20" s="115">
        <f>((((N20/1000)+1)/((SMOW!$Z$4/1000)+1))-1)*1000</f>
        <v>-0.14347616970711297</v>
      </c>
      <c r="AA20" s="115">
        <f>((((P20/1000)+1)/((SMOW!$AA$4/1000)+1))-1)*1000</f>
        <v>-0.27361610148379789</v>
      </c>
      <c r="AB20" s="115">
        <f>Z20*SMOW!$AN$6</f>
        <v>-0.14663805526015489</v>
      </c>
      <c r="AC20" s="115">
        <f>AA20*SMOW!$AN$12</f>
        <v>-0.2794449293443636</v>
      </c>
      <c r="AD20" s="115">
        <f t="shared" si="0"/>
        <v>-0.14664880767094188</v>
      </c>
      <c r="AE20" s="115">
        <f t="shared" si="0"/>
        <v>-0.27948398135409175</v>
      </c>
      <c r="AF20" s="116">
        <f>(AD20-SMOW!AN$14*AE20)</f>
        <v>9.187344840185796E-4</v>
      </c>
      <c r="AG20" s="117">
        <f>AF20*1000</f>
        <v>0.9187344840185796</v>
      </c>
      <c r="AH20" s="2"/>
      <c r="AI20" s="20"/>
    </row>
    <row r="21" spans="1:40" s="75" customFormat="1" x14ac:dyDescent="0.2">
      <c r="A21" s="75">
        <v>3783</v>
      </c>
      <c r="B21" s="75" t="s">
        <v>275</v>
      </c>
      <c r="C21" s="75" t="s">
        <v>62</v>
      </c>
      <c r="D21" s="75" t="s">
        <v>22</v>
      </c>
      <c r="E21" s="75" t="s">
        <v>285</v>
      </c>
      <c r="F21" s="75">
        <v>0.14260885048866201</v>
      </c>
      <c r="G21" s="75">
        <v>0.142598181261789</v>
      </c>
      <c r="H21" s="75">
        <v>5.0722936506438498E-3</v>
      </c>
      <c r="I21" s="75">
        <v>0.36229776784384399</v>
      </c>
      <c r="J21" s="75">
        <v>0.36223206175824402</v>
      </c>
      <c r="K21" s="75">
        <v>2.1740072427244499E-3</v>
      </c>
      <c r="L21" s="75">
        <v>-4.8660347346563403E-2</v>
      </c>
      <c r="M21" s="75">
        <v>5.1553108959253901E-3</v>
      </c>
      <c r="N21" s="75">
        <v>-10.053836632199699</v>
      </c>
      <c r="O21" s="75">
        <v>5.0205816595504304E-3</v>
      </c>
      <c r="P21" s="75">
        <v>-19.5410195355838</v>
      </c>
      <c r="Q21" s="75">
        <v>2.1307529576840901E-3</v>
      </c>
      <c r="R21" s="75">
        <v>-31.671880680103602</v>
      </c>
      <c r="S21" s="75">
        <v>0.15186732210383999</v>
      </c>
      <c r="T21" s="75">
        <v>344.47030201611102</v>
      </c>
      <c r="U21" s="75">
        <v>0.135069829675803</v>
      </c>
      <c r="V21" s="76">
        <v>44600.836747685185</v>
      </c>
      <c r="W21" s="75">
        <v>2.5</v>
      </c>
      <c r="X21" s="88">
        <v>4.1325897270459299E-7</v>
      </c>
      <c r="Y21" s="88">
        <v>8.3424175166177102E-5</v>
      </c>
      <c r="Z21" s="115">
        <f>((((N21/1000)+1)/((SMOW!$Z$4/1000)+1))-1)*1000</f>
        <v>0.13187601879116606</v>
      </c>
      <c r="AA21" s="115">
        <f>((((P21/1000)+1)/((SMOW!$AA$4/1000)+1))-1)*1000</f>
        <v>0.26812167250533925</v>
      </c>
      <c r="AB21" s="115">
        <f>Z21*SMOW!$AN$6</f>
        <v>0.13478226363628337</v>
      </c>
      <c r="AC21" s="115">
        <f>AA21*SMOW!$AN$12</f>
        <v>0.27383345286565236</v>
      </c>
      <c r="AD21" s="115">
        <f t="shared" ref="AD21:AE24" si="1">LN((AB21/1000)+1)*1000</f>
        <v>0.13477318132317564</v>
      </c>
      <c r="AE21" s="115">
        <f t="shared" si="1"/>
        <v>0.27379596732866524</v>
      </c>
      <c r="AF21" s="116">
        <f>(AD21-SMOW!AN$14*AE21)</f>
        <v>-9.7910894263596171E-3</v>
      </c>
      <c r="AG21" s="117">
        <f>AF21*1000</f>
        <v>-9.7910894263596173</v>
      </c>
    </row>
    <row r="22" spans="1:40" s="75" customFormat="1" x14ac:dyDescent="0.2">
      <c r="A22" s="75">
        <v>3784</v>
      </c>
      <c r="B22" s="75" t="s">
        <v>275</v>
      </c>
      <c r="C22" s="75" t="s">
        <v>62</v>
      </c>
      <c r="D22" s="75" t="s">
        <v>22</v>
      </c>
      <c r="E22" s="75" t="s">
        <v>286</v>
      </c>
      <c r="F22" s="75">
        <v>0.208784276470353</v>
      </c>
      <c r="G22" s="75">
        <v>0.208762142716056</v>
      </c>
      <c r="H22" s="75">
        <v>4.1847962581270997E-3</v>
      </c>
      <c r="I22" s="75">
        <v>0.48354781548494202</v>
      </c>
      <c r="J22" s="75">
        <v>0.48343077739486301</v>
      </c>
      <c r="K22" s="75">
        <v>2.9236350558082599E-3</v>
      </c>
      <c r="L22" s="75">
        <v>-4.6489307748431803E-2</v>
      </c>
      <c r="M22" s="75">
        <v>4.54641271005815E-3</v>
      </c>
      <c r="N22" s="75">
        <v>-9.9883358641291</v>
      </c>
      <c r="O22" s="75">
        <v>4.1421322954800898E-3</v>
      </c>
      <c r="P22" s="75">
        <v>-19.4221818921053</v>
      </c>
      <c r="Q22" s="75">
        <v>2.8654660940961598E-3</v>
      </c>
      <c r="R22" s="75">
        <v>-32.229083034374199</v>
      </c>
      <c r="S22" s="75">
        <v>0.16033486984234899</v>
      </c>
      <c r="T22" s="75">
        <v>470.35893343948902</v>
      </c>
      <c r="U22" s="75">
        <v>0.30456866857695503</v>
      </c>
      <c r="V22" s="76">
        <v>44601.479583333334</v>
      </c>
      <c r="W22" s="75">
        <v>2.5</v>
      </c>
      <c r="X22" s="75">
        <v>4.6705636601362703E-3</v>
      </c>
      <c r="Y22" s="75">
        <v>3.96455241182997E-3</v>
      </c>
      <c r="Z22" s="115">
        <f>((((N22/1000)+1)/((SMOW!$Z$4/1000)+1))-1)*1000</f>
        <v>0.19805073462442202</v>
      </c>
      <c r="AA22" s="115">
        <f>((((P22/1000)+1)/((SMOW!$AA$4/1000)+1))-1)*1000</f>
        <v>0.38936030542591205</v>
      </c>
      <c r="AB22" s="115">
        <f>Z22*SMOW!$AN$6</f>
        <v>0.20241531835882637</v>
      </c>
      <c r="AC22" s="115">
        <f>AA22*SMOW!$AN$12</f>
        <v>0.39765482531621649</v>
      </c>
      <c r="AD22" s="115">
        <f t="shared" si="1"/>
        <v>0.20239483514232873</v>
      </c>
      <c r="AE22" s="115">
        <f t="shared" si="1"/>
        <v>0.39757578159017698</v>
      </c>
      <c r="AF22" s="116">
        <f>(AD22-SMOW!AN$14*AE22)</f>
        <v>-7.5251775372847385E-3</v>
      </c>
      <c r="AG22" s="117">
        <f t="shared" ref="AG22:AG24" si="2">AF22*1000</f>
        <v>-7.5251775372847387</v>
      </c>
    </row>
    <row r="23" spans="1:40" s="75" customFormat="1" x14ac:dyDescent="0.2">
      <c r="A23" s="75">
        <v>3785</v>
      </c>
      <c r="B23" s="75" t="s">
        <v>275</v>
      </c>
      <c r="C23" s="75" t="s">
        <v>62</v>
      </c>
      <c r="D23" s="75" t="s">
        <v>22</v>
      </c>
      <c r="E23" s="75" t="s">
        <v>287</v>
      </c>
      <c r="F23" s="75">
        <v>0.124837225277835</v>
      </c>
      <c r="G23" s="75">
        <v>0.12482859613455601</v>
      </c>
      <c r="H23" s="75">
        <v>6.5548201767651601E-3</v>
      </c>
      <c r="I23" s="75">
        <v>0.302099882946333</v>
      </c>
      <c r="J23" s="75">
        <v>0.3020541504282</v>
      </c>
      <c r="K23" s="75">
        <v>2.37078863644019E-3</v>
      </c>
      <c r="L23" s="75">
        <v>-3.4655995291533501E-2</v>
      </c>
      <c r="M23" s="75">
        <v>6.7670071621682999E-3</v>
      </c>
      <c r="N23" s="75">
        <v>-10.071427075840999</v>
      </c>
      <c r="O23" s="75">
        <v>6.4879938402113702E-3</v>
      </c>
      <c r="P23" s="75">
        <v>-19.600019716802599</v>
      </c>
      <c r="Q23" s="75">
        <v>2.32361916733958E-3</v>
      </c>
      <c r="R23" s="75">
        <v>-32.752693778221101</v>
      </c>
      <c r="S23" s="75">
        <v>0.171413277536868</v>
      </c>
      <c r="T23" s="75">
        <v>1054.02581011028</v>
      </c>
      <c r="U23" s="75">
        <v>0.25753642077585798</v>
      </c>
      <c r="V23" s="76">
        <v>44601.556805555556</v>
      </c>
      <c r="W23" s="75">
        <v>2.5</v>
      </c>
      <c r="X23" s="75">
        <v>7.4409369977415703E-3</v>
      </c>
      <c r="Y23" s="75">
        <v>1.32225692709005E-2</v>
      </c>
      <c r="Z23" s="115">
        <f>((((N23/1000)+1)/((SMOW!$Z$4/1000)+1))-1)*1000</f>
        <v>0.11410458429317316</v>
      </c>
      <c r="AA23" s="115">
        <f>((((P23/1000)+1)/((SMOW!$AA$4/1000)+1))-1)*1000</f>
        <v>0.20792945475633928</v>
      </c>
      <c r="AB23" s="115">
        <f>Z23*SMOW!$AN$6</f>
        <v>0.11661918750114096</v>
      </c>
      <c r="AC23" s="115">
        <f>AA23*SMOW!$AN$12</f>
        <v>0.21235896381060726</v>
      </c>
      <c r="AD23" s="115">
        <f t="shared" si="1"/>
        <v>0.11661238801223678</v>
      </c>
      <c r="AE23" s="115">
        <f t="shared" si="1"/>
        <v>0.21233641883749457</v>
      </c>
      <c r="AF23" s="116">
        <f>(AD23-SMOW!AN$14*AE23)</f>
        <v>4.4987588660396344E-3</v>
      </c>
      <c r="AG23" s="117">
        <f t="shared" si="2"/>
        <v>4.4987588660396343</v>
      </c>
    </row>
    <row r="24" spans="1:40" s="75" customFormat="1" x14ac:dyDescent="0.2">
      <c r="A24" s="75">
        <v>3786</v>
      </c>
      <c r="B24" s="75" t="s">
        <v>275</v>
      </c>
      <c r="C24" s="75" t="s">
        <v>62</v>
      </c>
      <c r="D24" s="75" t="s">
        <v>22</v>
      </c>
      <c r="E24" s="75" t="s">
        <v>290</v>
      </c>
      <c r="F24" s="75">
        <v>9.9268031667183801E-2</v>
      </c>
      <c r="G24" s="75">
        <v>9.9262035032179896E-2</v>
      </c>
      <c r="H24" s="75">
        <v>7.6055863661662103E-3</v>
      </c>
      <c r="I24" s="75">
        <v>0.243164835675371</v>
      </c>
      <c r="J24" s="75">
        <v>0.243134824913711</v>
      </c>
      <c r="K24" s="75">
        <v>4.9387019456851398E-3</v>
      </c>
      <c r="L24" s="75">
        <v>-3.2928458113130402E-2</v>
      </c>
      <c r="M24" s="75">
        <v>6.9678687851664201E-3</v>
      </c>
      <c r="N24" s="75">
        <v>-10.0967355917379</v>
      </c>
      <c r="O24" s="75">
        <v>7.5280474771513102E-3</v>
      </c>
      <c r="P24" s="75">
        <v>-19.657782185949799</v>
      </c>
      <c r="Q24" s="75">
        <v>4.8404409935171797E-3</v>
      </c>
      <c r="R24" s="75">
        <v>-32.496273028489398</v>
      </c>
      <c r="S24" s="75">
        <v>0.141761819541222</v>
      </c>
      <c r="T24" s="75">
        <v>860.70768182889503</v>
      </c>
      <c r="U24" s="75">
        <v>0.11439883451090301</v>
      </c>
      <c r="V24" s="76">
        <v>44601.641215277778</v>
      </c>
      <c r="W24" s="75">
        <v>2.5</v>
      </c>
      <c r="X24" s="75">
        <v>3.6309654793635101E-3</v>
      </c>
      <c r="Y24" s="75">
        <v>5.9386296711349498E-2</v>
      </c>
      <c r="Z24" s="115">
        <f>((((N24/1000)+1)/((SMOW!$Z$4/1000)+1))-1)*1000</f>
        <v>8.8535665073274927E-2</v>
      </c>
      <c r="AA24" s="115">
        <f>((((P24/1000)+1)/((SMOW!$AA$4/1000)+1))-1)*1000</f>
        <v>0.14899995574801927</v>
      </c>
      <c r="AB24" s="115">
        <f>Z24*SMOW!$AN$6</f>
        <v>9.0486787973304991E-2</v>
      </c>
      <c r="AC24" s="115">
        <f>AA24*SMOW!$AN$12</f>
        <v>0.15217409311996974</v>
      </c>
      <c r="AD24" s="115">
        <f t="shared" si="1"/>
        <v>9.0482694290958204E-2</v>
      </c>
      <c r="AE24" s="115">
        <f t="shared" si="1"/>
        <v>0.15216251581725915</v>
      </c>
      <c r="AF24" s="116">
        <f>(AD24-SMOW!AN$14*AE24)</f>
        <v>1.0140885939445371E-2</v>
      </c>
      <c r="AG24" s="117">
        <f t="shared" si="2"/>
        <v>10.14088593944537</v>
      </c>
    </row>
    <row r="25" spans="1:40" s="75" customFormat="1" x14ac:dyDescent="0.2">
      <c r="V25" s="76"/>
      <c r="Z25" s="115"/>
      <c r="AA25" s="115"/>
      <c r="AB25" s="115"/>
      <c r="AC25" s="115"/>
      <c r="AD25" s="115"/>
      <c r="AE25" s="115"/>
      <c r="AF25" s="116"/>
      <c r="AG25" s="117"/>
    </row>
    <row r="26" spans="1:40" s="75" customFormat="1" x14ac:dyDescent="0.2">
      <c r="V26" s="76"/>
      <c r="Z26" s="115"/>
      <c r="AA26" s="115"/>
      <c r="AB26" s="115"/>
      <c r="AC26" s="115"/>
      <c r="AD26" s="115"/>
      <c r="AE26" s="115"/>
      <c r="AF26" s="116"/>
      <c r="AG26" s="117"/>
    </row>
    <row r="27" spans="1:40" s="75" customFormat="1" x14ac:dyDescent="0.2">
      <c r="V27" s="76"/>
      <c r="Z27" s="115"/>
      <c r="AA27" s="115"/>
      <c r="AB27" s="115"/>
      <c r="AC27" s="115"/>
      <c r="AD27" s="115"/>
      <c r="AE27" s="115"/>
      <c r="AF27" s="116"/>
      <c r="AG27" s="117"/>
    </row>
    <row r="28" spans="1:40" s="75" customFormat="1" x14ac:dyDescent="0.2">
      <c r="V28" s="76"/>
      <c r="Z28" s="115"/>
      <c r="AA28" s="115"/>
      <c r="AB28" s="115"/>
      <c r="AC28" s="115"/>
      <c r="AD28" s="115"/>
      <c r="AE28" s="115"/>
      <c r="AF28" s="116"/>
      <c r="AG28" s="117"/>
      <c r="AH28" s="2"/>
    </row>
    <row r="29" spans="1:40" s="70" customFormat="1" x14ac:dyDescent="0.2">
      <c r="A29" s="120"/>
      <c r="B29" s="119"/>
      <c r="C29" s="96"/>
      <c r="D29" s="75"/>
      <c r="E29" s="118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76"/>
      <c r="W29" s="94"/>
      <c r="X29" s="51"/>
      <c r="Y29" s="51"/>
      <c r="Z29" s="115"/>
      <c r="AA29" s="115"/>
      <c r="AB29" s="115"/>
      <c r="AC29" s="115"/>
      <c r="AD29" s="115"/>
      <c r="AE29" s="115"/>
      <c r="AF29" s="116"/>
      <c r="AG29" s="117"/>
      <c r="AH29" s="87"/>
      <c r="AI29" s="87"/>
      <c r="AJ29" s="48"/>
    </row>
    <row r="30" spans="1:40" s="75" customFormat="1" x14ac:dyDescent="0.2">
      <c r="V30" s="76"/>
      <c r="Z30" s="115"/>
      <c r="AA30" s="115"/>
      <c r="AB30" s="115"/>
      <c r="AC30" s="115"/>
      <c r="AD30" s="115"/>
      <c r="AE30" s="115"/>
      <c r="AF30" s="116"/>
      <c r="AG30" s="117"/>
    </row>
    <row r="31" spans="1:40" s="75" customFormat="1" x14ac:dyDescent="0.2">
      <c r="V31" s="76"/>
      <c r="Z31" s="115"/>
      <c r="AA31" s="115"/>
      <c r="AB31" s="115"/>
      <c r="AC31" s="115"/>
      <c r="AD31" s="115"/>
      <c r="AE31" s="115"/>
      <c r="AF31" s="116"/>
      <c r="AG31" s="117"/>
      <c r="AH31" s="2"/>
      <c r="AI31" s="2"/>
    </row>
    <row r="33" spans="1:37" x14ac:dyDescent="0.2">
      <c r="Y33" s="19" t="s">
        <v>35</v>
      </c>
      <c r="Z33" s="17">
        <f>AVERAGE(Z17:Z31)</f>
        <v>0</v>
      </c>
      <c r="AA33" s="17">
        <f t="shared" ref="AA33:AF33" si="3">AVERAGE(AA17:AA31)</f>
        <v>0</v>
      </c>
      <c r="AB33" s="17">
        <f t="shared" si="3"/>
        <v>0</v>
      </c>
      <c r="AC33" s="17">
        <f t="shared" si="3"/>
        <v>0</v>
      </c>
      <c r="AD33" s="17">
        <f t="shared" si="3"/>
        <v>-9.7214289087391159E-6</v>
      </c>
      <c r="AE33" s="17">
        <f t="shared" si="3"/>
        <v>-3.5737892719257119E-5</v>
      </c>
      <c r="AF33" s="17">
        <f t="shared" si="3"/>
        <v>9.1481784470354155E-6</v>
      </c>
      <c r="AG33" s="17">
        <f>AVERAGE(AG17:AG31)</f>
        <v>9.1481784470353045E-3</v>
      </c>
      <c r="AH33" s="19" t="s">
        <v>35</v>
      </c>
      <c r="AI33" s="14" t="s">
        <v>76</v>
      </c>
      <c r="AJ33" s="14"/>
    </row>
    <row r="34" spans="1:37" s="18" customFormat="1" x14ac:dyDescent="0.2">
      <c r="A34" s="14"/>
      <c r="B34" s="21"/>
      <c r="C34" s="14"/>
      <c r="D34" s="14"/>
      <c r="E34" s="14"/>
      <c r="F34" s="17"/>
      <c r="G34" s="17"/>
      <c r="H34" s="17"/>
      <c r="I34" s="17"/>
      <c r="J34" s="17"/>
      <c r="K34" s="1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4"/>
      <c r="X34" s="16"/>
      <c r="Y34" s="16"/>
      <c r="Z34" s="16"/>
      <c r="AA34" s="16"/>
      <c r="AB34" s="16"/>
      <c r="AC34" s="16"/>
      <c r="AD34" s="14"/>
      <c r="AE34" s="14"/>
      <c r="AF34" s="16"/>
      <c r="AG34" s="2">
        <f>STDEV(AG17:AG31)</f>
        <v>7.2205735139242986</v>
      </c>
      <c r="AH34" s="19" t="s">
        <v>74</v>
      </c>
      <c r="AJ34" s="14"/>
      <c r="AK34"/>
    </row>
    <row r="35" spans="1:37" s="18" customFormat="1" x14ac:dyDescent="0.2">
      <c r="B35" s="21"/>
      <c r="C35" s="14"/>
      <c r="D35" s="14"/>
      <c r="E35" s="14"/>
      <c r="F35" s="17"/>
      <c r="G35" s="17"/>
      <c r="H35" s="17"/>
      <c r="I35" s="17"/>
      <c r="J35" s="17"/>
      <c r="K35" s="1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4"/>
      <c r="X35" s="16"/>
      <c r="Y35" s="16"/>
      <c r="Z35" s="16"/>
      <c r="AA35" s="16"/>
      <c r="AB35" s="16"/>
      <c r="AC35" s="16"/>
      <c r="AD35" s="14"/>
      <c r="AE35" s="14"/>
      <c r="AF35" s="14"/>
      <c r="AG35" s="3"/>
      <c r="AH35" s="19"/>
      <c r="AI35" s="14"/>
      <c r="AJ35" s="14"/>
      <c r="AK35"/>
    </row>
    <row r="36" spans="1:37" s="46" customFormat="1" x14ac:dyDescent="0.2">
      <c r="A36" s="18" t="s">
        <v>82</v>
      </c>
      <c r="B36" s="28"/>
      <c r="C36" s="18"/>
      <c r="D36" s="18"/>
      <c r="E36" s="18"/>
      <c r="F36" s="35"/>
      <c r="G36" s="35"/>
      <c r="H36" s="35"/>
      <c r="I36" s="37"/>
      <c r="J36" s="37"/>
      <c r="K36" s="37"/>
      <c r="L36" s="35"/>
      <c r="M36" s="35"/>
      <c r="N36" s="35"/>
      <c r="O36" s="35"/>
      <c r="P36" s="18"/>
      <c r="Q36" s="18"/>
      <c r="R36" s="18"/>
      <c r="S36" s="18"/>
      <c r="T36" s="18"/>
      <c r="U36" s="18"/>
      <c r="V36" s="12"/>
      <c r="W36" s="18"/>
      <c r="X36" s="35"/>
      <c r="Y36" s="35"/>
      <c r="Z36" s="37"/>
      <c r="AA36" s="37"/>
      <c r="AB36" s="37"/>
      <c r="AC36" s="37"/>
      <c r="AD36" s="37"/>
      <c r="AE36" s="37"/>
      <c r="AF36" s="35"/>
      <c r="AG36" s="36"/>
      <c r="AH36" s="18"/>
      <c r="AI36" s="18"/>
      <c r="AJ36" s="18"/>
      <c r="AK36"/>
    </row>
    <row r="37" spans="1:37" s="46" customFormat="1" x14ac:dyDescent="0.2">
      <c r="B37" s="28"/>
      <c r="C37" s="18"/>
      <c r="D37" s="18"/>
      <c r="E37" s="18"/>
      <c r="F37" s="35"/>
      <c r="G37" s="35"/>
      <c r="H37" s="35"/>
      <c r="I37" s="37"/>
      <c r="J37" s="37"/>
      <c r="K37" s="37"/>
      <c r="L37" s="35"/>
      <c r="M37" s="35"/>
      <c r="N37" s="35"/>
      <c r="O37" s="35"/>
      <c r="P37" s="18"/>
      <c r="Q37" s="18"/>
      <c r="R37" s="18"/>
      <c r="S37" s="18"/>
      <c r="T37" s="18"/>
      <c r="U37" s="18"/>
      <c r="V37" s="12"/>
      <c r="W37" s="18"/>
      <c r="X37" s="35"/>
      <c r="Y37" s="35"/>
      <c r="Z37" s="38"/>
      <c r="AA37" s="38"/>
      <c r="AB37" s="38"/>
      <c r="AC37" s="38"/>
      <c r="AD37" s="38"/>
      <c r="AE37" s="38"/>
      <c r="AF37" s="39"/>
      <c r="AG37" s="40"/>
      <c r="AH37" s="18"/>
      <c r="AI37" s="18"/>
      <c r="AJ37" s="18"/>
      <c r="AK37" s="18"/>
    </row>
    <row r="38" spans="1:37" s="63" customFormat="1" x14ac:dyDescent="0.2">
      <c r="A38" s="80"/>
      <c r="B38" s="81"/>
      <c r="C38" s="48"/>
      <c r="D38" s="48"/>
      <c r="E38" s="7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76"/>
      <c r="W38" s="75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2"/>
      <c r="AI38" s="2"/>
    </row>
    <row r="39" spans="1:37" s="46" customFormat="1" x14ac:dyDescent="0.2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1" spans="1:37" s="46" customFormat="1" x14ac:dyDescent="0.2">
      <c r="B41" s="21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3" spans="1:37" s="46" customFormat="1" x14ac:dyDescent="0.2">
      <c r="B43" s="70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73"/>
      <c r="AI43" s="73"/>
    </row>
    <row r="44" spans="1:37" s="46" customFormat="1" x14ac:dyDescent="0.2">
      <c r="B44" s="70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2"/>
      <c r="AI44" s="2"/>
    </row>
    <row r="45" spans="1:37" s="46" customFormat="1" x14ac:dyDescent="0.2">
      <c r="B45" s="70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2">
      <c r="B46" s="21"/>
      <c r="C46" s="48"/>
      <c r="D46" s="4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75" customFormat="1" x14ac:dyDescent="0.2">
      <c r="B47" s="70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76"/>
      <c r="W47" s="20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2"/>
      <c r="AI47" s="2"/>
    </row>
    <row r="48" spans="1:37" s="75" customFormat="1" x14ac:dyDescent="0.2">
      <c r="B48" s="70"/>
      <c r="C48" s="53"/>
      <c r="D48" s="5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76"/>
      <c r="W48" s="20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</sheetData>
  <mergeCells count="2">
    <mergeCell ref="Z1:AA1"/>
    <mergeCell ref="AB1:AC1"/>
  </mergeCells>
  <dataValidations count="3">
    <dataValidation type="list" allowBlank="1" showInputMessage="1" showErrorMessage="1" sqref="F16 F39 D41 F47:F48 D43:D48 D36:D39 H16 D7:D31" xr:uid="{00000000-0002-0000-0100-000000000000}">
      <formula1>INDIRECT(C7)</formula1>
    </dataValidation>
    <dataValidation type="list" allowBlank="1" showInputMessage="1" showErrorMessage="1" sqref="C41 E39 C36:C39 E47:E48 C43:C48 E16 C7:C31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1"/>
  <sheetViews>
    <sheetView topLeftCell="N1" workbookViewId="0">
      <selection activeCell="N8" sqref="A8:XFD8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s="14" customFormat="1" x14ac:dyDescent="0.2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2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2">
      <c r="A3" s="46" t="s">
        <v>97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5" customFormat="1" x14ac:dyDescent="0.2">
      <c r="A4" s="75">
        <v>3680</v>
      </c>
      <c r="B4" s="75" t="s">
        <v>131</v>
      </c>
      <c r="C4" s="75" t="s">
        <v>62</v>
      </c>
      <c r="D4" s="75" t="s">
        <v>24</v>
      </c>
      <c r="E4" s="75" t="s">
        <v>169</v>
      </c>
      <c r="F4" s="75">
        <v>-29.261402395195098</v>
      </c>
      <c r="G4" s="75">
        <v>-29.6980570755066</v>
      </c>
      <c r="H4" s="75">
        <v>5.7709831452312397E-3</v>
      </c>
      <c r="I4" s="75">
        <v>-54.648425317226</v>
      </c>
      <c r="J4" s="75">
        <v>-56.198385888223001</v>
      </c>
      <c r="K4" s="75">
        <v>9.4847527065375498E-3</v>
      </c>
      <c r="L4" s="75">
        <v>-2.5309326524812801E-2</v>
      </c>
      <c r="M4" s="75">
        <v>4.57345122246416E-3</v>
      </c>
      <c r="N4" s="75">
        <v>-39.160840544389799</v>
      </c>
      <c r="O4" s="75">
        <v>6.21688789781321E-3</v>
      </c>
      <c r="P4" s="75">
        <v>-73.461857995232805</v>
      </c>
      <c r="Q4" s="75">
        <v>1.01681465484584E-2</v>
      </c>
      <c r="R4" s="75">
        <v>-101.287398905316</v>
      </c>
      <c r="S4" s="75">
        <v>0.200133716916152</v>
      </c>
      <c r="T4" s="75">
        <v>288.05558956341503</v>
      </c>
      <c r="U4" s="75">
        <v>0.25977971848305498</v>
      </c>
      <c r="V4" s="76">
        <v>44571.420439814814</v>
      </c>
      <c r="W4" s="75">
        <v>2.5</v>
      </c>
      <c r="X4" s="75">
        <v>8.8191097739094004E-2</v>
      </c>
      <c r="Y4" s="75">
        <v>9.9378207514622494E-2</v>
      </c>
      <c r="Z4" s="115">
        <f>((((N4/1000)+1)/((SMOW!$Z$4/1000)+1))-1)*1000</f>
        <v>-29.27461446039792</v>
      </c>
      <c r="AA4" s="115">
        <f>((((P4/1000)+1)/((SMOW!$AA$4/1000)+1))-1)*1000</f>
        <v>-54.742130545789578</v>
      </c>
      <c r="AB4" s="115">
        <f>Z4*SMOW!$AN$6</f>
        <v>-29.919759788170186</v>
      </c>
      <c r="AC4" s="115">
        <f>AA4*SMOW!$AN$12</f>
        <v>-55.908298961835506</v>
      </c>
      <c r="AD4" s="115">
        <f t="shared" ref="AD4:AE11" si="0">LN((AB4/1000)+1)*1000</f>
        <v>-30.376489038107795</v>
      </c>
      <c r="AE4" s="115">
        <f t="shared" si="0"/>
        <v>-57.531976624251961</v>
      </c>
      <c r="AF4" s="116">
        <f>(AD4-SMOW!AN$14*AE4)</f>
        <v>3.9461949724284295E-4</v>
      </c>
      <c r="AG4" s="117">
        <f>AF4*1000</f>
        <v>0.39461949724284295</v>
      </c>
      <c r="AK4" s="85">
        <v>21</v>
      </c>
      <c r="AL4" s="85">
        <v>0</v>
      </c>
      <c r="AM4" s="85">
        <v>0</v>
      </c>
      <c r="AN4" s="85">
        <v>0</v>
      </c>
    </row>
    <row r="5" spans="1:40" s="75" customFormat="1" x14ac:dyDescent="0.2">
      <c r="A5" s="75">
        <v>3681</v>
      </c>
      <c r="B5" s="75" t="s">
        <v>131</v>
      </c>
      <c r="C5" s="75" t="s">
        <v>62</v>
      </c>
      <c r="D5" s="75" t="s">
        <v>24</v>
      </c>
      <c r="E5" s="75" t="s">
        <v>170</v>
      </c>
      <c r="F5" s="75">
        <v>-29.271956323302899</v>
      </c>
      <c r="G5" s="75">
        <v>-29.7089289824908</v>
      </c>
      <c r="H5" s="75">
        <v>4.7125097507529001E-3</v>
      </c>
      <c r="I5" s="75">
        <v>-54.667081796716303</v>
      </c>
      <c r="J5" s="75">
        <v>-56.218119301105901</v>
      </c>
      <c r="K5" s="75">
        <v>2.7633085610276301E-3</v>
      </c>
      <c r="L5" s="75">
        <v>-2.5761991506850799E-2</v>
      </c>
      <c r="M5" s="75">
        <v>4.68991148250451E-3</v>
      </c>
      <c r="N5" s="75">
        <v>-39.168520561519301</v>
      </c>
      <c r="O5" s="75">
        <v>4.6644657534917998E-3</v>
      </c>
      <c r="P5" s="75">
        <v>-73.475528566809999</v>
      </c>
      <c r="Q5" s="75">
        <v>2.7083294727324701E-3</v>
      </c>
      <c r="R5" s="75">
        <v>-102.726410409172</v>
      </c>
      <c r="S5" s="75">
        <v>0.124092136013978</v>
      </c>
      <c r="T5" s="75">
        <v>245.51257754412401</v>
      </c>
      <c r="U5" s="75">
        <v>0.131862558400024</v>
      </c>
      <c r="V5" s="76">
        <v>44571.523217592592</v>
      </c>
      <c r="W5" s="75">
        <v>2.5</v>
      </c>
      <c r="X5" s="75">
        <v>2.4135604554405499E-2</v>
      </c>
      <c r="Y5" s="75">
        <v>3.0239307136809401E-2</v>
      </c>
      <c r="Z5" s="115">
        <f>((((N5/1000)+1)/((SMOW!$Z$4/1000)+1))-1)*1000</f>
        <v>-29.282373498438432</v>
      </c>
      <c r="AA5" s="115">
        <f>((((P5/1000)+1)/((SMOW!$AA$4/1000)+1))-1)*1000</f>
        <v>-54.75607731686938</v>
      </c>
      <c r="AB5" s="115">
        <f>Z5*SMOW!$AN$6</f>
        <v>-29.92768981760485</v>
      </c>
      <c r="AC5" s="115">
        <f>AA5*SMOW!$AN$12</f>
        <v>-55.922542840166649</v>
      </c>
      <c r="AD5" s="115">
        <f t="shared" si="0"/>
        <v>-30.38466368337793</v>
      </c>
      <c r="AE5" s="115">
        <f t="shared" si="0"/>
        <v>-57.547064126629152</v>
      </c>
      <c r="AF5" s="116">
        <f>(AD5-SMOW!AN$14*AE5)</f>
        <v>1.8617548226274039E-4</v>
      </c>
      <c r="AG5" s="117">
        <f>AF5*1000</f>
        <v>0.18617548226274039</v>
      </c>
      <c r="AK5" s="85">
        <v>21</v>
      </c>
      <c r="AL5" s="85">
        <v>0</v>
      </c>
      <c r="AM5" s="85">
        <v>0</v>
      </c>
      <c r="AN5" s="85">
        <v>0</v>
      </c>
    </row>
    <row r="6" spans="1:40" s="75" customFormat="1" x14ac:dyDescent="0.2">
      <c r="A6" s="75">
        <v>3682</v>
      </c>
      <c r="B6" s="75" t="s">
        <v>131</v>
      </c>
      <c r="C6" s="75" t="s">
        <v>62</v>
      </c>
      <c r="D6" s="75" t="s">
        <v>24</v>
      </c>
      <c r="E6" s="75" t="s">
        <v>171</v>
      </c>
      <c r="F6" s="75">
        <v>-29.218017804040699</v>
      </c>
      <c r="G6" s="75">
        <v>-29.653365423349001</v>
      </c>
      <c r="H6" s="75">
        <v>4.2442137615927404E-3</v>
      </c>
      <c r="I6" s="75">
        <v>-54.572555325159499</v>
      </c>
      <c r="J6" s="75">
        <v>-56.118131452206597</v>
      </c>
      <c r="K6" s="75">
        <v>2.1845024487393001E-3</v>
      </c>
      <c r="L6" s="75">
        <v>-2.2992016583890801E-2</v>
      </c>
      <c r="M6" s="75">
        <v>4.3784540255921997E-3</v>
      </c>
      <c r="N6" s="75">
        <v>-39.1151319450071</v>
      </c>
      <c r="O6" s="75">
        <v>4.2009440380011403E-3</v>
      </c>
      <c r="P6" s="75">
        <v>-73.382882804233603</v>
      </c>
      <c r="Q6" s="75">
        <v>2.1410393499342001E-3</v>
      </c>
      <c r="R6" s="75">
        <v>-104.02123322932501</v>
      </c>
      <c r="S6" s="75">
        <v>0.124445764472512</v>
      </c>
      <c r="T6" s="75">
        <v>346.68028111616098</v>
      </c>
      <c r="U6" s="75">
        <v>7.3802175378382795E-2</v>
      </c>
      <c r="V6" s="76">
        <v>44571.6</v>
      </c>
      <c r="W6" s="75">
        <v>2.5</v>
      </c>
      <c r="X6" s="75">
        <v>2.7814492434390801E-2</v>
      </c>
      <c r="Y6" s="75">
        <v>2.1843152120521198E-2</v>
      </c>
      <c r="Z6" s="115">
        <f>((((N6/1000)+1)/((SMOW!$Z$4/1000)+1))-1)*1000</f>
        <v>-29.228435558006694</v>
      </c>
      <c r="AA6" s="115">
        <f>((((P6/1000)+1)/((SMOW!$AA$4/1000)+1))-1)*1000</f>
        <v>-54.661559744222487</v>
      </c>
      <c r="AB6" s="115">
        <f>Z6*SMOW!$AN$6</f>
        <v>-29.872563208734583</v>
      </c>
      <c r="AC6" s="115">
        <f>AA6*SMOW!$AN$12</f>
        <v>-55.826011765179182</v>
      </c>
      <c r="AD6" s="115">
        <f t="shared" si="0"/>
        <v>-30.327837978734763</v>
      </c>
      <c r="AE6" s="115">
        <f t="shared" si="0"/>
        <v>-57.444820248773858</v>
      </c>
      <c r="AF6" s="116">
        <f>(AD6-SMOW!AN$14*AE6)</f>
        <v>3.0271126178362806E-3</v>
      </c>
      <c r="AG6" s="117">
        <f>AF6*1000</f>
        <v>3.0271126178362806</v>
      </c>
      <c r="AK6" s="85">
        <v>21</v>
      </c>
      <c r="AL6" s="85">
        <v>0</v>
      </c>
      <c r="AM6" s="85">
        <v>0</v>
      </c>
      <c r="AN6" s="85">
        <v>0</v>
      </c>
    </row>
    <row r="7" spans="1:40" s="75" customFormat="1" x14ac:dyDescent="0.2">
      <c r="A7" s="75">
        <v>3683</v>
      </c>
      <c r="B7" s="75" t="s">
        <v>131</v>
      </c>
      <c r="C7" s="75" t="s">
        <v>62</v>
      </c>
      <c r="D7" s="75" t="s">
        <v>24</v>
      </c>
      <c r="E7" s="75" t="s">
        <v>176</v>
      </c>
      <c r="F7" s="75">
        <v>-29.175127068944299</v>
      </c>
      <c r="G7" s="75">
        <v>-29.609184854195899</v>
      </c>
      <c r="H7" s="75">
        <v>4.7279376333151102E-3</v>
      </c>
      <c r="I7" s="75">
        <v>-54.501273231163402</v>
      </c>
      <c r="J7" s="75">
        <v>-56.0427375459576</v>
      </c>
      <c r="K7" s="75">
        <v>1.3432946816228E-3</v>
      </c>
      <c r="L7" s="75">
        <v>-1.86194299303096E-2</v>
      </c>
      <c r="M7" s="75">
        <v>4.8064396127352697E-3</v>
      </c>
      <c r="N7" s="75">
        <v>-39.072678480594099</v>
      </c>
      <c r="O7" s="75">
        <v>4.6797363489219698E-3</v>
      </c>
      <c r="P7" s="75">
        <v>-73.313018946548496</v>
      </c>
      <c r="Q7" s="75">
        <v>1.3165683442336101E-3</v>
      </c>
      <c r="R7" s="75">
        <v>-104.41908701675401</v>
      </c>
      <c r="S7" s="75">
        <v>0.139326229740212</v>
      </c>
      <c r="T7" s="75">
        <v>357.93539220358201</v>
      </c>
      <c r="U7" s="75">
        <v>0.122446238071018</v>
      </c>
      <c r="V7" s="76">
        <v>44571.677129629628</v>
      </c>
      <c r="W7" s="75">
        <v>2.5</v>
      </c>
      <c r="X7" s="75">
        <v>1.5852587777312199E-2</v>
      </c>
      <c r="Y7" s="75">
        <v>8.0619819986800408E-3</v>
      </c>
      <c r="Z7" s="115">
        <f>((((N7/1000)+1)/((SMOW!$Z$4/1000)+1))-1)*1000</f>
        <v>-29.185545283183622</v>
      </c>
      <c r="AA7" s="115">
        <f>((((P7/1000)+1)/((SMOW!$AA$4/1000)+1))-1)*1000</f>
        <v>-54.590284360864437</v>
      </c>
      <c r="AB7" s="115">
        <f>Z7*SMOW!$AN$6</f>
        <v>-29.82872773067249</v>
      </c>
      <c r="AC7" s="115">
        <f>AA7*SMOW!$AN$12</f>
        <v>-55.753218006484168</v>
      </c>
      <c r="AD7" s="115">
        <f t="shared" si="0"/>
        <v>-30.282653721419287</v>
      </c>
      <c r="AE7" s="115">
        <f t="shared" si="0"/>
        <v>-57.367725398008879</v>
      </c>
      <c r="AF7" s="116">
        <f>(AD7-SMOW!AN$14*AE7)</f>
        <v>7.5052887294013715E-3</v>
      </c>
      <c r="AG7" s="117">
        <f>AF7*1000</f>
        <v>7.5052887294013715</v>
      </c>
      <c r="AH7" s="2">
        <f>AVERAGE(AG4:AG7)</f>
        <v>2.7782990816858089</v>
      </c>
      <c r="AI7" s="2">
        <f>STDEV(AG4:AG7)</f>
        <v>3.4062380236539544</v>
      </c>
      <c r="AK7" s="85">
        <v>21</v>
      </c>
      <c r="AL7" s="85">
        <v>0</v>
      </c>
      <c r="AM7" s="85">
        <v>0</v>
      </c>
      <c r="AN7" s="85">
        <v>0</v>
      </c>
    </row>
    <row r="8" spans="1:40" s="75" customFormat="1" x14ac:dyDescent="0.2">
      <c r="A8" s="75">
        <v>3787</v>
      </c>
      <c r="B8" s="75" t="s">
        <v>275</v>
      </c>
      <c r="C8" s="75" t="s">
        <v>62</v>
      </c>
      <c r="D8" s="75" t="s">
        <v>24</v>
      </c>
      <c r="E8" s="75" t="s">
        <v>291</v>
      </c>
      <c r="F8" s="75">
        <v>-29.066844994348401</v>
      </c>
      <c r="G8" s="75">
        <v>-29.497654761558699</v>
      </c>
      <c r="H8" s="75">
        <v>3.84791310431032E-3</v>
      </c>
      <c r="I8" s="75">
        <v>-54.261325383439797</v>
      </c>
      <c r="J8" s="75">
        <v>-55.788990739949</v>
      </c>
      <c r="K8" s="75">
        <v>2.7964951284753098E-3</v>
      </c>
      <c r="L8" s="75">
        <v>-4.1067650865653497E-2</v>
      </c>
      <c r="M8" s="75">
        <v>4.0011104260355796E-3</v>
      </c>
      <c r="N8" s="75">
        <v>-38.965500340837799</v>
      </c>
      <c r="O8" s="75">
        <v>3.8086836625852698E-3</v>
      </c>
      <c r="P8" s="75">
        <v>-73.077845127354493</v>
      </c>
      <c r="Q8" s="75">
        <v>2.7408557566154499E-3</v>
      </c>
      <c r="R8" s="75">
        <v>-108.112441275048</v>
      </c>
      <c r="S8" s="75">
        <v>0.18469725966389799</v>
      </c>
      <c r="T8" s="75">
        <v>243.765693771228</v>
      </c>
      <c r="U8" s="75">
        <v>0.124362068961265</v>
      </c>
      <c r="V8" s="76">
        <v>44601.771817129629</v>
      </c>
      <c r="W8" s="75">
        <v>2.5</v>
      </c>
      <c r="X8" s="75">
        <v>2.19000188510961E-2</v>
      </c>
      <c r="Y8" s="75">
        <v>1.9721980875874099E-2</v>
      </c>
      <c r="Z8" s="115">
        <f>((((N8/1000)+1)/((SMOW!$Z$4/1000)+1))-1)*1000</f>
        <v>-29.077264370595323</v>
      </c>
      <c r="AA8" s="115">
        <f>((((P8/1000)+1)/((SMOW!$AA$4/1000)+1))-1)*1000</f>
        <v>-54.350359102308232</v>
      </c>
      <c r="AB8" s="115">
        <f>Z8*SMOW!$AN$6</f>
        <v>-29.718060555237322</v>
      </c>
      <c r="AC8" s="115">
        <f>AA8*SMOW!$AN$12</f>
        <v>-55.508181634130409</v>
      </c>
      <c r="AD8" s="115">
        <f t="shared" si="0"/>
        <v>-30.168590496511737</v>
      </c>
      <c r="AE8" s="115">
        <f t="shared" si="0"/>
        <v>-57.10825447526512</v>
      </c>
      <c r="AF8" s="116">
        <f>(AD8-SMOW!AN$14*AE8)</f>
        <v>-1.5432133571753326E-2</v>
      </c>
      <c r="AG8" s="117">
        <f t="shared" ref="AG8:AG11" si="1">AF8*1000</f>
        <v>-15.432133571753326</v>
      </c>
    </row>
    <row r="9" spans="1:40" s="75" customFormat="1" x14ac:dyDescent="0.2">
      <c r="A9" s="75">
        <v>3788</v>
      </c>
      <c r="B9" s="75" t="s">
        <v>275</v>
      </c>
      <c r="C9" s="75" t="s">
        <v>62</v>
      </c>
      <c r="D9" s="75" t="s">
        <v>24</v>
      </c>
      <c r="E9" s="75" t="s">
        <v>292</v>
      </c>
      <c r="F9" s="75">
        <v>-29.069430202569901</v>
      </c>
      <c r="G9" s="75">
        <v>-29.5003177233875</v>
      </c>
      <c r="H9" s="75">
        <v>5.8119281646980096E-3</v>
      </c>
      <c r="I9" s="75">
        <v>-54.2818423720014</v>
      </c>
      <c r="J9" s="75">
        <v>-55.810685053187903</v>
      </c>
      <c r="K9" s="75">
        <v>2.27427079338867E-3</v>
      </c>
      <c r="L9" s="75">
        <v>-3.2276015304339399E-2</v>
      </c>
      <c r="M9" s="75">
        <v>5.7960922131757202E-3</v>
      </c>
      <c r="N9" s="75">
        <v>-38.956425264563201</v>
      </c>
      <c r="O9" s="75">
        <v>9.7870582430602503E-3</v>
      </c>
      <c r="P9" s="75">
        <v>-73.097345512874398</v>
      </c>
      <c r="Q9" s="75">
        <v>2.20021646105749E-3</v>
      </c>
      <c r="R9" s="75">
        <v>-107.928084404749</v>
      </c>
      <c r="S9" s="75">
        <v>0.17751106155355501</v>
      </c>
      <c r="T9" s="75">
        <v>206.64356498624301</v>
      </c>
      <c r="U9" s="75">
        <v>7.5488403707180393E-2</v>
      </c>
      <c r="V9" s="76">
        <v>44601.848634259259</v>
      </c>
      <c r="W9" s="75">
        <v>2.5</v>
      </c>
      <c r="X9" s="75">
        <v>3.16431799763314E-3</v>
      </c>
      <c r="Y9" s="75">
        <v>2.7452837381419098E-4</v>
      </c>
      <c r="Z9" s="115">
        <f>((((N9/1000)+1)/((SMOW!$Z$4/1000)+1))-1)*1000</f>
        <v>-29.068095919425609</v>
      </c>
      <c r="AA9" s="115">
        <f>((((P9/1000)+1)/((SMOW!$AA$4/1000)+1))-1)*1000</f>
        <v>-54.370253472582284</v>
      </c>
      <c r="AB9" s="115">
        <f>Z9*SMOW!$AN$6</f>
        <v>-29.708690052442197</v>
      </c>
      <c r="AC9" s="115">
        <f>AA9*SMOW!$AN$12</f>
        <v>-55.528499813014747</v>
      </c>
      <c r="AD9" s="115">
        <f t="shared" si="0"/>
        <v>-30.15893303802811</v>
      </c>
      <c r="AE9" s="115">
        <f t="shared" si="0"/>
        <v>-57.129766993465552</v>
      </c>
      <c r="AF9" s="116">
        <f>(AD9-SMOW!AN$14*AE9)</f>
        <v>5.5839345217023606E-3</v>
      </c>
      <c r="AG9" s="117">
        <f t="shared" si="1"/>
        <v>5.5839345217023606</v>
      </c>
    </row>
    <row r="10" spans="1:40" s="75" customFormat="1" x14ac:dyDescent="0.2">
      <c r="A10" s="75">
        <v>3789</v>
      </c>
      <c r="B10" s="75" t="s">
        <v>275</v>
      </c>
      <c r="C10" s="75" t="s">
        <v>62</v>
      </c>
      <c r="D10" s="75" t="s">
        <v>24</v>
      </c>
      <c r="E10" s="75" t="s">
        <v>293</v>
      </c>
      <c r="F10" s="75">
        <v>-28.414279014116602</v>
      </c>
      <c r="G10" s="75">
        <v>-28.825779200991999</v>
      </c>
      <c r="H10" s="75">
        <v>6.4042525140108704E-3</v>
      </c>
      <c r="I10" s="75">
        <v>-53.080127461082</v>
      </c>
      <c r="J10" s="75">
        <v>-54.540802206288603</v>
      </c>
      <c r="K10" s="75">
        <v>6.57125376146688E-3</v>
      </c>
      <c r="L10" s="75">
        <v>-2.82356360715868E-2</v>
      </c>
      <c r="M10" s="75">
        <v>5.3498866713185596E-3</v>
      </c>
      <c r="N10" s="75">
        <v>-38.319587265284198</v>
      </c>
      <c r="O10" s="75">
        <v>6.3389612135103298E-3</v>
      </c>
      <c r="P10" s="75">
        <v>-71.920148447595693</v>
      </c>
      <c r="Q10" s="75">
        <v>6.4405113804453804E-3</v>
      </c>
      <c r="R10" s="75">
        <v>-105.699818886193</v>
      </c>
      <c r="S10" s="75">
        <v>0.12942690237152901</v>
      </c>
      <c r="T10" s="75">
        <v>397.30531744908899</v>
      </c>
      <c r="U10" s="75">
        <v>0.244036656727221</v>
      </c>
      <c r="V10" s="76">
        <v>44602.504606481481</v>
      </c>
      <c r="W10" s="75">
        <v>2.5</v>
      </c>
      <c r="X10" s="75">
        <v>4.2578714405734498E-2</v>
      </c>
      <c r="Y10" s="75">
        <v>3.6390645024721099E-2</v>
      </c>
      <c r="Z10" s="115">
        <f>((((N10/1000)+1)/((SMOW!$Z$4/1000)+1))-1)*1000</f>
        <v>-28.424705393245709</v>
      </c>
      <c r="AA10" s="115">
        <f>((((P10/1000)+1)/((SMOW!$AA$4/1000)+1))-1)*1000</f>
        <v>-53.169272380270918</v>
      </c>
      <c r="AB10" s="115">
        <f>Z10*SMOW!$AN$6</f>
        <v>-29.051120675420062</v>
      </c>
      <c r="AC10" s="115">
        <f>AA10*SMOW!$AN$12</f>
        <v>-54.301934290500206</v>
      </c>
      <c r="AD10" s="115">
        <f t="shared" si="0"/>
        <v>-29.481459528251804</v>
      </c>
      <c r="AE10" s="115">
        <f t="shared" si="0"/>
        <v>-55.831930315940099</v>
      </c>
      <c r="AF10" s="116">
        <f>(AD10-SMOW!AN$14*AE10)</f>
        <v>-2.2003214354313627E-3</v>
      </c>
      <c r="AG10" s="117">
        <f t="shared" si="1"/>
        <v>-2.2003214354313627</v>
      </c>
    </row>
    <row r="11" spans="1:40" s="75" customFormat="1" x14ac:dyDescent="0.2">
      <c r="A11" s="75">
        <v>3790</v>
      </c>
      <c r="B11" s="75" t="s">
        <v>275</v>
      </c>
      <c r="C11" s="75" t="s">
        <v>62</v>
      </c>
      <c r="D11" s="75" t="s">
        <v>24</v>
      </c>
      <c r="E11" s="75" t="s">
        <v>295</v>
      </c>
      <c r="F11" s="75">
        <v>-28.914715514918701</v>
      </c>
      <c r="G11" s="75">
        <v>-29.3409840713297</v>
      </c>
      <c r="H11" s="75">
        <v>7.3761490049958703E-3</v>
      </c>
      <c r="I11" s="75">
        <v>-54.009790682637501</v>
      </c>
      <c r="J11" s="75">
        <v>-55.523059872871499</v>
      </c>
      <c r="K11" s="75">
        <v>3.89298598423884E-3</v>
      </c>
      <c r="L11" s="75">
        <v>-2.1040225690787E-2</v>
      </c>
      <c r="M11" s="75">
        <v>6.9597349778908798E-3</v>
      </c>
      <c r="N11" s="75">
        <v>-38.814921820170902</v>
      </c>
      <c r="O11" s="75">
        <v>7.3009492279483999E-3</v>
      </c>
      <c r="P11" s="75">
        <v>-72.831314988373506</v>
      </c>
      <c r="Q11" s="75">
        <v>3.81553071080947E-3</v>
      </c>
      <c r="R11" s="75">
        <v>-108.00502430741599</v>
      </c>
      <c r="S11" s="75">
        <v>0.156371950532774</v>
      </c>
      <c r="T11" s="75">
        <v>292.58212212418198</v>
      </c>
      <c r="U11" s="75">
        <v>8.7066475674173499E-2</v>
      </c>
      <c r="V11" s="76">
        <v>44602.582048611112</v>
      </c>
      <c r="W11" s="75">
        <v>2.5</v>
      </c>
      <c r="X11" s="75">
        <v>3.70160881581326E-2</v>
      </c>
      <c r="Y11" s="75">
        <v>2.6607901564176601E-2</v>
      </c>
      <c r="Z11" s="115">
        <f>((((N11/1000)+1)/((SMOW!$Z$4/1000)+1))-1)*1000</f>
        <v>-28.925136523712869</v>
      </c>
      <c r="AA11" s="115">
        <f>((((P11/1000)+1)/((SMOW!$AA$4/1000)+1))-1)*1000</f>
        <v>-54.098848081482686</v>
      </c>
      <c r="AB11" s="115">
        <f>Z11*SMOW!$AN$6</f>
        <v>-29.562580159689436</v>
      </c>
      <c r="AC11" s="115">
        <f>AA11*SMOW!$AN$12</f>
        <v>-55.251312688689033</v>
      </c>
      <c r="AD11" s="115">
        <f t="shared" si="0"/>
        <v>-30.008360842351205</v>
      </c>
      <c r="AE11" s="115">
        <f t="shared" si="0"/>
        <v>-56.836326209644767</v>
      </c>
      <c r="AF11" s="116">
        <f>(AD11-SMOW!AN$14*AE11)</f>
        <v>1.2193963412343578E-3</v>
      </c>
      <c r="AG11" s="117">
        <f t="shared" si="1"/>
        <v>1.2193963412343578</v>
      </c>
      <c r="AH11" s="2"/>
      <c r="AI11" s="2"/>
    </row>
    <row r="12" spans="1:40" s="75" customFormat="1" x14ac:dyDescent="0.2">
      <c r="R12" s="63"/>
      <c r="V12" s="76"/>
      <c r="Z12" s="115"/>
      <c r="AA12" s="115"/>
      <c r="AB12" s="115"/>
      <c r="AC12" s="115"/>
      <c r="AD12" s="115"/>
      <c r="AE12" s="115"/>
      <c r="AF12" s="116"/>
      <c r="AG12" s="117"/>
      <c r="AH12" s="2"/>
      <c r="AI12" s="2"/>
    </row>
    <row r="13" spans="1:40" s="75" customFormat="1" x14ac:dyDescent="0.2">
      <c r="V13" s="76"/>
      <c r="Z13" s="115"/>
      <c r="AA13" s="115"/>
      <c r="AB13" s="115"/>
      <c r="AC13" s="115"/>
      <c r="AD13" s="115"/>
      <c r="AE13" s="115"/>
      <c r="AF13" s="116"/>
      <c r="AG13" s="117"/>
    </row>
    <row r="14" spans="1:40" s="75" customFormat="1" x14ac:dyDescent="0.2">
      <c r="V14" s="76"/>
      <c r="Z14" s="115"/>
      <c r="AA14" s="115"/>
      <c r="AB14" s="115"/>
      <c r="AC14" s="115"/>
      <c r="AD14" s="115"/>
      <c r="AE14" s="115"/>
      <c r="AF14" s="116"/>
      <c r="AG14" s="117"/>
    </row>
    <row r="15" spans="1:40" s="75" customFormat="1" x14ac:dyDescent="0.2">
      <c r="V15" s="76"/>
      <c r="Z15" s="115"/>
      <c r="AA15" s="115"/>
      <c r="AB15" s="115"/>
      <c r="AC15" s="115"/>
      <c r="AD15" s="115"/>
      <c r="AE15" s="115"/>
      <c r="AF15" s="116"/>
      <c r="AG15" s="117"/>
      <c r="AH15" s="2"/>
      <c r="AI15" s="2"/>
    </row>
    <row r="16" spans="1:40" s="75" customFormat="1" x14ac:dyDescent="0.2">
      <c r="V16" s="76"/>
      <c r="Z16" s="115"/>
      <c r="AA16" s="115"/>
      <c r="AB16" s="115"/>
      <c r="AC16" s="115"/>
      <c r="AD16" s="115"/>
      <c r="AE16" s="115"/>
      <c r="AF16" s="116"/>
      <c r="AG16" s="117"/>
    </row>
    <row r="17" spans="1:35" s="75" customFormat="1" x14ac:dyDescent="0.2">
      <c r="V17" s="76"/>
      <c r="Z17" s="115"/>
      <c r="AA17" s="115"/>
      <c r="AB17" s="115"/>
      <c r="AC17" s="115"/>
      <c r="AD17" s="115"/>
      <c r="AE17" s="115"/>
      <c r="AF17" s="116"/>
      <c r="AG17" s="117"/>
    </row>
    <row r="18" spans="1:35" s="46" customFormat="1" x14ac:dyDescent="0.2">
      <c r="B18" s="21"/>
      <c r="F18" s="17"/>
      <c r="G18" s="17"/>
      <c r="H18" s="17"/>
      <c r="I18" s="17"/>
      <c r="J18" s="17"/>
      <c r="K18" s="17"/>
      <c r="L18" s="16"/>
      <c r="M18" s="16"/>
      <c r="X18" s="16"/>
      <c r="Y18" s="19" t="s">
        <v>35</v>
      </c>
      <c r="Z18" s="17">
        <f t="shared" ref="Z18:AG18" si="2">AVERAGE(Z4:Z15)</f>
        <v>-29.058271375875773</v>
      </c>
      <c r="AA18" s="17">
        <f t="shared" si="2"/>
        <v>-54.342348125548753</v>
      </c>
      <c r="AB18" s="17">
        <f t="shared" si="2"/>
        <v>-29.698648998496392</v>
      </c>
      <c r="AC18" s="17">
        <f t="shared" si="2"/>
        <v>-55.499999999999986</v>
      </c>
      <c r="AD18" s="17">
        <f t="shared" si="2"/>
        <v>-30.148623540847829</v>
      </c>
      <c r="AE18" s="17">
        <f t="shared" si="2"/>
        <v>-57.099733048997422</v>
      </c>
      <c r="AF18" s="16">
        <f t="shared" si="2"/>
        <v>3.5509022811908153E-5</v>
      </c>
      <c r="AG18" s="2">
        <f t="shared" si="2"/>
        <v>3.5509022811908153E-2</v>
      </c>
      <c r="AH18" s="19" t="s">
        <v>35</v>
      </c>
    </row>
    <row r="19" spans="1:35" x14ac:dyDescent="0.2">
      <c r="Y19" s="16"/>
      <c r="Z19" s="16"/>
      <c r="AA19" s="16"/>
      <c r="AB19" s="16"/>
      <c r="AC19" s="16"/>
      <c r="AD19" s="46"/>
      <c r="AE19" s="46"/>
      <c r="AF19" s="16"/>
      <c r="AG19" s="2">
        <f>STDEV(AG4:AG15)</f>
        <v>6.9829637754043361</v>
      </c>
      <c r="AH19" s="19" t="s">
        <v>74</v>
      </c>
    </row>
    <row r="21" spans="1:35" x14ac:dyDescent="0.2">
      <c r="A21" s="18"/>
    </row>
    <row r="22" spans="1:35" x14ac:dyDescent="0.2">
      <c r="A22" t="s">
        <v>82</v>
      </c>
    </row>
    <row r="23" spans="1:35" s="75" customFormat="1" x14ac:dyDescent="0.2">
      <c r="V23" s="76"/>
      <c r="Z23" s="115"/>
      <c r="AA23" s="115"/>
      <c r="AB23" s="115"/>
      <c r="AC23" s="115"/>
      <c r="AD23" s="115"/>
      <c r="AE23" s="115"/>
      <c r="AF23" s="116"/>
      <c r="AG23" s="117"/>
    </row>
    <row r="24" spans="1:35" s="46" customFormat="1" x14ac:dyDescent="0.2">
      <c r="B24" s="70"/>
      <c r="C24" s="48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W24" s="20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35" s="46" customFormat="1" x14ac:dyDescent="0.2">
      <c r="B25" s="70"/>
      <c r="C25" s="48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7"/>
      <c r="X25" s="16"/>
      <c r="Y25" s="16"/>
      <c r="Z25" s="17"/>
      <c r="AA25" s="17"/>
      <c r="AB25" s="17"/>
      <c r="AC25" s="17"/>
      <c r="AD25" s="17"/>
      <c r="AE25" s="17"/>
      <c r="AF25" s="16"/>
      <c r="AG25" s="2"/>
    </row>
    <row r="26" spans="1:35" s="46" customFormat="1" x14ac:dyDescent="0.2">
      <c r="B26" s="70"/>
      <c r="C26" s="48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7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35" s="75" customFormat="1" x14ac:dyDescent="0.2">
      <c r="B27" s="70"/>
      <c r="C27" s="53"/>
      <c r="D27" s="5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6"/>
      <c r="X27" s="16"/>
      <c r="Y27" s="16"/>
      <c r="Z27" s="17"/>
      <c r="AA27" s="17"/>
      <c r="AB27" s="17"/>
      <c r="AC27" s="17"/>
      <c r="AD27" s="17"/>
      <c r="AE27" s="17"/>
      <c r="AF27" s="16"/>
      <c r="AG27" s="2"/>
      <c r="AH27" s="2"/>
      <c r="AI27" s="2"/>
    </row>
    <row r="28" spans="1:35" s="75" customFormat="1" x14ac:dyDescent="0.2">
      <c r="B28" s="70"/>
      <c r="C28" s="53"/>
      <c r="D28" s="5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5" s="75" customFormat="1" x14ac:dyDescent="0.2">
      <c r="B29" s="70"/>
      <c r="C29" s="53"/>
      <c r="D29" s="5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5" s="46" customFormat="1" x14ac:dyDescent="0.2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5" s="21" customFormat="1" x14ac:dyDescent="0.2">
      <c r="A31" s="56"/>
      <c r="C31" s="54"/>
      <c r="D31" s="54"/>
      <c r="E31" s="48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47"/>
      <c r="W31" s="57"/>
      <c r="X31" s="57"/>
      <c r="Y31" s="57"/>
      <c r="Z31" s="58"/>
      <c r="AA31" s="58"/>
      <c r="AB31" s="58"/>
      <c r="AC31" s="58"/>
      <c r="AD31" s="58"/>
      <c r="AE31" s="58"/>
      <c r="AF31" s="57"/>
      <c r="AG31" s="59"/>
      <c r="AH31" s="55"/>
      <c r="AI31" s="55"/>
    </row>
    <row r="32" spans="1:35" s="21" customFormat="1" x14ac:dyDescent="0.2">
      <c r="A32" s="56"/>
      <c r="C32" s="54"/>
      <c r="D32" s="54"/>
      <c r="E32" s="48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47"/>
      <c r="W32" s="57"/>
      <c r="X32" s="57"/>
      <c r="Y32" s="57"/>
      <c r="Z32" s="58"/>
      <c r="AA32" s="58"/>
      <c r="AB32" s="58"/>
      <c r="AC32" s="58"/>
      <c r="AD32" s="58"/>
      <c r="AE32" s="58"/>
      <c r="AF32" s="57"/>
      <c r="AG32" s="59"/>
    </row>
    <row r="33" spans="1:37" s="21" customFormat="1" x14ac:dyDescent="0.2">
      <c r="A33" s="56"/>
      <c r="C33" s="54"/>
      <c r="D33" s="54"/>
      <c r="E33" s="48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47"/>
      <c r="W33" s="57"/>
      <c r="X33" s="57"/>
      <c r="Y33" s="57"/>
      <c r="Z33" s="58"/>
      <c r="AA33" s="58"/>
      <c r="AB33" s="58"/>
      <c r="AC33" s="58"/>
      <c r="AD33" s="58"/>
      <c r="AE33" s="58"/>
      <c r="AF33" s="57"/>
      <c r="AG33" s="59"/>
    </row>
    <row r="34" spans="1:37" s="21" customFormat="1" x14ac:dyDescent="0.2">
      <c r="A34" s="56"/>
      <c r="C34" s="54"/>
      <c r="D34" s="54"/>
      <c r="E34" s="48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47"/>
      <c r="W34" s="57"/>
      <c r="X34" s="57"/>
      <c r="Y34" s="57"/>
      <c r="Z34" s="58"/>
      <c r="AA34" s="58"/>
      <c r="AB34" s="58"/>
      <c r="AC34" s="58"/>
      <c r="AD34" s="58"/>
      <c r="AE34" s="58"/>
      <c r="AF34" s="57"/>
      <c r="AG34" s="59"/>
      <c r="AH34" s="51"/>
      <c r="AI34" s="55"/>
      <c r="AJ34" s="55"/>
      <c r="AK34" s="55"/>
    </row>
    <row r="35" spans="1:37" s="46" customFormat="1" x14ac:dyDescent="0.2">
      <c r="B35" s="21"/>
      <c r="C35" s="54"/>
      <c r="D35" s="5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46" customFormat="1" x14ac:dyDescent="0.2">
      <c r="B36" s="21"/>
      <c r="C36" s="54"/>
      <c r="D36" s="5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7"/>
      <c r="X36" s="16"/>
      <c r="Y36" s="16"/>
      <c r="Z36" s="17"/>
      <c r="AA36" s="17"/>
      <c r="AB36" s="17"/>
      <c r="AC36" s="17"/>
      <c r="AD36" s="17"/>
      <c r="AE36" s="17"/>
      <c r="AF36" s="16"/>
      <c r="AG36" s="2"/>
    </row>
    <row r="37" spans="1:37" s="46" customFormat="1" x14ac:dyDescent="0.2">
      <c r="B37" s="21"/>
      <c r="C37" s="54"/>
      <c r="D37" s="5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46" customFormat="1" x14ac:dyDescent="0.2">
      <c r="B38" s="21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42" spans="1:37" s="46" customFormat="1" x14ac:dyDescent="0.2"/>
    <row r="43" spans="1:37" s="46" customFormat="1" x14ac:dyDescent="0.2">
      <c r="B43" s="21"/>
      <c r="C43" s="53"/>
      <c r="D43" s="5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61"/>
      <c r="AI43" s="67"/>
    </row>
    <row r="44" spans="1:37" s="46" customFormat="1" x14ac:dyDescent="0.2">
      <c r="B44" s="21"/>
      <c r="C44" s="53"/>
      <c r="D44" s="53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68"/>
      <c r="AI44" s="69"/>
    </row>
    <row r="45" spans="1:37" s="46" customFormat="1" x14ac:dyDescent="0.2">
      <c r="B45" s="21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2">
      <c r="B46" s="2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2">
      <c r="A47" s="71"/>
      <c r="B47" s="21"/>
      <c r="C47" s="52"/>
      <c r="D47" s="52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6" customFormat="1" x14ac:dyDescent="0.2">
      <c r="B48" s="70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72"/>
      <c r="AI48" s="72"/>
    </row>
    <row r="49" spans="2:35" s="46" customFormat="1" x14ac:dyDescent="0.2">
      <c r="B49" s="70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W49" s="20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73"/>
      <c r="AI49" s="73"/>
    </row>
    <row r="50" spans="2:35" s="46" customFormat="1" x14ac:dyDescent="0.2">
      <c r="B50" s="70"/>
      <c r="C50" s="48"/>
      <c r="D50" s="4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W50" s="20"/>
      <c r="X50" s="16"/>
      <c r="Y50" s="16"/>
      <c r="Z50" s="17"/>
      <c r="AA50" s="17"/>
      <c r="AB50" s="17"/>
      <c r="AC50" s="17"/>
      <c r="AD50" s="17"/>
      <c r="AE50" s="17"/>
      <c r="AF50" s="16"/>
      <c r="AG50" s="2"/>
      <c r="AH50" s="2"/>
      <c r="AI50" s="2"/>
    </row>
    <row r="51" spans="2:35" s="46" customFormat="1" x14ac:dyDescent="0.2">
      <c r="B51" s="70"/>
      <c r="C51" s="48"/>
      <c r="D51" s="4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W51" s="20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</sheetData>
  <dataValidations count="2">
    <dataValidation type="list" allowBlank="1" showInputMessage="1" showErrorMessage="1" sqref="D43:D51 D23:D38 D4:D17" xr:uid="{00000000-0002-0000-0200-000000000000}">
      <formula1>INDIRECT(C4)</formula1>
    </dataValidation>
    <dataValidation type="list" allowBlank="1" showInputMessage="1" showErrorMessage="1" sqref="C43:C51 C23:C38 C4:C17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C34" sqref="AC34"/>
    </sheetView>
  </sheetViews>
  <sheetFormatPr baseColWidth="10" defaultColWidth="8.83203125" defaultRowHeight="15" x14ac:dyDescent="0.2"/>
  <cols>
    <col min="1" max="1" width="9.5" style="46" bestFit="1" customWidth="1"/>
    <col min="2" max="2" width="7" style="21" customWidth="1"/>
    <col min="3" max="3" width="13.5" style="52" customWidth="1"/>
    <col min="4" max="4" width="12.6640625" style="52" customWidth="1"/>
    <col min="5" max="5" width="41.5" customWidth="1"/>
    <col min="6" max="7" width="17" style="16" bestFit="1" customWidth="1"/>
    <col min="8" max="8" width="16.33203125" style="16" bestFit="1" customWidth="1"/>
    <col min="9" max="10" width="18.164062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640625" style="16" bestFit="1" customWidth="1"/>
    <col min="15" max="15" width="16.33203125" style="16" bestFit="1" customWidth="1"/>
    <col min="16" max="16" width="18.1640625" style="16" bestFit="1" customWidth="1"/>
    <col min="17" max="17" width="16.33203125" style="16" bestFit="1" customWidth="1"/>
    <col min="18" max="18" width="18.1640625" style="16" bestFit="1" customWidth="1"/>
    <col min="19" max="19" width="16.33203125" style="16" bestFit="1" customWidth="1"/>
    <col min="20" max="20" width="18.5" style="16" bestFit="1" customWidth="1"/>
    <col min="21" max="21" width="16.33203125" style="16" bestFit="1" customWidth="1"/>
    <col min="22" max="22" width="21.5" style="16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9" customFormat="1" x14ac:dyDescent="0.2">
      <c r="A1" s="78" t="s">
        <v>0</v>
      </c>
      <c r="B1" s="79" t="s">
        <v>79</v>
      </c>
      <c r="C1" s="74" t="s">
        <v>65</v>
      </c>
      <c r="D1" s="74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111</v>
      </c>
      <c r="AC1" s="5" t="s">
        <v>92</v>
      </c>
      <c r="AD1" s="19" t="s">
        <v>31</v>
      </c>
      <c r="AE1" s="19" t="s">
        <v>32</v>
      </c>
      <c r="AF1" s="19" t="s">
        <v>33</v>
      </c>
      <c r="AG1" s="19" t="s">
        <v>34</v>
      </c>
      <c r="AH1" s="83" t="s">
        <v>73</v>
      </c>
      <c r="AI1" s="84" t="s">
        <v>74</v>
      </c>
      <c r="AJ1" s="74" t="s">
        <v>81</v>
      </c>
      <c r="AK1" s="19" t="s">
        <v>113</v>
      </c>
      <c r="AL1" s="23" t="s">
        <v>114</v>
      </c>
      <c r="AM1" s="23" t="s">
        <v>115</v>
      </c>
      <c r="AN1" s="23" t="s">
        <v>116</v>
      </c>
    </row>
    <row r="2" spans="1:40" s="75" customFormat="1" x14ac:dyDescent="0.2">
      <c r="A2" s="75">
        <v>2449</v>
      </c>
      <c r="B2" s="75" t="s">
        <v>139</v>
      </c>
      <c r="C2" s="75" t="s">
        <v>137</v>
      </c>
      <c r="D2" s="75" t="s">
        <v>99</v>
      </c>
      <c r="E2" s="75" t="s">
        <v>138</v>
      </c>
      <c r="F2" s="75">
        <v>17.702586131937402</v>
      </c>
      <c r="G2" s="75">
        <v>17.5477200800341</v>
      </c>
      <c r="H2" s="75">
        <v>4.0014970904954901E-3</v>
      </c>
      <c r="I2" s="75">
        <v>34.186942910668499</v>
      </c>
      <c r="J2" s="75">
        <v>33.615555553501601</v>
      </c>
      <c r="K2" s="75">
        <v>1.57385813553327E-3</v>
      </c>
      <c r="L2" s="75">
        <v>-0.20129325221470001</v>
      </c>
      <c r="M2" s="75">
        <v>3.8193397805693701E-3</v>
      </c>
      <c r="N2" s="75">
        <v>7.3271168286028097</v>
      </c>
      <c r="O2" s="75">
        <v>3.9607018613239797E-3</v>
      </c>
      <c r="P2" s="75">
        <v>13.6106467810139</v>
      </c>
      <c r="Q2" s="75">
        <v>1.54254448253785E-3</v>
      </c>
      <c r="R2" s="75">
        <v>16.414118326305299</v>
      </c>
      <c r="S2" s="75">
        <v>0.14230311660880501</v>
      </c>
      <c r="T2" s="75">
        <v>682.80468960661403</v>
      </c>
      <c r="U2" s="75">
        <v>0.153427686819786</v>
      </c>
      <c r="V2" s="76">
        <v>44498.566331018519</v>
      </c>
      <c r="W2" s="75">
        <v>2.5</v>
      </c>
      <c r="X2" s="75">
        <v>9.5887301842537201E-2</v>
      </c>
      <c r="Y2" s="75">
        <v>7.99631882160729E-2</v>
      </c>
      <c r="Z2" s="115">
        <f>((((N2/1000)+1)/((SMOW!$Z$4/1000)+1))-1)*1000</f>
        <v>17.691664858832556</v>
      </c>
      <c r="AA2" s="115">
        <f>((((P2/1000)+1)/((SMOW!$AA$4/1000)+1))-1)*1000</f>
        <v>34.08958249599614</v>
      </c>
      <c r="AB2" s="115">
        <f>Z2*SMOW!$AN$6</f>
        <v>18.081548556178213</v>
      </c>
      <c r="AC2" s="115">
        <f>AA2*SMOW!$AN$12</f>
        <v>34.815790884794055</v>
      </c>
      <c r="AD2" s="115">
        <f t="shared" ref="AD2:AE7" si="0">LN((AB2/1000)+1)*1000</f>
        <v>17.920021556683075</v>
      </c>
      <c r="AE2" s="115">
        <f t="shared" si="0"/>
        <v>34.223431055589508</v>
      </c>
      <c r="AF2" s="116">
        <f>(AD2-SMOW!AN$14*AE2)</f>
        <v>-0.14995004066818751</v>
      </c>
      <c r="AG2" s="117">
        <f t="shared" ref="AG2:AG7" si="1">AF2*1000</f>
        <v>-149.95004066818751</v>
      </c>
      <c r="AH2" s="2"/>
      <c r="AI2" s="2"/>
      <c r="AK2" s="75">
        <v>20</v>
      </c>
      <c r="AL2" s="75">
        <v>0</v>
      </c>
      <c r="AM2" s="75">
        <v>0</v>
      </c>
      <c r="AN2" s="75">
        <v>0</v>
      </c>
    </row>
    <row r="3" spans="1:40" s="75" customFormat="1" x14ac:dyDescent="0.2">
      <c r="A3" s="75">
        <v>2450</v>
      </c>
      <c r="B3" s="75" t="s">
        <v>136</v>
      </c>
      <c r="C3" s="75" t="s">
        <v>137</v>
      </c>
      <c r="D3" s="75" t="s">
        <v>99</v>
      </c>
      <c r="E3" s="75" t="s">
        <v>140</v>
      </c>
      <c r="F3" s="75">
        <v>17.872775603437901</v>
      </c>
      <c r="G3" s="75">
        <v>17.714935167240899</v>
      </c>
      <c r="H3" s="75">
        <v>4.00443027400033E-3</v>
      </c>
      <c r="I3" s="75">
        <v>34.521472099979597</v>
      </c>
      <c r="J3" s="75">
        <v>33.938973979841201</v>
      </c>
      <c r="K3" s="75">
        <v>1.18525232621527E-3</v>
      </c>
      <c r="L3" s="75">
        <v>-0.20484309411523999</v>
      </c>
      <c r="M3" s="75">
        <v>3.84363100857338E-3</v>
      </c>
      <c r="N3" s="75">
        <v>7.4955712198731996</v>
      </c>
      <c r="O3" s="75">
        <v>3.9636051410446398E-3</v>
      </c>
      <c r="P3" s="75">
        <v>13.938520141114999</v>
      </c>
      <c r="Q3" s="75">
        <v>1.16167041675385E-3</v>
      </c>
      <c r="R3" s="75">
        <v>16.909020038980199</v>
      </c>
      <c r="S3" s="75">
        <v>0.108840064292361</v>
      </c>
      <c r="T3" s="75">
        <v>728.34409813033699</v>
      </c>
      <c r="U3" s="75">
        <v>0.22263730568189199</v>
      </c>
      <c r="V3" s="76">
        <v>44498.678159722222</v>
      </c>
      <c r="W3" s="75">
        <v>2.5</v>
      </c>
      <c r="X3" s="75">
        <v>1.5774876798748699E-2</v>
      </c>
      <c r="Y3" s="75">
        <v>1.6940763488777301E-2</v>
      </c>
      <c r="Z3" s="115">
        <f>((((N3/1000)+1)/((SMOW!$Z$4/1000)+1))-1)*1000</f>
        <v>17.861852503978646</v>
      </c>
      <c r="AA3" s="115">
        <f>((((P3/1000)+1)/((SMOW!$AA$4/1000)+1))-1)*1000</f>
        <v>34.424080192064331</v>
      </c>
      <c r="AB3" s="115">
        <f>Z3*SMOW!$AN$6</f>
        <v>18.255486746502587</v>
      </c>
      <c r="AC3" s="115">
        <f>AA3*SMOW!$AN$12</f>
        <v>35.157414365783396</v>
      </c>
      <c r="AD3" s="115">
        <f t="shared" si="0"/>
        <v>18.090855939923046</v>
      </c>
      <c r="AE3" s="115">
        <f t="shared" si="0"/>
        <v>34.553506327312171</v>
      </c>
      <c r="AF3" s="116">
        <f>(AD3-SMOW!AN$14*AE3)</f>
        <v>-0.15339540089778225</v>
      </c>
      <c r="AG3" s="117">
        <f t="shared" si="1"/>
        <v>-153.39540089778225</v>
      </c>
      <c r="AH3" s="2">
        <f>AVERAGE(AG2:AG3)</f>
        <v>-151.67272078298487</v>
      </c>
      <c r="AI3" s="2">
        <f>STDEV(AG2:AG3)</f>
        <v>2.4362375819768816</v>
      </c>
      <c r="AK3" s="75">
        <v>20</v>
      </c>
      <c r="AL3" s="75">
        <v>0</v>
      </c>
      <c r="AM3" s="75">
        <v>0</v>
      </c>
      <c r="AN3" s="75">
        <v>0</v>
      </c>
    </row>
    <row r="4" spans="1:40" s="75" customFormat="1" x14ac:dyDescent="0.2">
      <c r="V4" s="76"/>
      <c r="Z4" s="115"/>
      <c r="AA4" s="115"/>
      <c r="AB4" s="115"/>
      <c r="AC4" s="115"/>
      <c r="AD4" s="115"/>
      <c r="AE4" s="115"/>
      <c r="AF4" s="116"/>
      <c r="AG4" s="117"/>
      <c r="AH4" s="2"/>
      <c r="AI4" s="2"/>
    </row>
    <row r="5" spans="1:40" s="75" customFormat="1" x14ac:dyDescent="0.2">
      <c r="A5" s="75">
        <v>2457</v>
      </c>
      <c r="B5" s="75" t="s">
        <v>136</v>
      </c>
      <c r="C5" s="75" t="s">
        <v>64</v>
      </c>
      <c r="D5" s="75" t="s">
        <v>99</v>
      </c>
      <c r="E5" s="75" t="s">
        <v>141</v>
      </c>
      <c r="F5" s="75">
        <v>17.368774606351899</v>
      </c>
      <c r="G5" s="75">
        <v>17.2196612562716</v>
      </c>
      <c r="H5" s="75">
        <v>4.0912708585916398E-3</v>
      </c>
      <c r="I5" s="75">
        <v>33.545778164831198</v>
      </c>
      <c r="J5" s="75">
        <v>32.995393362435699</v>
      </c>
      <c r="K5" s="75">
        <v>2.3624303532601598E-3</v>
      </c>
      <c r="L5" s="75">
        <v>-0.20190643909449801</v>
      </c>
      <c r="M5" s="75">
        <v>4.1960284555393997E-3</v>
      </c>
      <c r="N5" s="75">
        <v>6.9967085087122296</v>
      </c>
      <c r="O5" s="75">
        <v>4.0495603866069997E-3</v>
      </c>
      <c r="P5" s="75">
        <v>12.982238718838801</v>
      </c>
      <c r="Q5" s="75">
        <v>2.31542718147692E-3</v>
      </c>
      <c r="R5" s="75">
        <v>13.863833402436599</v>
      </c>
      <c r="S5" s="75">
        <v>0.18691776168226401</v>
      </c>
      <c r="T5" s="75">
        <v>706.57074584021905</v>
      </c>
      <c r="U5" s="75">
        <v>0.41016781814410103</v>
      </c>
      <c r="V5" s="76">
        <v>44500.752129629633</v>
      </c>
      <c r="W5" s="75">
        <v>2.5</v>
      </c>
      <c r="X5" s="75">
        <v>4.0225757847529598E-4</v>
      </c>
      <c r="Y5" s="75">
        <v>2.7491718081521101E-4</v>
      </c>
      <c r="Z5" s="115">
        <f>((((N5/1000)+1)/((SMOW!$Z$4/1000)+1))-1)*1000</f>
        <v>17.357856915479086</v>
      </c>
      <c r="AA5" s="115">
        <f>((((P5/1000)+1)/((SMOW!$AA$4/1000)+1))-1)*1000</f>
        <v>33.448478110682302</v>
      </c>
      <c r="AB5" s="115">
        <f>Z5*SMOW!$AN$6</f>
        <v>17.740384251724958</v>
      </c>
      <c r="AC5" s="115">
        <f>AA5*SMOW!$AN$12</f>
        <v>34.161029090130462</v>
      </c>
      <c r="AD5" s="115">
        <f t="shared" si="0"/>
        <v>17.584860310850129</v>
      </c>
      <c r="AE5" s="115">
        <f t="shared" si="0"/>
        <v>33.59049809065661</v>
      </c>
      <c r="AF5" s="116">
        <f>(AD5-SMOW!AN$14*AE5)</f>
        <v>-0.15092268101656359</v>
      </c>
      <c r="AG5" s="117">
        <f t="shared" si="1"/>
        <v>-150.92268101656359</v>
      </c>
      <c r="AK5" s="75">
        <v>20</v>
      </c>
      <c r="AL5" s="75">
        <v>0</v>
      </c>
      <c r="AM5" s="75">
        <v>0</v>
      </c>
      <c r="AN5" s="75">
        <v>0</v>
      </c>
    </row>
    <row r="6" spans="1:40" s="75" customFormat="1" x14ac:dyDescent="0.2">
      <c r="A6" s="75">
        <v>2458</v>
      </c>
      <c r="B6" s="75" t="s">
        <v>136</v>
      </c>
      <c r="C6" s="75" t="s">
        <v>64</v>
      </c>
      <c r="D6" s="75" t="s">
        <v>99</v>
      </c>
      <c r="E6" s="75" t="s">
        <v>142</v>
      </c>
      <c r="F6" s="75">
        <v>17.9402562214398</v>
      </c>
      <c r="G6" s="75">
        <v>17.781228635584299</v>
      </c>
      <c r="H6" s="75">
        <v>4.4059149090997299E-3</v>
      </c>
      <c r="I6" s="75">
        <v>34.621845899876398</v>
      </c>
      <c r="J6" s="75">
        <v>34.035993652694998</v>
      </c>
      <c r="K6" s="75">
        <v>1.0940128666555599E-3</v>
      </c>
      <c r="L6" s="75">
        <v>-0.18977601303862299</v>
      </c>
      <c r="M6" s="75">
        <v>4.4283834566218299E-3</v>
      </c>
      <c r="N6" s="75">
        <v>7.5623638735423198</v>
      </c>
      <c r="O6" s="75">
        <v>4.3609966436687301E-3</v>
      </c>
      <c r="P6" s="75">
        <v>14.036896892949599</v>
      </c>
      <c r="Q6" s="75">
        <v>1.07224626743079E-3</v>
      </c>
      <c r="R6" s="75">
        <v>15.8360058688347</v>
      </c>
      <c r="S6" s="75">
        <v>0.144621442275322</v>
      </c>
      <c r="T6" s="75">
        <v>734.93416123894201</v>
      </c>
      <c r="U6" s="75">
        <v>0.21014004039442899</v>
      </c>
      <c r="V6" s="76">
        <v>44500.868275462963</v>
      </c>
      <c r="W6" s="75">
        <v>2.5</v>
      </c>
      <c r="X6" s="75">
        <v>2.3196952774767E-2</v>
      </c>
      <c r="Y6" s="75">
        <v>2.17615775634106E-2</v>
      </c>
      <c r="Z6" s="115">
        <f>((((N6/1000)+1)/((SMOW!$Z$4/1000)+1))-1)*1000</f>
        <v>17.929332397825569</v>
      </c>
      <c r="AA6" s="115">
        <f>((((P6/1000)+1)/((SMOW!$AA$4/1000)+1))-1)*1000</f>
        <v>34.524444542572084</v>
      </c>
      <c r="AB6" s="115">
        <f>Z6*SMOW!$AN$6</f>
        <v>18.324453742367293</v>
      </c>
      <c r="AC6" s="115">
        <f>AA6*SMOW!$AN$12</f>
        <v>35.259916772199681</v>
      </c>
      <c r="AD6" s="115">
        <f t="shared" si="0"/>
        <v>18.158584188168955</v>
      </c>
      <c r="AE6" s="115">
        <f t="shared" si="0"/>
        <v>34.652522506280974</v>
      </c>
      <c r="AF6" s="116">
        <f>(AD6-SMOW!AN$14*AE6)</f>
        <v>-0.13794769514739968</v>
      </c>
      <c r="AG6" s="117">
        <f t="shared" si="1"/>
        <v>-137.94769514739968</v>
      </c>
      <c r="AK6" s="75">
        <v>20</v>
      </c>
      <c r="AL6" s="75">
        <v>0</v>
      </c>
      <c r="AM6" s="75">
        <v>0</v>
      </c>
      <c r="AN6" s="75">
        <v>0</v>
      </c>
    </row>
    <row r="7" spans="1:40" s="75" customFormat="1" x14ac:dyDescent="0.2">
      <c r="A7" s="75">
        <v>2459</v>
      </c>
      <c r="B7" s="75" t="s">
        <v>136</v>
      </c>
      <c r="C7" s="75" t="s">
        <v>64</v>
      </c>
      <c r="D7" s="75" t="s">
        <v>99</v>
      </c>
      <c r="E7" s="75" t="s">
        <v>143</v>
      </c>
      <c r="F7" s="75">
        <v>17.997004327192499</v>
      </c>
      <c r="G7" s="75">
        <v>17.836975112694699</v>
      </c>
      <c r="H7" s="75">
        <v>4.0403775093727197E-3</v>
      </c>
      <c r="I7" s="75">
        <v>34.758063239044901</v>
      </c>
      <c r="J7" s="75">
        <v>34.167644026854397</v>
      </c>
      <c r="K7" s="75">
        <v>1.49766477508036E-3</v>
      </c>
      <c r="L7" s="75">
        <v>-0.20354093348440599</v>
      </c>
      <c r="M7" s="75">
        <v>3.9911621854708604E-3</v>
      </c>
      <c r="N7" s="75">
        <v>7.6185334328343304</v>
      </c>
      <c r="O7" s="75">
        <v>3.9991858946555698E-3</v>
      </c>
      <c r="P7" s="75">
        <v>14.170404037091901</v>
      </c>
      <c r="Q7" s="75">
        <v>1.4678670734890899E-3</v>
      </c>
      <c r="R7" s="75">
        <v>16.1500543786759</v>
      </c>
      <c r="S7" s="75">
        <v>0.12636216160841601</v>
      </c>
      <c r="T7" s="75">
        <v>744.05985201145904</v>
      </c>
      <c r="U7" s="75">
        <v>0.152694376845322</v>
      </c>
      <c r="V7" s="76">
        <v>44500.984803240739</v>
      </c>
      <c r="W7" s="75">
        <v>2.5</v>
      </c>
      <c r="X7" s="75">
        <v>2.9275187312635901E-2</v>
      </c>
      <c r="Y7" s="75">
        <v>2.76133667152283E-2</v>
      </c>
      <c r="Z7" s="115">
        <f>((((N7/1000)+1)/((SMOW!$Z$4/1000)+1))-1)*1000</f>
        <v>17.986079894597218</v>
      </c>
      <c r="AA7" s="115">
        <f>((((P7/1000)+1)/((SMOW!$AA$4/1000)+1))-1)*1000</f>
        <v>34.66064905796928</v>
      </c>
      <c r="AB7" s="115">
        <f>Z7*SMOW!$AN$6</f>
        <v>18.382451823752262</v>
      </c>
      <c r="AC7" s="115">
        <f>AA7*SMOW!$AN$12</f>
        <v>35.399022844448893</v>
      </c>
      <c r="AD7" s="115">
        <f t="shared" si="0"/>
        <v>18.215536989028266</v>
      </c>
      <c r="AE7" s="115">
        <f t="shared" si="0"/>
        <v>34.786881738308182</v>
      </c>
      <c r="AF7" s="116">
        <f>(AD7-SMOW!AN$14*AE7)</f>
        <v>-0.15193656879845463</v>
      </c>
      <c r="AG7" s="117">
        <f t="shared" si="1"/>
        <v>-151.93656879845463</v>
      </c>
      <c r="AH7" s="2">
        <f>AVERAGE(AG5:AG7)</f>
        <v>-146.93564832080597</v>
      </c>
      <c r="AI7" s="2">
        <f>STDEV(AG5:AG7)</f>
        <v>7.8002864558985925</v>
      </c>
      <c r="AK7" s="75">
        <v>20</v>
      </c>
      <c r="AL7" s="75">
        <v>0</v>
      </c>
      <c r="AM7" s="75">
        <v>0</v>
      </c>
      <c r="AN7" s="75">
        <v>0</v>
      </c>
    </row>
    <row r="8" spans="1:40" s="75" customFormat="1" x14ac:dyDescent="0.2">
      <c r="V8" s="76"/>
      <c r="Z8" s="115"/>
      <c r="AA8" s="115"/>
      <c r="AB8" s="115"/>
      <c r="AC8" s="115"/>
      <c r="AD8" s="115"/>
      <c r="AE8" s="115"/>
      <c r="AF8" s="116"/>
      <c r="AG8" s="117"/>
      <c r="AK8" s="64"/>
      <c r="AL8" s="64"/>
      <c r="AM8" s="64"/>
      <c r="AN8" s="64"/>
    </row>
    <row r="9" spans="1:40" s="75" customFormat="1" x14ac:dyDescent="0.2">
      <c r="A9" s="75">
        <v>3583</v>
      </c>
      <c r="B9" s="75" t="s">
        <v>136</v>
      </c>
      <c r="C9" s="75" t="s">
        <v>64</v>
      </c>
      <c r="D9" s="75" t="s">
        <v>50</v>
      </c>
      <c r="E9" s="75" t="s">
        <v>147</v>
      </c>
      <c r="F9" s="75">
        <v>10.9912971385803</v>
      </c>
      <c r="G9" s="75">
        <v>10.9313313105124</v>
      </c>
      <c r="H9" s="75">
        <v>5.2168969490243803E-3</v>
      </c>
      <c r="I9" s="75">
        <v>21.289606322406399</v>
      </c>
      <c r="J9" s="75">
        <v>21.066148591599301</v>
      </c>
      <c r="K9" s="75">
        <v>1.6207380964373499E-3</v>
      </c>
      <c r="L9" s="75">
        <v>-0.19159514585210299</v>
      </c>
      <c r="M9" s="75">
        <v>5.0668211367653603E-3</v>
      </c>
      <c r="N9" s="75">
        <v>0.68424937006866804</v>
      </c>
      <c r="O9" s="75">
        <v>5.1637107285217596E-3</v>
      </c>
      <c r="P9" s="75">
        <v>0.969917007161059</v>
      </c>
      <c r="Q9" s="75">
        <v>1.58849171463291E-3</v>
      </c>
      <c r="R9" s="75">
        <v>-1.55596305409917</v>
      </c>
      <c r="S9" s="75">
        <v>0.14204894583907299</v>
      </c>
      <c r="T9" s="75">
        <v>936.87383241121495</v>
      </c>
      <c r="U9" s="75">
        <v>0.43564230883099198</v>
      </c>
      <c r="V9" s="76">
        <v>44524.632824074077</v>
      </c>
      <c r="W9" s="75">
        <v>2.5</v>
      </c>
      <c r="X9" s="88">
        <v>4.0768063415094397E-5</v>
      </c>
      <c r="Y9" s="75">
        <v>1.6068618843814001E-4</v>
      </c>
      <c r="Z9" s="115">
        <f>((((N9/1000)+1)/((SMOW!$Z$4/1000)+1))-1)*1000</f>
        <v>10.980447886340006</v>
      </c>
      <c r="AA9" s="115">
        <f>((((P9/1000)+1)/((SMOW!$AA$4/1000)+1))-1)*1000</f>
        <v>21.193460088638982</v>
      </c>
      <c r="AB9" s="115">
        <f>Z9*SMOW!$AN$6</f>
        <v>11.222431761492389</v>
      </c>
      <c r="AC9" s="115">
        <f>AA9*SMOW!$AN$12</f>
        <v>21.644943133520247</v>
      </c>
      <c r="AD9" s="115">
        <f t="shared" ref="AD9:AE11" si="2">LN((AB9/1000)+1)*1000</f>
        <v>11.159927472847874</v>
      </c>
      <c r="AE9" s="115">
        <f t="shared" si="2"/>
        <v>21.414017655691367</v>
      </c>
      <c r="AF9" s="116">
        <f>(AD9-SMOW!AN$14*AE9)</f>
        <v>-0.14667384935716754</v>
      </c>
      <c r="AG9" s="117">
        <f t="shared" ref="AG9:AG11" si="3">AF9*1000</f>
        <v>-146.67384935716754</v>
      </c>
      <c r="AK9" s="75">
        <v>20</v>
      </c>
      <c r="AL9" s="75">
        <v>5</v>
      </c>
      <c r="AM9" s="75">
        <v>0</v>
      </c>
      <c r="AN9" s="75">
        <v>0</v>
      </c>
    </row>
    <row r="10" spans="1:40" s="75" customFormat="1" x14ac:dyDescent="0.2">
      <c r="A10" s="75">
        <v>3584</v>
      </c>
      <c r="B10" s="75" t="s">
        <v>136</v>
      </c>
      <c r="C10" s="75" t="s">
        <v>64</v>
      </c>
      <c r="D10" s="75" t="s">
        <v>50</v>
      </c>
      <c r="E10" s="75" t="s">
        <v>148</v>
      </c>
      <c r="F10" s="75">
        <v>11.988823209086799</v>
      </c>
      <c r="G10" s="75">
        <v>11.9175259093828</v>
      </c>
      <c r="H10" s="75">
        <v>5.7753507680588703E-3</v>
      </c>
      <c r="I10" s="75">
        <v>23.132637752903602</v>
      </c>
      <c r="J10" s="75">
        <v>22.8691341723713</v>
      </c>
      <c r="K10" s="75">
        <v>1.8677647690802099E-3</v>
      </c>
      <c r="L10" s="75">
        <v>-0.15737693362920699</v>
      </c>
      <c r="M10" s="75">
        <v>5.5409614171156498E-3</v>
      </c>
      <c r="N10" s="75">
        <v>1.67160567067883</v>
      </c>
      <c r="O10" s="75">
        <v>5.7164711155675996E-3</v>
      </c>
      <c r="P10" s="75">
        <v>2.7762792834496302</v>
      </c>
      <c r="Q10" s="75">
        <v>1.8306035176736399E-3</v>
      </c>
      <c r="R10" s="75">
        <v>1.49214537464194</v>
      </c>
      <c r="S10" s="75">
        <v>0.160129149476085</v>
      </c>
      <c r="T10" s="75">
        <v>874.79263193996303</v>
      </c>
      <c r="U10" s="75">
        <v>0.17103897639092</v>
      </c>
      <c r="V10" s="76">
        <v>44524.757696759261</v>
      </c>
      <c r="W10" s="75">
        <v>2.5</v>
      </c>
      <c r="X10" s="75">
        <v>7.2074768647551199E-3</v>
      </c>
      <c r="Y10" s="75">
        <v>5.5221438663376103E-3</v>
      </c>
      <c r="Z10" s="115">
        <f>((((N10/1000)+1)/((SMOW!$Z$4/1000)+1))-1)*1000</f>
        <v>11.977963252093771</v>
      </c>
      <c r="AA10" s="115">
        <f>((((P10/1000)+1)/((SMOW!$AA$4/1000)+1))-1)*1000</f>
        <v>23.036318012493506</v>
      </c>
      <c r="AB10" s="115">
        <f>Z10*SMOW!$AN$6</f>
        <v>12.241930076960749</v>
      </c>
      <c r="AC10" s="115">
        <f>AA10*SMOW!$AN$12</f>
        <v>23.527059352304697</v>
      </c>
      <c r="AD10" s="115">
        <f t="shared" si="2"/>
        <v>12.167603635535064</v>
      </c>
      <c r="AE10" s="115">
        <f t="shared" si="2"/>
        <v>23.254563827670914</v>
      </c>
      <c r="AF10" s="116">
        <f>(AD10-SMOW!AN$14*AE10)</f>
        <v>-0.11080606547517924</v>
      </c>
      <c r="AG10" s="117">
        <f t="shared" si="3"/>
        <v>-110.80606547517924</v>
      </c>
      <c r="AK10" s="75">
        <v>20</v>
      </c>
      <c r="AL10" s="75">
        <v>0</v>
      </c>
      <c r="AM10" s="75">
        <v>0</v>
      </c>
    </row>
    <row r="11" spans="1:40" s="75" customFormat="1" x14ac:dyDescent="0.2">
      <c r="A11" s="75">
        <v>3585</v>
      </c>
      <c r="B11" s="75" t="s">
        <v>136</v>
      </c>
      <c r="C11" s="75" t="s">
        <v>64</v>
      </c>
      <c r="D11" s="75" t="s">
        <v>50</v>
      </c>
      <c r="E11" s="75" t="s">
        <v>149</v>
      </c>
      <c r="F11" s="75">
        <v>10.952831499819499</v>
      </c>
      <c r="G11" s="75">
        <v>10.8932820110061</v>
      </c>
      <c r="H11" s="75">
        <v>9.9507886172096709E-3</v>
      </c>
      <c r="I11" s="75">
        <v>21.155673492732401</v>
      </c>
      <c r="J11" s="75">
        <v>20.934999005912498</v>
      </c>
      <c r="K11" s="75">
        <v>2.9653899264976999E-3</v>
      </c>
      <c r="L11" s="75">
        <v>-0.16645928531367901</v>
      </c>
      <c r="M11" s="75">
        <v>8.38190721382291E-3</v>
      </c>
      <c r="N11" s="75">
        <v>0.633959953075101</v>
      </c>
      <c r="O11" s="75">
        <v>1.24961149825603E-2</v>
      </c>
      <c r="P11" s="75">
        <v>0.83339687384143002</v>
      </c>
      <c r="Q11" s="75">
        <v>6.8041707667521696E-3</v>
      </c>
      <c r="R11" s="75">
        <v>-1.61425919183221</v>
      </c>
      <c r="S11" s="75">
        <v>0.14579841993766601</v>
      </c>
      <c r="T11" s="75">
        <v>896.93355438243896</v>
      </c>
      <c r="U11" s="75">
        <v>0.40848456772738201</v>
      </c>
      <c r="V11" s="76">
        <v>44525.610601851855</v>
      </c>
      <c r="W11" s="75">
        <v>2.5</v>
      </c>
      <c r="X11" s="75">
        <v>1.0772972366633901E-2</v>
      </c>
      <c r="Y11" s="75">
        <v>8.5522911851258192E-3</v>
      </c>
      <c r="Z11" s="115">
        <f>((((N11/1000)+1)/((SMOW!$Z$4/1000)+1))-1)*1000</f>
        <v>10.92964103358085</v>
      </c>
      <c r="AA11" s="115">
        <f>((((P11/1000)+1)/((SMOW!$AA$4/1000)+1))-1)*1000</f>
        <v>21.054181709790896</v>
      </c>
      <c r="AB11" s="115">
        <f>Z11*SMOW!$AN$6</f>
        <v>11.170505242282264</v>
      </c>
      <c r="AC11" s="115">
        <f>AA11*SMOW!$AN$12</f>
        <v>21.502697715486228</v>
      </c>
      <c r="AD11" s="115">
        <f t="shared" si="2"/>
        <v>11.108575909784777</v>
      </c>
      <c r="AE11" s="115">
        <f t="shared" si="2"/>
        <v>21.274776207428044</v>
      </c>
      <c r="AF11" s="116">
        <f>(AD11-SMOW!AN$14*AE11)</f>
        <v>-0.12450592773723024</v>
      </c>
      <c r="AG11" s="117">
        <f t="shared" si="3"/>
        <v>-124.50592773723024</v>
      </c>
      <c r="AH11" s="2">
        <f>AVERAGE(AG9:AG11)</f>
        <v>-127.32861418985901</v>
      </c>
      <c r="AI11" s="2">
        <f>STDEV(AG9:AG11)</f>
        <v>18.099727878027444</v>
      </c>
      <c r="AJ11" s="75" t="s">
        <v>150</v>
      </c>
      <c r="AK11" s="75">
        <v>20</v>
      </c>
      <c r="AL11" s="75">
        <v>0</v>
      </c>
      <c r="AM11" s="75">
        <v>0</v>
      </c>
      <c r="AN11" s="75">
        <v>0</v>
      </c>
    </row>
    <row r="12" spans="1:40" s="63" customFormat="1" x14ac:dyDescent="0.2">
      <c r="V12" s="65"/>
      <c r="Z12" s="115"/>
      <c r="AA12" s="115"/>
      <c r="AB12" s="115"/>
      <c r="AC12" s="115"/>
      <c r="AD12" s="115"/>
      <c r="AE12" s="115"/>
      <c r="AF12" s="116"/>
      <c r="AG12" s="117"/>
      <c r="AH12" s="66"/>
      <c r="AI12" s="66"/>
      <c r="AK12" s="64"/>
      <c r="AL12" s="64"/>
      <c r="AM12" s="64"/>
      <c r="AN12" s="64"/>
    </row>
    <row r="13" spans="1:40" s="75" customFormat="1" x14ac:dyDescent="0.2">
      <c r="A13" s="75">
        <v>3590</v>
      </c>
      <c r="B13" s="75" t="s">
        <v>136</v>
      </c>
      <c r="C13" s="75" t="s">
        <v>64</v>
      </c>
      <c r="D13" s="75" t="s">
        <v>99</v>
      </c>
      <c r="E13" s="75" t="s">
        <v>151</v>
      </c>
      <c r="F13" s="75">
        <v>17.264469566558901</v>
      </c>
      <c r="G13" s="75">
        <v>17.117131532934199</v>
      </c>
      <c r="H13" s="75">
        <v>4.9658993990362903E-3</v>
      </c>
      <c r="I13" s="75">
        <v>33.317653969897599</v>
      </c>
      <c r="J13" s="75">
        <v>32.7746490372663</v>
      </c>
      <c r="K13" s="75">
        <v>2.2576715474336901E-3</v>
      </c>
      <c r="L13" s="75">
        <v>-0.187883158742358</v>
      </c>
      <c r="M13" s="75">
        <v>4.6981832955321403E-3</v>
      </c>
      <c r="N13" s="75">
        <v>6.8934668579223599</v>
      </c>
      <c r="O13" s="75">
        <v>4.9152720964435997E-3</v>
      </c>
      <c r="P13" s="75">
        <v>12.758653307750301</v>
      </c>
      <c r="Q13" s="75">
        <v>2.2127526682687E-3</v>
      </c>
      <c r="R13" s="75">
        <v>14.0076315324453</v>
      </c>
      <c r="S13" s="75">
        <v>0.13659448375341801</v>
      </c>
      <c r="T13" s="75">
        <v>826.49432893197002</v>
      </c>
      <c r="U13" s="75">
        <v>0.37904254023838602</v>
      </c>
      <c r="V13" s="76">
        <v>44527.539571759262</v>
      </c>
      <c r="W13" s="75">
        <v>2.5</v>
      </c>
      <c r="X13" s="75">
        <v>6.1712526431938898E-2</v>
      </c>
      <c r="Y13" s="75">
        <v>5.8935593324491303E-2</v>
      </c>
      <c r="Z13" s="115">
        <f>((((N13/1000)+1)/((SMOW!$Z$4/1000)+1))-1)*1000</f>
        <v>17.253552995015077</v>
      </c>
      <c r="AA13" s="115">
        <f>((((P13/1000)+1)/((SMOW!$AA$4/1000)+1))-1)*1000</f>
        <v>33.220375391814102</v>
      </c>
      <c r="AB13" s="115">
        <f>Z13*SMOW!$AN$6</f>
        <v>17.6337817121947</v>
      </c>
      <c r="AC13" s="115">
        <f>AA13*SMOW!$AN$12</f>
        <v>33.928067112338539</v>
      </c>
      <c r="AD13" s="115">
        <f t="shared" ref="AD13:AE15" si="4">LN((AB13/1000)+1)*1000</f>
        <v>17.480110489996232</v>
      </c>
      <c r="AE13" s="115">
        <f t="shared" si="4"/>
        <v>33.365206076685816</v>
      </c>
      <c r="AF13" s="116">
        <f>(AD13-SMOW!AN$14*AE13)</f>
        <v>-0.13671831849388028</v>
      </c>
      <c r="AG13" s="117">
        <f t="shared" ref="AG13:AG15" si="5">AF13*1000</f>
        <v>-136.71831849388028</v>
      </c>
      <c r="AK13" s="75">
        <v>20</v>
      </c>
      <c r="AL13" s="75">
        <v>0</v>
      </c>
      <c r="AM13" s="75">
        <v>0</v>
      </c>
      <c r="AN13" s="75">
        <v>0</v>
      </c>
    </row>
    <row r="14" spans="1:40" s="75" customFormat="1" x14ac:dyDescent="0.2">
      <c r="A14" s="75">
        <v>3591</v>
      </c>
      <c r="B14" s="75" t="s">
        <v>136</v>
      </c>
      <c r="C14" s="75" t="s">
        <v>64</v>
      </c>
      <c r="D14" s="75" t="s">
        <v>99</v>
      </c>
      <c r="E14" s="75" t="s">
        <v>152</v>
      </c>
      <c r="F14" s="75">
        <v>18.139741178346402</v>
      </c>
      <c r="G14" s="75">
        <v>17.977178607849499</v>
      </c>
      <c r="H14" s="75">
        <v>4.6827212175242104E-3</v>
      </c>
      <c r="I14" s="75">
        <v>35.003974840002897</v>
      </c>
      <c r="J14" s="75">
        <v>34.405267108736801</v>
      </c>
      <c r="K14" s="75">
        <v>1.2030176681409801E-3</v>
      </c>
      <c r="L14" s="75">
        <v>-0.18880242556354099</v>
      </c>
      <c r="M14" s="75">
        <v>4.7866789622439503E-3</v>
      </c>
      <c r="N14" s="75">
        <v>7.7598150829916497</v>
      </c>
      <c r="O14" s="75">
        <v>4.63498091410705E-3</v>
      </c>
      <c r="P14" s="75">
        <v>14.411422954036</v>
      </c>
      <c r="Q14" s="75">
        <v>1.1790822975012399E-3</v>
      </c>
      <c r="R14" s="75">
        <v>16.962463371692099</v>
      </c>
      <c r="S14" s="75">
        <v>0.124445479258131</v>
      </c>
      <c r="T14" s="75">
        <v>818.65727851764495</v>
      </c>
      <c r="U14" s="75">
        <v>0.14807013308963499</v>
      </c>
      <c r="V14" s="76">
        <v>44527.668078703704</v>
      </c>
      <c r="W14" s="75">
        <v>2.5</v>
      </c>
      <c r="X14" s="75">
        <v>2.1159982255263298E-3</v>
      </c>
      <c r="Y14" s="75">
        <v>2.82829689353467E-3</v>
      </c>
      <c r="Z14" s="115">
        <f>((((N14/1000)+1)/((SMOW!$Z$4/1000)+1))-1)*1000</f>
        <v>18.128815213999118</v>
      </c>
      <c r="AA14" s="115">
        <f>((((P14/1000)+1)/((SMOW!$AA$4/1000)+1))-1)*1000</f>
        <v>34.906537508320397</v>
      </c>
      <c r="AB14" s="115">
        <f>Z14*SMOW!$AN$6</f>
        <v>18.528332702066468</v>
      </c>
      <c r="AC14" s="115">
        <f>AA14*SMOW!$AN$12</f>
        <v>35.650149442124764</v>
      </c>
      <c r="AD14" s="115">
        <f t="shared" si="4"/>
        <v>18.358774365620103</v>
      </c>
      <c r="AE14" s="115">
        <f t="shared" si="4"/>
        <v>35.029393217289062</v>
      </c>
      <c r="AF14" s="116">
        <f>(AD14-SMOW!AN$14*AE14)</f>
        <v>-0.13674525310852204</v>
      </c>
      <c r="AG14" s="117">
        <f t="shared" si="5"/>
        <v>-136.74525310852204</v>
      </c>
      <c r="AK14" s="75">
        <v>20</v>
      </c>
      <c r="AL14" s="75">
        <v>0</v>
      </c>
      <c r="AM14" s="75">
        <v>0</v>
      </c>
      <c r="AN14" s="75">
        <v>0</v>
      </c>
    </row>
    <row r="15" spans="1:40" s="75" customFormat="1" x14ac:dyDescent="0.2">
      <c r="A15" s="75">
        <v>3592</v>
      </c>
      <c r="B15" s="75" t="s">
        <v>136</v>
      </c>
      <c r="C15" s="75" t="s">
        <v>64</v>
      </c>
      <c r="D15" s="75" t="s">
        <v>99</v>
      </c>
      <c r="E15" s="75" t="s">
        <v>153</v>
      </c>
      <c r="F15" s="75">
        <v>16.844079906956399</v>
      </c>
      <c r="G15" s="75">
        <v>16.703791170013901</v>
      </c>
      <c r="H15" s="75">
        <v>4.5095295150224101E-3</v>
      </c>
      <c r="I15" s="75">
        <v>32.531360187253398</v>
      </c>
      <c r="J15" s="75">
        <v>32.013418340151198</v>
      </c>
      <c r="K15" s="75">
        <v>2.50051149429581E-3</v>
      </c>
      <c r="L15" s="75">
        <v>-0.19929371358591999</v>
      </c>
      <c r="M15" s="75">
        <v>4.6421926447310904E-3</v>
      </c>
      <c r="N15" s="75">
        <v>6.4773630673626501</v>
      </c>
      <c r="O15" s="75">
        <v>4.46355489955883E-3</v>
      </c>
      <c r="P15" s="75">
        <v>11.988003711901801</v>
      </c>
      <c r="Q15" s="75">
        <v>2.4507610450837801E-3</v>
      </c>
      <c r="R15" s="75">
        <v>13.175203673018499</v>
      </c>
      <c r="S15" s="75">
        <v>0.14006600375949799</v>
      </c>
      <c r="T15" s="75">
        <v>778.49811649206697</v>
      </c>
      <c r="U15" s="75">
        <v>0.57917486915646199</v>
      </c>
      <c r="V15" s="76">
        <v>44528.633692129632</v>
      </c>
      <c r="W15" s="75">
        <v>2.5</v>
      </c>
      <c r="X15" s="75">
        <v>2.69402692579779E-3</v>
      </c>
      <c r="Y15" s="75">
        <v>2.1478519634697702E-3</v>
      </c>
      <c r="Z15" s="115">
        <f>((((N15/1000)+1)/((SMOW!$Z$4/1000)+1))-1)*1000</f>
        <v>16.833167846740604</v>
      </c>
      <c r="AA15" s="115">
        <f>((((P15/1000)+1)/((SMOW!$AA$4/1000)+1))-1)*1000</f>
        <v>32.434155632429686</v>
      </c>
      <c r="AB15" s="115">
        <f>Z15*SMOW!$AN$6</f>
        <v>17.204132239888189</v>
      </c>
      <c r="AC15" s="115">
        <f>AA15*SMOW!$AN$12</f>
        <v>33.125098559249452</v>
      </c>
      <c r="AD15" s="115">
        <f t="shared" si="4"/>
        <v>17.057816924748902</v>
      </c>
      <c r="AE15" s="115">
        <f t="shared" si="4"/>
        <v>32.588284992299592</v>
      </c>
      <c r="AF15" s="116">
        <f>(AD15-SMOW!AN$14*AE15)</f>
        <v>-0.14879755118528237</v>
      </c>
      <c r="AG15" s="117">
        <f t="shared" si="5"/>
        <v>-148.79755118528237</v>
      </c>
      <c r="AH15" s="2">
        <f>AVERAGE(AG13:AG15)</f>
        <v>-140.75370759589489</v>
      </c>
      <c r="AI15" s="2">
        <f>STDEV(AG13:AG15)</f>
        <v>6.9661859102570611</v>
      </c>
      <c r="AK15" s="75">
        <v>20</v>
      </c>
      <c r="AL15" s="75">
        <v>0</v>
      </c>
      <c r="AM15" s="75">
        <v>0</v>
      </c>
      <c r="AN15" s="75">
        <v>0</v>
      </c>
    </row>
    <row r="16" spans="1:40" s="75" customFormat="1" x14ac:dyDescent="0.2">
      <c r="A16" s="75" t="s">
        <v>145</v>
      </c>
      <c r="V16" s="76"/>
      <c r="Z16" s="115"/>
      <c r="AA16" s="115"/>
      <c r="AB16" s="115"/>
      <c r="AC16" s="115"/>
      <c r="AD16" s="115"/>
      <c r="AE16" s="115"/>
      <c r="AF16" s="116"/>
      <c r="AG16" s="117"/>
    </row>
    <row r="17" spans="1:41" s="75" customFormat="1" x14ac:dyDescent="0.2">
      <c r="V17" s="76"/>
      <c r="Z17" s="115"/>
      <c r="AA17" s="115"/>
      <c r="AB17" s="115"/>
      <c r="AC17" s="115"/>
      <c r="AD17" s="115"/>
      <c r="AE17" s="115"/>
      <c r="AF17" s="116"/>
      <c r="AG17" s="117"/>
    </row>
    <row r="18" spans="1:41" s="75" customFormat="1" x14ac:dyDescent="0.2">
      <c r="A18" s="75">
        <v>3741</v>
      </c>
      <c r="B18" s="75" t="s">
        <v>131</v>
      </c>
      <c r="C18" s="75" t="s">
        <v>64</v>
      </c>
      <c r="D18" s="75" t="s">
        <v>99</v>
      </c>
      <c r="E18" s="75" t="s">
        <v>238</v>
      </c>
      <c r="F18" s="75">
        <v>18.0684655772565</v>
      </c>
      <c r="G18" s="75">
        <v>17.907169058380099</v>
      </c>
      <c r="H18" s="75">
        <v>9.7702269789694297E-3</v>
      </c>
      <c r="I18" s="75">
        <v>34.856203338520899</v>
      </c>
      <c r="J18" s="75">
        <v>34.262482889405398</v>
      </c>
      <c r="K18" s="75">
        <v>3.3411202131578902E-3</v>
      </c>
      <c r="L18" s="75">
        <v>-0.18379198840245201</v>
      </c>
      <c r="M18" s="75">
        <v>7.4272602001403598E-3</v>
      </c>
      <c r="N18" s="75">
        <v>7.6892661360551697</v>
      </c>
      <c r="O18" s="75">
        <v>9.6706195971200393E-3</v>
      </c>
      <c r="P18" s="75">
        <v>14.2665915304527</v>
      </c>
      <c r="Q18" s="75">
        <v>3.2746449212551899E-3</v>
      </c>
      <c r="R18" s="75">
        <v>17.902482443111101</v>
      </c>
      <c r="S18" s="75">
        <v>0.14754058399995401</v>
      </c>
      <c r="T18" s="75">
        <v>562.79095474158999</v>
      </c>
      <c r="U18" s="75">
        <v>0.29613684686852698</v>
      </c>
      <c r="V18" s="76">
        <v>44590.406817129631</v>
      </c>
      <c r="W18" s="75">
        <v>2.5</v>
      </c>
      <c r="X18" s="75">
        <v>2.6987387470839001E-2</v>
      </c>
      <c r="Y18" s="75">
        <v>3.3149643454570298E-2</v>
      </c>
      <c r="Z18" s="115">
        <f>((((N18/1000)+1)/((SMOW!$Z$4/1000)+1))-1)*1000</f>
        <v>18.057540377789174</v>
      </c>
      <c r="AA18" s="115">
        <f>((((P18/1000)+1)/((SMOW!$AA$4/1000)+1))-1)*1000</f>
        <v>34.758779918341311</v>
      </c>
      <c r="AB18" s="115">
        <f>Z18*SMOW!$AN$6</f>
        <v>18.455487132017115</v>
      </c>
      <c r="AC18" s="115">
        <f>AA18*SMOW!$AN$12</f>
        <v>35.499244180819289</v>
      </c>
      <c r="AD18" s="115">
        <f t="shared" ref="AD18:AE19" si="6">LN((AB18/1000)+1)*1000</f>
        <v>18.287251391926215</v>
      </c>
      <c r="AE18" s="115">
        <f t="shared" si="6"/>
        <v>34.883671945769741</v>
      </c>
      <c r="AF18" s="116">
        <f>(AD18-SMOW!AN$14*AE18)</f>
        <v>-0.13132739544020922</v>
      </c>
      <c r="AG18" s="117">
        <f t="shared" ref="AG18:AG19" si="7">AF18*1000</f>
        <v>-131.32739544020922</v>
      </c>
      <c r="AK18" s="85">
        <v>21</v>
      </c>
      <c r="AL18" s="70">
        <v>0</v>
      </c>
      <c r="AM18" s="85">
        <v>0</v>
      </c>
      <c r="AN18" s="70">
        <v>0</v>
      </c>
    </row>
    <row r="19" spans="1:41" s="75" customFormat="1" x14ac:dyDescent="0.2">
      <c r="A19" s="75">
        <v>3742</v>
      </c>
      <c r="B19" s="75" t="s">
        <v>131</v>
      </c>
      <c r="C19" s="75" t="s">
        <v>64</v>
      </c>
      <c r="D19" s="75" t="s">
        <v>99</v>
      </c>
      <c r="E19" s="75" t="s">
        <v>239</v>
      </c>
      <c r="F19" s="75">
        <v>18.3127766658158</v>
      </c>
      <c r="G19" s="75">
        <v>18.147116850208999</v>
      </c>
      <c r="H19" s="75">
        <v>4.1333441052534203E-3</v>
      </c>
      <c r="I19" s="75">
        <v>35.333367053035801</v>
      </c>
      <c r="J19" s="75">
        <v>34.723468408530501</v>
      </c>
      <c r="K19" s="75">
        <v>3.46789454363254E-3</v>
      </c>
      <c r="L19" s="75">
        <v>-0.186874469495099</v>
      </c>
      <c r="M19" s="75">
        <v>3.8605137374090898E-3</v>
      </c>
      <c r="N19" s="75">
        <v>7.9310864751220702</v>
      </c>
      <c r="O19" s="75">
        <v>4.0912046968743501E-3</v>
      </c>
      <c r="P19" s="75">
        <v>14.7342615436987</v>
      </c>
      <c r="Q19" s="75">
        <v>3.3988969358339999E-3</v>
      </c>
      <c r="R19" s="75">
        <v>18.8842547537695</v>
      </c>
      <c r="S19" s="75">
        <v>0.15620044329530799</v>
      </c>
      <c r="T19" s="75">
        <v>496.59550806107899</v>
      </c>
      <c r="U19" s="75">
        <v>0.19688268458769501</v>
      </c>
      <c r="V19" s="76">
        <v>44590.520289351851</v>
      </c>
      <c r="W19" s="75">
        <v>2.5</v>
      </c>
      <c r="X19" s="75">
        <v>4.0790954989823699E-2</v>
      </c>
      <c r="Y19" s="75">
        <v>4.3491431424987403E-2</v>
      </c>
      <c r="Z19" s="115">
        <f>((((N19/1000)+1)/((SMOW!$Z$4/1000)+1))-1)*1000</f>
        <v>18.301848844572532</v>
      </c>
      <c r="AA19" s="115">
        <f>((((P19/1000)+1)/((SMOW!$AA$4/1000)+1))-1)*1000</f>
        <v>35.23589871171562</v>
      </c>
      <c r="AB19" s="115">
        <f>Z19*SMOW!$AN$6</f>
        <v>18.705179596806449</v>
      </c>
      <c r="AC19" s="115">
        <f>AA19*SMOW!$AN$12</f>
        <v>35.986527008037143</v>
      </c>
      <c r="AD19" s="115">
        <f t="shared" si="6"/>
        <v>18.532389117308259</v>
      </c>
      <c r="AE19" s="115">
        <f t="shared" si="6"/>
        <v>35.354138934230889</v>
      </c>
      <c r="AF19" s="116">
        <f>(AD19-SMOW!AN$14*AE19)</f>
        <v>-0.13459623996564929</v>
      </c>
      <c r="AG19" s="117">
        <f t="shared" si="7"/>
        <v>-134.59623996564929</v>
      </c>
      <c r="AH19" s="2">
        <f>AVERAGE(AG18:AG19)</f>
        <v>-132.96181770292924</v>
      </c>
      <c r="AI19" s="2">
        <f>STDEV(AG18:AG19)</f>
        <v>2.3114221305831979</v>
      </c>
      <c r="AK19" s="85">
        <v>21</v>
      </c>
      <c r="AL19" s="70">
        <v>0</v>
      </c>
      <c r="AM19" s="85">
        <v>0</v>
      </c>
      <c r="AN19" s="70">
        <v>0</v>
      </c>
    </row>
    <row r="20" spans="1:41" s="75" customFormat="1" x14ac:dyDescent="0.2">
      <c r="A20" s="75">
        <v>3761</v>
      </c>
      <c r="B20" s="75" t="s">
        <v>261</v>
      </c>
      <c r="C20" s="75" t="s">
        <v>64</v>
      </c>
      <c r="D20" s="75" t="s">
        <v>99</v>
      </c>
      <c r="E20" s="75" t="s">
        <v>260</v>
      </c>
      <c r="F20" s="75">
        <v>18.1870172711915</v>
      </c>
      <c r="G20" s="75">
        <v>18.023611151490201</v>
      </c>
      <c r="H20" s="75">
        <v>5.6576661440899097E-3</v>
      </c>
      <c r="I20" s="75">
        <v>35.085158269027403</v>
      </c>
      <c r="J20" s="75">
        <v>34.483701777243098</v>
      </c>
      <c r="K20" s="75">
        <v>2.0728467986600601E-3</v>
      </c>
      <c r="L20" s="75">
        <v>-0.183783386894151</v>
      </c>
      <c r="M20" s="75">
        <v>5.2193105940907397E-3</v>
      </c>
      <c r="N20" s="75">
        <v>7.8122716257863498</v>
      </c>
      <c r="O20" s="75">
        <v>7.8647924233464592E-3</v>
      </c>
      <c r="P20" s="75">
        <v>14.490892548797101</v>
      </c>
      <c r="Q20" s="75">
        <v>1.9826171330722701E-3</v>
      </c>
      <c r="R20" s="75">
        <v>18.617583066913401</v>
      </c>
      <c r="S20" s="75">
        <v>0.107959098701078</v>
      </c>
      <c r="T20" s="75">
        <v>484.73960480576602</v>
      </c>
      <c r="U20" s="75">
        <v>0.22256696447565399</v>
      </c>
      <c r="V20" s="76">
        <v>44594.557638888888</v>
      </c>
      <c r="W20" s="75">
        <v>2.5</v>
      </c>
      <c r="X20" s="75">
        <v>8.0108406388140499E-2</v>
      </c>
      <c r="Y20" s="75">
        <v>7.2180925324418999E-2</v>
      </c>
      <c r="Z20" s="115">
        <v>18.181811490459499</v>
      </c>
      <c r="AA20" s="115">
        <v>34.987612702556788</v>
      </c>
      <c r="AB20" s="115">
        <v>18.582496894852238</v>
      </c>
      <c r="AC20" s="115">
        <v>35.732951776498027</v>
      </c>
      <c r="AD20" s="115">
        <v>18.411951828536338</v>
      </c>
      <c r="AE20" s="115">
        <v>35.109342053763072</v>
      </c>
      <c r="AF20" s="116">
        <v>-0.12578077585056491</v>
      </c>
      <c r="AG20" s="117">
        <v>-125.78077585056491</v>
      </c>
      <c r="AK20" s="85">
        <v>21</v>
      </c>
      <c r="AL20" s="70">
        <v>0</v>
      </c>
      <c r="AM20" s="85">
        <v>0</v>
      </c>
      <c r="AN20" s="70">
        <v>0</v>
      </c>
    </row>
    <row r="21" spans="1:41" s="75" customFormat="1" x14ac:dyDescent="0.2">
      <c r="A21" s="75">
        <v>3762</v>
      </c>
      <c r="B21" s="75" t="s">
        <v>261</v>
      </c>
      <c r="C21" s="75" t="s">
        <v>64</v>
      </c>
      <c r="D21" s="75" t="s">
        <v>99</v>
      </c>
      <c r="E21" s="75" t="s">
        <v>262</v>
      </c>
      <c r="F21" s="75">
        <v>18.329689731717799</v>
      </c>
      <c r="G21" s="75">
        <v>18.163725245389099</v>
      </c>
      <c r="H21" s="75">
        <v>6.0960406761521304E-3</v>
      </c>
      <c r="I21" s="75">
        <v>35.346986869327999</v>
      </c>
      <c r="J21" s="75">
        <v>34.736623475111998</v>
      </c>
      <c r="K21" s="75">
        <v>1.98017203345215E-3</v>
      </c>
      <c r="L21" s="75">
        <v>-0.17721194947002999</v>
      </c>
      <c r="M21" s="75">
        <v>6.0515762700992402E-3</v>
      </c>
      <c r="N21" s="75">
        <v>7.9478271124595201</v>
      </c>
      <c r="O21" s="75">
        <v>6.0338915927477003E-3</v>
      </c>
      <c r="P21" s="75">
        <v>14.7476103786416</v>
      </c>
      <c r="Q21" s="75">
        <v>1.9407743148610399E-3</v>
      </c>
      <c r="R21" s="75">
        <v>19.349746306089099</v>
      </c>
      <c r="S21" s="75">
        <v>0.13747669960544101</v>
      </c>
      <c r="T21" s="75">
        <v>559.96236052711095</v>
      </c>
      <c r="U21" s="75">
        <v>0.16304718630984699</v>
      </c>
      <c r="V21" s="76">
        <v>44594.664212962962</v>
      </c>
      <c r="W21" s="75">
        <v>2.5</v>
      </c>
      <c r="X21" s="75">
        <v>9.24468384427672E-4</v>
      </c>
      <c r="Y21" s="75">
        <v>2.6574974060844498E-4</v>
      </c>
      <c r="Z21" s="115">
        <v>18.318761728975286</v>
      </c>
      <c r="AA21" s="115">
        <v>35.249517245811376</v>
      </c>
      <c r="AB21" s="115">
        <v>18.722465202372323</v>
      </c>
      <c r="AC21" s="115">
        <v>36.0004356569709</v>
      </c>
      <c r="AD21" s="115">
        <v>18.549357185460607</v>
      </c>
      <c r="AE21" s="115">
        <v>35.367564355514652</v>
      </c>
      <c r="AF21" s="116">
        <v>-0.12471679425112825</v>
      </c>
      <c r="AG21" s="117">
        <v>-124.71679425112825</v>
      </c>
      <c r="AH21" s="2">
        <v>-125.24878505084658</v>
      </c>
      <c r="AI21" s="2">
        <v>0.7523486040193702</v>
      </c>
      <c r="AK21" s="85">
        <v>21</v>
      </c>
      <c r="AL21" s="70">
        <v>0</v>
      </c>
      <c r="AM21" s="85">
        <v>0</v>
      </c>
      <c r="AN21" s="70">
        <v>0</v>
      </c>
    </row>
    <row r="22" spans="1:41" s="75" customFormat="1" x14ac:dyDescent="0.2">
      <c r="A22" s="75">
        <v>3773</v>
      </c>
      <c r="B22" s="75" t="s">
        <v>155</v>
      </c>
      <c r="C22" s="75" t="s">
        <v>64</v>
      </c>
      <c r="D22" s="75" t="s">
        <v>99</v>
      </c>
      <c r="E22" s="75" t="s">
        <v>277</v>
      </c>
      <c r="F22" s="75">
        <v>19.021065403525899</v>
      </c>
      <c r="G22" s="75">
        <v>18.842426138612598</v>
      </c>
      <c r="H22" s="75">
        <v>5.2214285223744702E-3</v>
      </c>
      <c r="I22" s="75">
        <v>36.724387272190299</v>
      </c>
      <c r="J22" s="75">
        <v>36.066114898618402</v>
      </c>
      <c r="K22" s="75">
        <v>2.5186742994699001E-3</v>
      </c>
      <c r="L22" s="75">
        <v>-0.20048252785790799</v>
      </c>
      <c r="M22" s="75">
        <v>5.4453463060104897E-3</v>
      </c>
      <c r="N22" s="75">
        <v>8.6321542151103294</v>
      </c>
      <c r="O22" s="75">
        <v>5.1681961025163304E-3</v>
      </c>
      <c r="P22" s="75">
        <v>16.097605872969002</v>
      </c>
      <c r="Q22" s="75">
        <v>2.46856248110146E-3</v>
      </c>
      <c r="R22" s="75">
        <v>20.530807574321599</v>
      </c>
      <c r="S22" s="75">
        <v>0.12885386070172899</v>
      </c>
      <c r="T22" s="75">
        <v>469.91535562363401</v>
      </c>
      <c r="U22" s="75">
        <v>8.0767583196987194E-2</v>
      </c>
      <c r="V22" s="76">
        <v>44596.648715277777</v>
      </c>
      <c r="W22" s="75">
        <v>2.5</v>
      </c>
      <c r="X22" s="75">
        <v>3.0825664426701399E-2</v>
      </c>
      <c r="Y22" s="75">
        <v>2.6909892898763901E-2</v>
      </c>
      <c r="Z22" s="115">
        <v>19.010129981422928</v>
      </c>
      <c r="AA22" s="115">
        <v>36.626787977461326</v>
      </c>
      <c r="AB22" s="115">
        <v>19.429069624657149</v>
      </c>
      <c r="AC22" s="115">
        <v>37.407046306734763</v>
      </c>
      <c r="AD22" s="115">
        <v>19.242734923592728</v>
      </c>
      <c r="AE22" s="115">
        <v>36.724375187721797</v>
      </c>
      <c r="AF22" s="116">
        <v>-0.14773517552438165</v>
      </c>
      <c r="AG22" s="117">
        <v>-147.73517552438165</v>
      </c>
      <c r="AJ22" s="75" t="s">
        <v>274</v>
      </c>
      <c r="AK22" s="85">
        <v>21</v>
      </c>
      <c r="AL22" s="70">
        <v>0</v>
      </c>
      <c r="AM22" s="85">
        <v>0</v>
      </c>
      <c r="AN22" s="70">
        <v>0</v>
      </c>
    </row>
    <row r="23" spans="1:41" s="75" customFormat="1" x14ac:dyDescent="0.2">
      <c r="A23" s="75">
        <v>3774</v>
      </c>
      <c r="B23" s="75" t="s">
        <v>155</v>
      </c>
      <c r="C23" s="75" t="s">
        <v>64</v>
      </c>
      <c r="D23" s="75" t="s">
        <v>99</v>
      </c>
      <c r="E23" s="75" t="s">
        <v>278</v>
      </c>
      <c r="F23" s="75">
        <v>18.4352352087094</v>
      </c>
      <c r="G23" s="75">
        <v>18.2673657502901</v>
      </c>
      <c r="H23" s="75">
        <v>5.1921175367891197E-3</v>
      </c>
      <c r="I23" s="75">
        <v>35.577063101980997</v>
      </c>
      <c r="J23" s="75">
        <v>34.958820176117001</v>
      </c>
      <c r="K23" s="75">
        <v>1.80717874164038E-3</v>
      </c>
      <c r="L23" s="75">
        <v>-0.190891302699704</v>
      </c>
      <c r="M23" s="75">
        <v>5.2285943782574397E-3</v>
      </c>
      <c r="N23" s="75">
        <v>8.0522965542011207</v>
      </c>
      <c r="O23" s="75">
        <v>5.1391839421846197E-3</v>
      </c>
      <c r="P23" s="75">
        <v>14.9731089894943</v>
      </c>
      <c r="Q23" s="75">
        <v>1.77122291643662E-3</v>
      </c>
      <c r="R23" s="75">
        <v>19.059981555635801</v>
      </c>
      <c r="S23" s="75">
        <v>0.15858926761870301</v>
      </c>
      <c r="T23" s="75">
        <v>490.908562470513</v>
      </c>
      <c r="U23" s="75">
        <v>0.10955113098799101</v>
      </c>
      <c r="V23" s="76">
        <v>44596.755937499998</v>
      </c>
      <c r="W23" s="75">
        <v>2.5</v>
      </c>
      <c r="X23" s="75">
        <v>7.9335821838881094E-3</v>
      </c>
      <c r="Y23" s="75">
        <v>6.5720657154692804E-3</v>
      </c>
      <c r="Z23" s="115">
        <v>18.424306073326679</v>
      </c>
      <c r="AA23" s="115">
        <v>35.479571818630262</v>
      </c>
      <c r="AB23" s="115">
        <v>18.830335501886104</v>
      </c>
      <c r="AC23" s="115">
        <v>36.235391068944445</v>
      </c>
      <c r="AD23" s="115">
        <v>18.655239398257606</v>
      </c>
      <c r="AE23" s="115">
        <v>35.594329485187593</v>
      </c>
      <c r="AF23" s="116">
        <v>-0.13856656992144423</v>
      </c>
      <c r="AG23" s="117">
        <v>-138.56656992144423</v>
      </c>
      <c r="AK23" s="85">
        <v>21</v>
      </c>
      <c r="AL23" s="70">
        <v>0</v>
      </c>
      <c r="AM23" s="85">
        <v>0</v>
      </c>
      <c r="AN23" s="70">
        <v>0</v>
      </c>
    </row>
    <row r="24" spans="1:41" s="75" customFormat="1" x14ac:dyDescent="0.2">
      <c r="A24" s="75">
        <v>3797</v>
      </c>
      <c r="B24" s="75" t="s">
        <v>275</v>
      </c>
      <c r="C24" s="75" t="s">
        <v>64</v>
      </c>
      <c r="D24" s="75" t="s">
        <v>99</v>
      </c>
      <c r="E24" s="75" t="s">
        <v>306</v>
      </c>
      <c r="F24" s="75">
        <v>16.843065661166801</v>
      </c>
      <c r="G24" s="75">
        <v>16.702793056380699</v>
      </c>
      <c r="H24" s="75">
        <v>7.4684662398395198E-3</v>
      </c>
      <c r="I24" s="75">
        <v>32.496949218137999</v>
      </c>
      <c r="J24" s="75">
        <v>31.980090920175599</v>
      </c>
      <c r="K24" s="75">
        <v>3.1027546032166699E-3</v>
      </c>
      <c r="L24" s="75">
        <v>-0.18684585518137101</v>
      </c>
      <c r="M24" s="75">
        <v>6.4447854301599803E-3</v>
      </c>
      <c r="N24" s="75">
        <v>6.47635916180029</v>
      </c>
      <c r="O24" s="75">
        <v>7.3923252893567997E-3</v>
      </c>
      <c r="P24" s="75">
        <v>11.954277387178299</v>
      </c>
      <c r="Q24" s="75">
        <v>3.04102185947087E-3</v>
      </c>
      <c r="R24" s="75">
        <v>13.3470793353106</v>
      </c>
      <c r="S24" s="75">
        <v>0.158272093730739</v>
      </c>
      <c r="T24" s="75">
        <v>648.01246350476299</v>
      </c>
      <c r="U24" s="75">
        <v>0.325448940720376</v>
      </c>
      <c r="V24" s="76">
        <v>44606.799826388888</v>
      </c>
      <c r="W24" s="75">
        <v>2.5</v>
      </c>
      <c r="X24" s="75">
        <v>7.9934983134718907E-3</v>
      </c>
      <c r="Y24" s="75">
        <v>1.02815448658594E-2</v>
      </c>
      <c r="Z24" s="115">
        <v>16.83215361183521</v>
      </c>
      <c r="AA24" s="115">
        <v>32.399747902831287</v>
      </c>
      <c r="AB24" s="115">
        <v>17.203095653572792</v>
      </c>
      <c r="AC24" s="115">
        <v>33.08995784379308</v>
      </c>
      <c r="AD24" s="115">
        <v>17.056797869860347</v>
      </c>
      <c r="AE24" s="115">
        <v>32.554270415403643</v>
      </c>
      <c r="AF24" s="116">
        <v>-0.13185690947277706</v>
      </c>
      <c r="AG24" s="117">
        <v>-131.85690947277706</v>
      </c>
      <c r="AH24" s="2">
        <v>-129.68818216387314</v>
      </c>
      <c r="AI24" s="2">
        <v>3.0670435733408561</v>
      </c>
      <c r="AJ24" s="75" t="s">
        <v>298</v>
      </c>
      <c r="AK24" s="85">
        <v>21</v>
      </c>
      <c r="AL24" s="70">
        <v>1</v>
      </c>
      <c r="AM24" s="85">
        <v>0</v>
      </c>
      <c r="AN24" s="70">
        <v>0</v>
      </c>
    </row>
    <row r="25" spans="1:41" s="75" customFormat="1" x14ac:dyDescent="0.2">
      <c r="A25" s="75">
        <v>3798</v>
      </c>
      <c r="B25" s="75" t="s">
        <v>275</v>
      </c>
      <c r="C25" s="75" t="s">
        <v>64</v>
      </c>
      <c r="D25" s="75" t="s">
        <v>99</v>
      </c>
      <c r="E25" s="75" t="s">
        <v>307</v>
      </c>
      <c r="F25" s="75">
        <v>17.4416483325587</v>
      </c>
      <c r="G25" s="75">
        <v>17.291287840176899</v>
      </c>
      <c r="H25" s="75">
        <v>6.4094615910742303E-3</v>
      </c>
      <c r="I25" s="75">
        <v>33.641248846226297</v>
      </c>
      <c r="J25" s="75">
        <v>33.087761074880802</v>
      </c>
      <c r="K25" s="75">
        <v>2.5044741412525101E-3</v>
      </c>
      <c r="L25" s="75">
        <v>-0.17905000736016799</v>
      </c>
      <c r="M25" s="75">
        <v>6.0453725878456196E-3</v>
      </c>
      <c r="N25" s="75">
        <v>7.0688392878934403</v>
      </c>
      <c r="O25" s="75">
        <v>6.34411718407836E-3</v>
      </c>
      <c r="P25" s="75">
        <v>13.0758099051518</v>
      </c>
      <c r="Q25" s="75">
        <v>2.4546448507841399E-3</v>
      </c>
      <c r="R25" s="75">
        <v>16.273726318168599</v>
      </c>
      <c r="S25" s="75">
        <v>0.167281901285872</v>
      </c>
      <c r="T25" s="75">
        <v>525.84840038293703</v>
      </c>
      <c r="U25" s="75">
        <v>0.18368897333045001</v>
      </c>
      <c r="V25" s="76">
        <v>44606.916516203702</v>
      </c>
      <c r="W25" s="75">
        <v>2.5</v>
      </c>
      <c r="X25" s="75">
        <v>1.51197382185599E-2</v>
      </c>
      <c r="Y25" s="75">
        <v>1.16531788154273E-2</v>
      </c>
      <c r="Z25" s="115">
        <v>17.430729859656104</v>
      </c>
      <c r="AA25" s="115">
        <v>33.543939804277834</v>
      </c>
      <c r="AB25" s="115">
        <v>17.814863148373881</v>
      </c>
      <c r="AC25" s="115">
        <v>34.258524398620104</v>
      </c>
      <c r="AD25" s="115">
        <v>17.658038277183664</v>
      </c>
      <c r="AE25" s="115">
        <v>33.684768431891349</v>
      </c>
      <c r="AF25" s="116">
        <v>-0.12751945485496918</v>
      </c>
      <c r="AG25" s="117">
        <v>-127.51945485496918</v>
      </c>
      <c r="AJ25" s="75" t="s">
        <v>299</v>
      </c>
      <c r="AK25" s="85">
        <v>21</v>
      </c>
      <c r="AL25" s="70">
        <v>0</v>
      </c>
      <c r="AM25" s="85">
        <v>0</v>
      </c>
      <c r="AN25" s="70">
        <v>0</v>
      </c>
    </row>
    <row r="26" spans="1:41" s="75" customFormat="1" x14ac:dyDescent="0.2">
      <c r="A26" s="75">
        <v>3800</v>
      </c>
      <c r="B26" s="75" t="s">
        <v>275</v>
      </c>
      <c r="C26" s="75" t="s">
        <v>64</v>
      </c>
      <c r="D26" s="75" t="s">
        <v>99</v>
      </c>
      <c r="E26" s="75" t="s">
        <v>304</v>
      </c>
      <c r="F26" s="75">
        <v>17.169135565720399</v>
      </c>
      <c r="G26" s="75">
        <v>17.023410747514699</v>
      </c>
      <c r="H26" s="75">
        <v>6.5777144537793198E-3</v>
      </c>
      <c r="I26" s="75">
        <v>33.146231051030099</v>
      </c>
      <c r="J26" s="75">
        <v>32.608739575890098</v>
      </c>
      <c r="K26" s="75">
        <v>2.64421768359671E-3</v>
      </c>
      <c r="L26" s="75">
        <v>-0.194003748555306</v>
      </c>
      <c r="M26" s="75">
        <v>6.1106878286854103E-3</v>
      </c>
      <c r="N26" s="75">
        <v>6.7991047864202896</v>
      </c>
      <c r="O26" s="75">
        <v>6.5106547102642496E-3</v>
      </c>
      <c r="P26" s="75">
        <v>12.5906410379596</v>
      </c>
      <c r="Q26" s="75">
        <v>2.5916080403769501E-3</v>
      </c>
      <c r="R26" s="75">
        <v>13.5211851465638</v>
      </c>
      <c r="S26" s="75">
        <v>0.17804659053212299</v>
      </c>
      <c r="T26" s="75">
        <v>569.52417004771905</v>
      </c>
      <c r="U26" s="75">
        <v>0.328170606125883</v>
      </c>
      <c r="V26" s="76">
        <v>44608.658379629633</v>
      </c>
      <c r="W26" s="75">
        <v>2.5</v>
      </c>
      <c r="X26" s="75">
        <v>3.2073931917918602E-2</v>
      </c>
      <c r="Y26" s="75">
        <v>2.8470151556057401E-2</v>
      </c>
      <c r="Z26" s="115">
        <v>17.158220017234214</v>
      </c>
      <c r="AA26" s="115">
        <v>33.048968611041118</v>
      </c>
      <c r="AB26" s="115">
        <v>17.536347814339173</v>
      </c>
      <c r="AC26" s="115">
        <v>33.753008862906213</v>
      </c>
      <c r="AD26" s="115">
        <v>17.384360364228844</v>
      </c>
      <c r="AE26" s="115">
        <v>33.195877980699713</v>
      </c>
      <c r="AF26" s="116">
        <v>-0.14306320958060681</v>
      </c>
      <c r="AG26" s="117">
        <v>-143.06320958060681</v>
      </c>
      <c r="AH26" s="2">
        <v>-142.2232083967163</v>
      </c>
      <c r="AI26" s="2">
        <v>1.1879410666673915</v>
      </c>
      <c r="AJ26" s="75" t="s">
        <v>301</v>
      </c>
      <c r="AK26" s="85">
        <v>21</v>
      </c>
      <c r="AL26" s="70">
        <v>0</v>
      </c>
      <c r="AM26" s="85">
        <v>0</v>
      </c>
      <c r="AN26" s="70">
        <v>0</v>
      </c>
    </row>
    <row r="27" spans="1:41" s="75" customFormat="1" x14ac:dyDescent="0.2">
      <c r="A27" s="75">
        <v>3801</v>
      </c>
      <c r="B27" s="75" t="s">
        <v>275</v>
      </c>
      <c r="C27" s="75" t="s">
        <v>64</v>
      </c>
      <c r="D27" s="75" t="s">
        <v>99</v>
      </c>
      <c r="E27" s="75" t="s">
        <v>305</v>
      </c>
      <c r="F27" s="75">
        <v>18.078878183129099</v>
      </c>
      <c r="G27" s="75">
        <v>17.917398227143501</v>
      </c>
      <c r="H27" s="75">
        <v>4.49408794545732E-3</v>
      </c>
      <c r="I27" s="75">
        <v>34.895582614953497</v>
      </c>
      <c r="J27" s="75">
        <v>34.3005352141953</v>
      </c>
      <c r="K27" s="75">
        <v>1.68022622445007E-3</v>
      </c>
      <c r="L27" s="75">
        <v>-0.193284365951603</v>
      </c>
      <c r="M27" s="75">
        <v>4.5271643223223001E-3</v>
      </c>
      <c r="N27" s="75">
        <v>7.6995725854985198</v>
      </c>
      <c r="O27" s="75">
        <v>4.4482707566637801E-3</v>
      </c>
      <c r="P27" s="75">
        <v>14.305187312509601</v>
      </c>
      <c r="Q27" s="75">
        <v>1.64679626036526E-3</v>
      </c>
      <c r="R27" s="75">
        <v>17.2841207466169</v>
      </c>
      <c r="S27" s="75">
        <v>0.12038091942467501</v>
      </c>
      <c r="T27" s="75">
        <v>483.33156273534598</v>
      </c>
      <c r="U27" s="75">
        <v>0.17962693142824701</v>
      </c>
      <c r="V27" s="76">
        <v>44608.776643518519</v>
      </c>
      <c r="W27" s="75">
        <v>2.5</v>
      </c>
      <c r="X27" s="75">
        <v>1.91105295094385E-4</v>
      </c>
      <c r="Y27" s="88">
        <v>9.0770342446126299E-6</v>
      </c>
      <c r="Z27" s="115">
        <v>18.06795287192098</v>
      </c>
      <c r="AA27" s="115">
        <v>34.798155487530515</v>
      </c>
      <c r="AB27" s="115">
        <v>18.466129093626577</v>
      </c>
      <c r="AC27" s="115">
        <v>35.53945856546369</v>
      </c>
      <c r="AD27" s="115">
        <v>18.297700455380415</v>
      </c>
      <c r="AE27" s="115">
        <v>34.922506936729619</v>
      </c>
      <c r="AF27" s="116">
        <v>-0.14138320721282582</v>
      </c>
      <c r="AG27" s="117">
        <v>-141.38320721282582</v>
      </c>
      <c r="AK27" s="85">
        <v>21</v>
      </c>
      <c r="AL27" s="70">
        <v>0</v>
      </c>
      <c r="AM27" s="85">
        <v>0</v>
      </c>
      <c r="AN27" s="70">
        <v>0</v>
      </c>
    </row>
    <row r="28" spans="1:41" s="75" customFormat="1" x14ac:dyDescent="0.2">
      <c r="B28" s="70"/>
      <c r="C28" s="82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69"/>
      <c r="AH28" s="56"/>
      <c r="AI28" s="56"/>
      <c r="AL28" s="70"/>
      <c r="AM28" s="70"/>
      <c r="AN28" s="70"/>
      <c r="AO28" s="70"/>
    </row>
    <row r="29" spans="1:41" s="75" customFormat="1" x14ac:dyDescent="0.2">
      <c r="B29" s="70"/>
      <c r="C29" s="82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69"/>
      <c r="AH29" s="68"/>
      <c r="AI29" s="68"/>
    </row>
    <row r="30" spans="1:41" s="75" customFormat="1" x14ac:dyDescent="0.2">
      <c r="B30" s="70"/>
      <c r="C30" s="82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6"/>
      <c r="X30" s="16"/>
      <c r="Y30" s="16"/>
      <c r="Z30" s="17"/>
      <c r="AA30" s="17"/>
      <c r="AB30" s="17"/>
      <c r="AC30" s="17"/>
      <c r="AD30" s="17"/>
      <c r="AE30" s="17"/>
      <c r="AF30" s="16"/>
      <c r="AG30" s="69"/>
    </row>
    <row r="50" spans="1:22" x14ac:dyDescent="0.2">
      <c r="A50" s="21"/>
      <c r="B50" s="52"/>
      <c r="D50"/>
      <c r="E50" s="16"/>
      <c r="V50"/>
    </row>
    <row r="51" spans="1:22" x14ac:dyDescent="0.2">
      <c r="A51" s="21"/>
      <c r="B51" s="52"/>
      <c r="D51"/>
      <c r="E51" s="16"/>
      <c r="V51"/>
    </row>
    <row r="52" spans="1:22" x14ac:dyDescent="0.2">
      <c r="A52" s="21"/>
      <c r="B52" s="52"/>
      <c r="D52"/>
      <c r="E52" s="16"/>
      <c r="V52"/>
    </row>
    <row r="53" spans="1:22" x14ac:dyDescent="0.2">
      <c r="A53" s="21"/>
      <c r="B53" s="52"/>
      <c r="D53"/>
      <c r="E53" s="16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15.5" customWidth="1"/>
    <col min="5" max="5" width="17.1640625" customWidth="1"/>
    <col min="6" max="6" width="13.5" customWidth="1"/>
    <col min="7" max="8" width="13.5" style="75" customWidth="1"/>
    <col min="9" max="9" width="12.5" customWidth="1"/>
  </cols>
  <sheetData>
    <row r="1" spans="1:11" x14ac:dyDescent="0.2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5" t="s">
        <v>127</v>
      </c>
      <c r="G1" s="97" t="s">
        <v>120</v>
      </c>
      <c r="H1" s="97" t="s">
        <v>369</v>
      </c>
      <c r="I1" s="75" t="s">
        <v>281</v>
      </c>
      <c r="J1" s="102" t="s">
        <v>357</v>
      </c>
      <c r="K1" s="102" t="s">
        <v>365</v>
      </c>
    </row>
    <row r="2" spans="1:11" x14ac:dyDescent="0.2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5" t="s">
        <v>102</v>
      </c>
      <c r="G2" s="98" t="s">
        <v>122</v>
      </c>
      <c r="H2" s="98" t="s">
        <v>135</v>
      </c>
      <c r="I2" s="98" t="s">
        <v>319</v>
      </c>
      <c r="J2" s="100" t="s">
        <v>358</v>
      </c>
      <c r="K2" s="100" t="s">
        <v>366</v>
      </c>
    </row>
    <row r="3" spans="1:11" x14ac:dyDescent="0.2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5" t="s">
        <v>103</v>
      </c>
      <c r="G3" s="99" t="s">
        <v>121</v>
      </c>
      <c r="H3" s="99" t="s">
        <v>134</v>
      </c>
      <c r="I3" s="99" t="s">
        <v>336</v>
      </c>
      <c r="J3" s="101" t="s">
        <v>359</v>
      </c>
      <c r="K3" s="101" t="s">
        <v>367</v>
      </c>
    </row>
    <row r="4" spans="1:11" x14ac:dyDescent="0.2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5" t="s">
        <v>128</v>
      </c>
      <c r="G4" s="98" t="s">
        <v>123</v>
      </c>
      <c r="H4" s="98"/>
      <c r="I4" s="98" t="s">
        <v>276</v>
      </c>
      <c r="J4" s="98"/>
      <c r="K4" s="98"/>
    </row>
    <row r="5" spans="1:11" x14ac:dyDescent="0.2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5" t="s">
        <v>132</v>
      </c>
      <c r="G5" s="99" t="s">
        <v>126</v>
      </c>
      <c r="H5" s="99"/>
      <c r="I5" s="99"/>
      <c r="J5" s="99"/>
      <c r="K5" s="99"/>
    </row>
    <row r="6" spans="1:11" x14ac:dyDescent="0.2">
      <c r="A6" t="s">
        <v>89</v>
      </c>
      <c r="B6" t="s">
        <v>66</v>
      </c>
      <c r="C6" t="s">
        <v>88</v>
      </c>
      <c r="D6" s="14" t="s">
        <v>51</v>
      </c>
      <c r="E6" s="14" t="s">
        <v>51</v>
      </c>
      <c r="F6" s="75"/>
      <c r="G6" s="98" t="s">
        <v>325</v>
      </c>
      <c r="H6" s="98"/>
      <c r="I6" s="98"/>
    </row>
    <row r="7" spans="1:11" x14ac:dyDescent="0.2">
      <c r="A7" t="s">
        <v>120</v>
      </c>
      <c r="B7" t="s">
        <v>67</v>
      </c>
      <c r="C7" t="s">
        <v>83</v>
      </c>
      <c r="D7" s="14" t="s">
        <v>53</v>
      </c>
      <c r="E7" s="14" t="s">
        <v>53</v>
      </c>
      <c r="F7" s="75"/>
    </row>
    <row r="8" spans="1:11" x14ac:dyDescent="0.2">
      <c r="A8" s="75" t="s">
        <v>127</v>
      </c>
      <c r="B8" t="s">
        <v>68</v>
      </c>
      <c r="C8" t="s">
        <v>84</v>
      </c>
      <c r="D8" s="14" t="s">
        <v>54</v>
      </c>
      <c r="E8" s="14" t="s">
        <v>54</v>
      </c>
      <c r="F8" s="75"/>
    </row>
    <row r="9" spans="1:11" x14ac:dyDescent="0.2">
      <c r="A9" s="75" t="s">
        <v>369</v>
      </c>
      <c r="B9" t="s">
        <v>69</v>
      </c>
      <c r="C9" t="s">
        <v>85</v>
      </c>
      <c r="D9" t="s">
        <v>80</v>
      </c>
      <c r="E9" t="s">
        <v>247</v>
      </c>
      <c r="F9" s="75"/>
    </row>
    <row r="10" spans="1:11" x14ac:dyDescent="0.2">
      <c r="A10" t="s">
        <v>365</v>
      </c>
      <c r="B10" t="s">
        <v>70</v>
      </c>
      <c r="C10" t="s">
        <v>108</v>
      </c>
      <c r="D10" t="s">
        <v>87</v>
      </c>
      <c r="E10" t="s">
        <v>95</v>
      </c>
      <c r="F10" s="75"/>
    </row>
    <row r="11" spans="1:11" x14ac:dyDescent="0.2">
      <c r="A11" s="75" t="s">
        <v>281</v>
      </c>
      <c r="B11" t="s">
        <v>105</v>
      </c>
      <c r="C11" t="s">
        <v>90</v>
      </c>
      <c r="D11" t="s">
        <v>91</v>
      </c>
      <c r="E11" t="s">
        <v>98</v>
      </c>
      <c r="F11" s="75"/>
    </row>
    <row r="12" spans="1:11" x14ac:dyDescent="0.2">
      <c r="A12" s="75" t="s">
        <v>357</v>
      </c>
      <c r="B12" t="s">
        <v>71</v>
      </c>
      <c r="C12" s="75" t="s">
        <v>99</v>
      </c>
      <c r="D12" s="14" t="s">
        <v>93</v>
      </c>
      <c r="E12" s="46" t="s">
        <v>237</v>
      </c>
      <c r="F12" s="75"/>
    </row>
    <row r="13" spans="1:11" x14ac:dyDescent="0.2">
      <c r="C13" t="s">
        <v>101</v>
      </c>
      <c r="D13" t="s">
        <v>94</v>
      </c>
      <c r="E13" s="75" t="s">
        <v>100</v>
      </c>
      <c r="F13" s="75"/>
    </row>
    <row r="14" spans="1:11" x14ac:dyDescent="0.2">
      <c r="C14" t="s">
        <v>112</v>
      </c>
      <c r="D14" s="63" t="s">
        <v>96</v>
      </c>
      <c r="E14" t="s">
        <v>104</v>
      </c>
      <c r="F14" s="75"/>
    </row>
    <row r="15" spans="1:11" x14ac:dyDescent="0.2">
      <c r="C15" t="s">
        <v>117</v>
      </c>
      <c r="D15" s="63" t="s">
        <v>106</v>
      </c>
      <c r="E15" s="75" t="s">
        <v>109</v>
      </c>
    </row>
    <row r="16" spans="1:11" x14ac:dyDescent="0.2">
      <c r="C16" s="75" t="s">
        <v>118</v>
      </c>
      <c r="D16" t="s">
        <v>107</v>
      </c>
      <c r="E16" t="s">
        <v>110</v>
      </c>
    </row>
    <row r="17" spans="1:7" x14ac:dyDescent="0.2">
      <c r="D17" s="63" t="s">
        <v>56</v>
      </c>
      <c r="E17" s="14" t="s">
        <v>56</v>
      </c>
      <c r="G17"/>
    </row>
    <row r="18" spans="1:7" x14ac:dyDescent="0.2">
      <c r="D18" t="s">
        <v>119</v>
      </c>
      <c r="E18" t="s">
        <v>125</v>
      </c>
    </row>
    <row r="19" spans="1:7" x14ac:dyDescent="0.2">
      <c r="A19" t="s">
        <v>65</v>
      </c>
      <c r="B19" t="s">
        <v>57</v>
      </c>
      <c r="D19" s="75" t="s">
        <v>129</v>
      </c>
      <c r="E19" s="75" t="s">
        <v>124</v>
      </c>
    </row>
    <row r="20" spans="1:7" x14ac:dyDescent="0.2">
      <c r="A20" s="77" t="s">
        <v>281</v>
      </c>
      <c r="B20" s="77" t="s">
        <v>336</v>
      </c>
      <c r="D20" t="s">
        <v>45</v>
      </c>
      <c r="E20" s="75" t="s">
        <v>130</v>
      </c>
    </row>
    <row r="21" spans="1:7" x14ac:dyDescent="0.2">
      <c r="D21" t="s">
        <v>189</v>
      </c>
      <c r="E21" s="75" t="s">
        <v>133</v>
      </c>
    </row>
    <row r="22" spans="1:7" x14ac:dyDescent="0.2">
      <c r="E22" s="75" t="s">
        <v>144</v>
      </c>
    </row>
    <row r="23" spans="1:7" x14ac:dyDescent="0.2">
      <c r="E23" t="s">
        <v>146</v>
      </c>
    </row>
    <row r="24" spans="1:7" x14ac:dyDescent="0.2">
      <c r="E24" s="75" t="s">
        <v>154</v>
      </c>
    </row>
    <row r="30" spans="1:7" x14ac:dyDescent="0.2">
      <c r="C30" s="75" t="s">
        <v>61</v>
      </c>
    </row>
  </sheetData>
  <dataValidations count="2">
    <dataValidation type="list" allowBlank="1" showInputMessage="1" showErrorMessage="1" sqref="A20" xr:uid="{DD197423-0796-A94F-A38B-8434DF090ECC}">
      <formula1>Type</formula1>
    </dataValidation>
    <dataValidation type="list" allowBlank="1" showInputMessage="1" showErrorMessage="1" sqref="B20" xr:uid="{58EB3938-355F-1A4E-8953-42EF2460199C}">
      <formula1>INDIRECT(A20)</formula1>
    </dataValidation>
  </dataValidations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OrganicStd</vt:lpstr>
      <vt:lpstr>'All Data'!Project</vt:lpstr>
      <vt:lpstr>Project</vt:lpstr>
      <vt:lpstr>Test</vt:lpstr>
      <vt:lpstr>Tets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Sarah Katz</cp:lastModifiedBy>
  <cp:lastPrinted>2018-07-24T20:05:26Z</cp:lastPrinted>
  <dcterms:created xsi:type="dcterms:W3CDTF">2018-05-08T13:04:56Z</dcterms:created>
  <dcterms:modified xsi:type="dcterms:W3CDTF">2022-03-02T19:19:06Z</dcterms:modified>
</cp:coreProperties>
</file>