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7A652AA3-9BB2-B54E-8FA0-A13602B02BB0}" xr6:coauthVersionLast="47" xr6:coauthVersionMax="47" xr10:uidLastSave="{00000000-0000-0000-0000-000000000000}"/>
  <bookViews>
    <workbookView xWindow="0" yWindow="0" windowWidth="28800" windowHeight="1800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8" l="1"/>
  <c r="AC19" i="8" s="1"/>
  <c r="AE19" i="8" s="1"/>
  <c r="Z19" i="8"/>
  <c r="AB19" i="8" s="1"/>
  <c r="AD19" i="8" s="1"/>
  <c r="AA18" i="8"/>
  <c r="AC18" i="8" s="1"/>
  <c r="AE18" i="8" s="1"/>
  <c r="Z18" i="8"/>
  <c r="AB18" i="8" s="1"/>
  <c r="AD18" i="8" s="1"/>
  <c r="AA17" i="8"/>
  <c r="AC17" i="8" s="1"/>
  <c r="AE17" i="8" s="1"/>
  <c r="Z17" i="8"/>
  <c r="AB17" i="8" s="1"/>
  <c r="AD17" i="8" s="1"/>
  <c r="AA16" i="8"/>
  <c r="AC16" i="8" s="1"/>
  <c r="AE16" i="8" s="1"/>
  <c r="Z16" i="8"/>
  <c r="AB16" i="8" s="1"/>
  <c r="AD16" i="8" s="1"/>
  <c r="AF16" i="8" s="1"/>
  <c r="AG16" i="8" s="1"/>
  <c r="AA28" i="7"/>
  <c r="AC28" i="7" s="1"/>
  <c r="AE28" i="7" s="1"/>
  <c r="Z28" i="7"/>
  <c r="AB28" i="7" s="1"/>
  <c r="AD28" i="7" s="1"/>
  <c r="AA27" i="7"/>
  <c r="AC27" i="7" s="1"/>
  <c r="AE27" i="7" s="1"/>
  <c r="Z27" i="7"/>
  <c r="AB27" i="7" s="1"/>
  <c r="AD27" i="7" s="1"/>
  <c r="AA26" i="7"/>
  <c r="AC26" i="7" s="1"/>
  <c r="AE26" i="7" s="1"/>
  <c r="Z26" i="7"/>
  <c r="AB26" i="7" s="1"/>
  <c r="AD26" i="7" s="1"/>
  <c r="AA25" i="7"/>
  <c r="AC25" i="7" s="1"/>
  <c r="AE25" i="7" s="1"/>
  <c r="Z25" i="7"/>
  <c r="AB25" i="7" s="1"/>
  <c r="AD25" i="7" s="1"/>
  <c r="AA138" i="10"/>
  <c r="AC138" i="10" s="1"/>
  <c r="AE138" i="10" s="1"/>
  <c r="Z138" i="10"/>
  <c r="AB138" i="10" s="1"/>
  <c r="AD138" i="10" s="1"/>
  <c r="AA137" i="10"/>
  <c r="AC137" i="10" s="1"/>
  <c r="AE137" i="10" s="1"/>
  <c r="Z137" i="10"/>
  <c r="AB137" i="10" s="1"/>
  <c r="AD137" i="10" s="1"/>
  <c r="AA136" i="10"/>
  <c r="AC136" i="10" s="1"/>
  <c r="AE136" i="10" s="1"/>
  <c r="Z136" i="10"/>
  <c r="AB136" i="10" s="1"/>
  <c r="AD136" i="10" s="1"/>
  <c r="AA135" i="10"/>
  <c r="AC135" i="10" s="1"/>
  <c r="AE135" i="10" s="1"/>
  <c r="Z135" i="10"/>
  <c r="AB135" i="10" s="1"/>
  <c r="AD135" i="10" s="1"/>
  <c r="AA134" i="10"/>
  <c r="AC134" i="10" s="1"/>
  <c r="AE134" i="10" s="1"/>
  <c r="Z134" i="10"/>
  <c r="AB134" i="10" s="1"/>
  <c r="AD134" i="10" s="1"/>
  <c r="AA133" i="10"/>
  <c r="AC133" i="10" s="1"/>
  <c r="AE133" i="10" s="1"/>
  <c r="Z133" i="10"/>
  <c r="AB133" i="10" s="1"/>
  <c r="AD133" i="10" s="1"/>
  <c r="AA132" i="10"/>
  <c r="AC132" i="10" s="1"/>
  <c r="AE132" i="10" s="1"/>
  <c r="Z132" i="10"/>
  <c r="AB132" i="10" s="1"/>
  <c r="AD132" i="10" s="1"/>
  <c r="AA131" i="10"/>
  <c r="AC131" i="10" s="1"/>
  <c r="AE131" i="10" s="1"/>
  <c r="Z131" i="10"/>
  <c r="AB131" i="10" s="1"/>
  <c r="AD131" i="10" s="1"/>
  <c r="AA130" i="10"/>
  <c r="AC130" i="10" s="1"/>
  <c r="AE130" i="10" s="1"/>
  <c r="Z130" i="10"/>
  <c r="AB130" i="10" s="1"/>
  <c r="AD130" i="10" s="1"/>
  <c r="AF130" i="10" s="1"/>
  <c r="AG130" i="10" s="1"/>
  <c r="AA129" i="10"/>
  <c r="AC129" i="10" s="1"/>
  <c r="AE129" i="10" s="1"/>
  <c r="Z129" i="10"/>
  <c r="AB129" i="10" s="1"/>
  <c r="AD129" i="10" s="1"/>
  <c r="AA128" i="10"/>
  <c r="AC128" i="10" s="1"/>
  <c r="AE128" i="10" s="1"/>
  <c r="Z128" i="10"/>
  <c r="AB128" i="10" s="1"/>
  <c r="AD128" i="10" s="1"/>
  <c r="AA127" i="10"/>
  <c r="AC127" i="10" s="1"/>
  <c r="AE127" i="10" s="1"/>
  <c r="Z127" i="10"/>
  <c r="AB127" i="10" s="1"/>
  <c r="AD127" i="10" s="1"/>
  <c r="AA126" i="10"/>
  <c r="AC126" i="10" s="1"/>
  <c r="AE126" i="10" s="1"/>
  <c r="Z126" i="10"/>
  <c r="AB126" i="10" s="1"/>
  <c r="AD126" i="10" s="1"/>
  <c r="AA125" i="10"/>
  <c r="AC125" i="10" s="1"/>
  <c r="AE125" i="10" s="1"/>
  <c r="Z125" i="10"/>
  <c r="AB125" i="10" s="1"/>
  <c r="AD125" i="10" s="1"/>
  <c r="AA124" i="10"/>
  <c r="AC124" i="10" s="1"/>
  <c r="AE124" i="10" s="1"/>
  <c r="Z124" i="10"/>
  <c r="AB124" i="10" s="1"/>
  <c r="AD124" i="10" s="1"/>
  <c r="AA123" i="10"/>
  <c r="AC123" i="10" s="1"/>
  <c r="AE123" i="10" s="1"/>
  <c r="Z123" i="10"/>
  <c r="AB123" i="10" s="1"/>
  <c r="AD123" i="10" s="1"/>
  <c r="AA122" i="10"/>
  <c r="AC122" i="10" s="1"/>
  <c r="AE122" i="10" s="1"/>
  <c r="Z122" i="10"/>
  <c r="AB122" i="10" s="1"/>
  <c r="AD122" i="10" s="1"/>
  <c r="AA121" i="10"/>
  <c r="AC121" i="10" s="1"/>
  <c r="AE121" i="10" s="1"/>
  <c r="Z121" i="10"/>
  <c r="AB121" i="10" s="1"/>
  <c r="AD121" i="10" s="1"/>
  <c r="AA120" i="10"/>
  <c r="AC120" i="10" s="1"/>
  <c r="AE120" i="10" s="1"/>
  <c r="Z120" i="10"/>
  <c r="AB120" i="10" s="1"/>
  <c r="AD120" i="10" s="1"/>
  <c r="AA119" i="10"/>
  <c r="AC119" i="10" s="1"/>
  <c r="AE119" i="10" s="1"/>
  <c r="Z119" i="10"/>
  <c r="AB119" i="10" s="1"/>
  <c r="AD119" i="10" s="1"/>
  <c r="AA118" i="10"/>
  <c r="AC118" i="10" s="1"/>
  <c r="AE118" i="10" s="1"/>
  <c r="Z118" i="10"/>
  <c r="AB118" i="10" s="1"/>
  <c r="AD118" i="10" s="1"/>
  <c r="AA117" i="10"/>
  <c r="AC117" i="10" s="1"/>
  <c r="AE117" i="10" s="1"/>
  <c r="Z117" i="10"/>
  <c r="AB117" i="10" s="1"/>
  <c r="AD117" i="10" s="1"/>
  <c r="AA116" i="10"/>
  <c r="AC116" i="10" s="1"/>
  <c r="AE116" i="10" s="1"/>
  <c r="Z116" i="10"/>
  <c r="AB116" i="10" s="1"/>
  <c r="AD116" i="10" s="1"/>
  <c r="AA115" i="10"/>
  <c r="AC115" i="10" s="1"/>
  <c r="AE115" i="10" s="1"/>
  <c r="Z115" i="10"/>
  <c r="AB115" i="10" s="1"/>
  <c r="AD115" i="10" s="1"/>
  <c r="AA114" i="10"/>
  <c r="AC114" i="10" s="1"/>
  <c r="AE114" i="10" s="1"/>
  <c r="Z114" i="10"/>
  <c r="AB114" i="10" s="1"/>
  <c r="AD114" i="10" s="1"/>
  <c r="AA113" i="10"/>
  <c r="AC113" i="10" s="1"/>
  <c r="AE113" i="10" s="1"/>
  <c r="Z113" i="10"/>
  <c r="AB113" i="10" s="1"/>
  <c r="AD113" i="10" s="1"/>
  <c r="AA112" i="10"/>
  <c r="AC112" i="10" s="1"/>
  <c r="AE112" i="10" s="1"/>
  <c r="Z112" i="10"/>
  <c r="AB112" i="10" s="1"/>
  <c r="AD112" i="10" s="1"/>
  <c r="AA111" i="10"/>
  <c r="AC111" i="10" s="1"/>
  <c r="AE111" i="10" s="1"/>
  <c r="Z111" i="10"/>
  <c r="AB111" i="10" s="1"/>
  <c r="AD111" i="10" s="1"/>
  <c r="AA110" i="10"/>
  <c r="AC110" i="10" s="1"/>
  <c r="AE110" i="10" s="1"/>
  <c r="Z110" i="10"/>
  <c r="AB110" i="10" s="1"/>
  <c r="AD110" i="10" s="1"/>
  <c r="AA109" i="10"/>
  <c r="AC109" i="10" s="1"/>
  <c r="AE109" i="10" s="1"/>
  <c r="Z109" i="10"/>
  <c r="AB109" i="10" s="1"/>
  <c r="AD109" i="10" s="1"/>
  <c r="AA108" i="10"/>
  <c r="AC108" i="10" s="1"/>
  <c r="AE108" i="10" s="1"/>
  <c r="Z108" i="10"/>
  <c r="AB108" i="10" s="1"/>
  <c r="AD108" i="10" s="1"/>
  <c r="AA107" i="10"/>
  <c r="AC107" i="10" s="1"/>
  <c r="AE107" i="10" s="1"/>
  <c r="Z107" i="10"/>
  <c r="AB107" i="10" s="1"/>
  <c r="AD107" i="10" s="1"/>
  <c r="AA106" i="10"/>
  <c r="AC106" i="10" s="1"/>
  <c r="AE106" i="10" s="1"/>
  <c r="Z106" i="10"/>
  <c r="AB106" i="10" s="1"/>
  <c r="AD106" i="10" s="1"/>
  <c r="AA105" i="10"/>
  <c r="AC105" i="10" s="1"/>
  <c r="AE105" i="10" s="1"/>
  <c r="Z105" i="10"/>
  <c r="AB105" i="10" s="1"/>
  <c r="AD105" i="10" s="1"/>
  <c r="AA104" i="10"/>
  <c r="AC104" i="10" s="1"/>
  <c r="AE104" i="10" s="1"/>
  <c r="Z104" i="10"/>
  <c r="AB104" i="10" s="1"/>
  <c r="AD104" i="10" s="1"/>
  <c r="AA103" i="10"/>
  <c r="AC103" i="10" s="1"/>
  <c r="AE103" i="10" s="1"/>
  <c r="Z103" i="10"/>
  <c r="AB103" i="10" s="1"/>
  <c r="AD103" i="10" s="1"/>
  <c r="AA102" i="10"/>
  <c r="AC102" i="10" s="1"/>
  <c r="AE102" i="10" s="1"/>
  <c r="Z102" i="10"/>
  <c r="AB102" i="10" s="1"/>
  <c r="AD102" i="10" s="1"/>
  <c r="AA101" i="10"/>
  <c r="AC101" i="10" s="1"/>
  <c r="AE101" i="10" s="1"/>
  <c r="Z101" i="10"/>
  <c r="AB101" i="10" s="1"/>
  <c r="AD101" i="10" s="1"/>
  <c r="AA100" i="10"/>
  <c r="AC100" i="10" s="1"/>
  <c r="AE100" i="10" s="1"/>
  <c r="Z100" i="10"/>
  <c r="AB100" i="10" s="1"/>
  <c r="AD100" i="10" s="1"/>
  <c r="AA99" i="10"/>
  <c r="AC99" i="10" s="1"/>
  <c r="AE99" i="10" s="1"/>
  <c r="Z99" i="10"/>
  <c r="AB99" i="10" s="1"/>
  <c r="AD99" i="10" s="1"/>
  <c r="AA98" i="10"/>
  <c r="AC98" i="10" s="1"/>
  <c r="AE98" i="10" s="1"/>
  <c r="Z98" i="10"/>
  <c r="AB98" i="10" s="1"/>
  <c r="AD98" i="10" s="1"/>
  <c r="AA97" i="10"/>
  <c r="AC97" i="10" s="1"/>
  <c r="AE97" i="10" s="1"/>
  <c r="Z97" i="10"/>
  <c r="AB97" i="10" s="1"/>
  <c r="AD97" i="10" s="1"/>
  <c r="AA96" i="10"/>
  <c r="AC96" i="10" s="1"/>
  <c r="AE96" i="10" s="1"/>
  <c r="Z96" i="10"/>
  <c r="AB96" i="10" s="1"/>
  <c r="AD96" i="10" s="1"/>
  <c r="AA95" i="10"/>
  <c r="AC95" i="10" s="1"/>
  <c r="AE95" i="10" s="1"/>
  <c r="Z95" i="10"/>
  <c r="AB95" i="10" s="1"/>
  <c r="AD95" i="10" s="1"/>
  <c r="AA94" i="10"/>
  <c r="AC94" i="10" s="1"/>
  <c r="AE94" i="10" s="1"/>
  <c r="Z94" i="10"/>
  <c r="AB94" i="10" s="1"/>
  <c r="AD94" i="10" s="1"/>
  <c r="AA93" i="10"/>
  <c r="AC93" i="10" s="1"/>
  <c r="AE93" i="10" s="1"/>
  <c r="Z93" i="10"/>
  <c r="AB93" i="10" s="1"/>
  <c r="AD93" i="10" s="1"/>
  <c r="AF93" i="10" s="1"/>
  <c r="AG93" i="10" s="1"/>
  <c r="AA92" i="10"/>
  <c r="AC92" i="10" s="1"/>
  <c r="AE92" i="10" s="1"/>
  <c r="Z92" i="10"/>
  <c r="AB92" i="10" s="1"/>
  <c r="AD92" i="10" s="1"/>
  <c r="AA91" i="10"/>
  <c r="AC91" i="10" s="1"/>
  <c r="AE91" i="10" s="1"/>
  <c r="Z91" i="10"/>
  <c r="AB91" i="10" s="1"/>
  <c r="AD91" i="10" s="1"/>
  <c r="AA90" i="10"/>
  <c r="AC90" i="10" s="1"/>
  <c r="AE90" i="10" s="1"/>
  <c r="Z90" i="10"/>
  <c r="AB90" i="10" s="1"/>
  <c r="AD90" i="10" s="1"/>
  <c r="AA89" i="10"/>
  <c r="AC89" i="10" s="1"/>
  <c r="AE89" i="10" s="1"/>
  <c r="Z89" i="10"/>
  <c r="AB89" i="10" s="1"/>
  <c r="AD89" i="10" s="1"/>
  <c r="AA88" i="10"/>
  <c r="AC88" i="10" s="1"/>
  <c r="AE88" i="10" s="1"/>
  <c r="Z88" i="10"/>
  <c r="AB88" i="10" s="1"/>
  <c r="AD88" i="10" s="1"/>
  <c r="AA87" i="10"/>
  <c r="AC87" i="10" s="1"/>
  <c r="AE87" i="10" s="1"/>
  <c r="Z87" i="10"/>
  <c r="AB87" i="10" s="1"/>
  <c r="AD87" i="10" s="1"/>
  <c r="AA86" i="10"/>
  <c r="AC86" i="10" s="1"/>
  <c r="AE86" i="10" s="1"/>
  <c r="Z86" i="10"/>
  <c r="AB86" i="10" s="1"/>
  <c r="AD86" i="10" s="1"/>
  <c r="AF86" i="10" s="1"/>
  <c r="AG86" i="10" s="1"/>
  <c r="AA85" i="10"/>
  <c r="AC85" i="10" s="1"/>
  <c r="AE85" i="10" s="1"/>
  <c r="Z85" i="10"/>
  <c r="AB85" i="10" s="1"/>
  <c r="AD85" i="10" s="1"/>
  <c r="AA84" i="10"/>
  <c r="AC84" i="10" s="1"/>
  <c r="AE84" i="10" s="1"/>
  <c r="Z84" i="10"/>
  <c r="AB84" i="10" s="1"/>
  <c r="AD84" i="10" s="1"/>
  <c r="AA83" i="10"/>
  <c r="AC83" i="10" s="1"/>
  <c r="AE83" i="10" s="1"/>
  <c r="Z83" i="10"/>
  <c r="AB83" i="10" s="1"/>
  <c r="AD83" i="10" s="1"/>
  <c r="AA82" i="10"/>
  <c r="AC82" i="10" s="1"/>
  <c r="AE82" i="10" s="1"/>
  <c r="Z82" i="10"/>
  <c r="AB82" i="10" s="1"/>
  <c r="AD82" i="10" s="1"/>
  <c r="AA81" i="10"/>
  <c r="AC81" i="10" s="1"/>
  <c r="AE81" i="10" s="1"/>
  <c r="Z81" i="10"/>
  <c r="AB81" i="10" s="1"/>
  <c r="AD81" i="10" s="1"/>
  <c r="AA80" i="10"/>
  <c r="AC80" i="10" s="1"/>
  <c r="AE80" i="10" s="1"/>
  <c r="Z80" i="10"/>
  <c r="AB80" i="10" s="1"/>
  <c r="AD80" i="10" s="1"/>
  <c r="AA79" i="10"/>
  <c r="AC79" i="10" s="1"/>
  <c r="AE79" i="10" s="1"/>
  <c r="Z79" i="10"/>
  <c r="AB79" i="10" s="1"/>
  <c r="AD79" i="10" s="1"/>
  <c r="AA78" i="10"/>
  <c r="AC78" i="10" s="1"/>
  <c r="AE78" i="10" s="1"/>
  <c r="Z78" i="10"/>
  <c r="AB78" i="10" s="1"/>
  <c r="AD78" i="10" s="1"/>
  <c r="AA77" i="10"/>
  <c r="AC77" i="10" s="1"/>
  <c r="AE77" i="10" s="1"/>
  <c r="Z77" i="10"/>
  <c r="AB77" i="10" s="1"/>
  <c r="AD77" i="10" s="1"/>
  <c r="AA76" i="10"/>
  <c r="AC76" i="10" s="1"/>
  <c r="AE76" i="10" s="1"/>
  <c r="Z76" i="10"/>
  <c r="AB76" i="10" s="1"/>
  <c r="AD76" i="10" s="1"/>
  <c r="AA75" i="10"/>
  <c r="AC75" i="10" s="1"/>
  <c r="AE75" i="10" s="1"/>
  <c r="Z75" i="10"/>
  <c r="AB75" i="10" s="1"/>
  <c r="AD75" i="10" s="1"/>
  <c r="AA74" i="10"/>
  <c r="AC74" i="10" s="1"/>
  <c r="AE74" i="10" s="1"/>
  <c r="Z74" i="10"/>
  <c r="AB74" i="10" s="1"/>
  <c r="AD74" i="10" s="1"/>
  <c r="AA73" i="10"/>
  <c r="AC73" i="10" s="1"/>
  <c r="AE73" i="10" s="1"/>
  <c r="Z73" i="10"/>
  <c r="AB73" i="10" s="1"/>
  <c r="AD73" i="10" s="1"/>
  <c r="AA72" i="10"/>
  <c r="AC72" i="10" s="1"/>
  <c r="AE72" i="10" s="1"/>
  <c r="Z72" i="10"/>
  <c r="AB72" i="10" s="1"/>
  <c r="AD72" i="10" s="1"/>
  <c r="AA71" i="10"/>
  <c r="AC71" i="10" s="1"/>
  <c r="AE71" i="10" s="1"/>
  <c r="Z71" i="10"/>
  <c r="AB71" i="10" s="1"/>
  <c r="AD71" i="10" s="1"/>
  <c r="AA70" i="10"/>
  <c r="AC70" i="10" s="1"/>
  <c r="AE70" i="10" s="1"/>
  <c r="Z70" i="10"/>
  <c r="AB70" i="10" s="1"/>
  <c r="AD70" i="10" s="1"/>
  <c r="AA69" i="10"/>
  <c r="AC69" i="10" s="1"/>
  <c r="AE69" i="10" s="1"/>
  <c r="Z69" i="10"/>
  <c r="AB69" i="10" s="1"/>
  <c r="AD69" i="10" s="1"/>
  <c r="AA68" i="10"/>
  <c r="AC68" i="10" s="1"/>
  <c r="AE68" i="10" s="1"/>
  <c r="Z68" i="10"/>
  <c r="AB68" i="10" s="1"/>
  <c r="AD68" i="10" s="1"/>
  <c r="AA67" i="10"/>
  <c r="AC67" i="10" s="1"/>
  <c r="AE67" i="10" s="1"/>
  <c r="Z67" i="10"/>
  <c r="AB67" i="10" s="1"/>
  <c r="AD67" i="10" s="1"/>
  <c r="AF88" i="10" l="1"/>
  <c r="AG88" i="10" s="1"/>
  <c r="AF80" i="10"/>
  <c r="AG80" i="10" s="1"/>
  <c r="AF67" i="10"/>
  <c r="AG67" i="10" s="1"/>
  <c r="AF68" i="10"/>
  <c r="AG68" i="10" s="1"/>
  <c r="AF71" i="10"/>
  <c r="AG71" i="10" s="1"/>
  <c r="AF85" i="10"/>
  <c r="AG85" i="10" s="1"/>
  <c r="AF92" i="10"/>
  <c r="AG92" i="10" s="1"/>
  <c r="AH93" i="10" s="1"/>
  <c r="AF125" i="10"/>
  <c r="AG125" i="10" s="1"/>
  <c r="AF129" i="10"/>
  <c r="AG129" i="10" s="1"/>
  <c r="AF133" i="10"/>
  <c r="AG133" i="10" s="1"/>
  <c r="AF79" i="10"/>
  <c r="AG79" i="10" s="1"/>
  <c r="AF87" i="10"/>
  <c r="AG87" i="10" s="1"/>
  <c r="AI89" i="10" s="1"/>
  <c r="AF94" i="10"/>
  <c r="AG94" i="10" s="1"/>
  <c r="AF84" i="10"/>
  <c r="AG84" i="10" s="1"/>
  <c r="AI86" i="10" s="1"/>
  <c r="AF95" i="10"/>
  <c r="AG95" i="10" s="1"/>
  <c r="AF106" i="10"/>
  <c r="AG106" i="10" s="1"/>
  <c r="AF82" i="10"/>
  <c r="AG82" i="10" s="1"/>
  <c r="AF105" i="10"/>
  <c r="AG105" i="10" s="1"/>
  <c r="AF135" i="10"/>
  <c r="AG135" i="10" s="1"/>
  <c r="AF77" i="10"/>
  <c r="AG77" i="10" s="1"/>
  <c r="AF83" i="10"/>
  <c r="AG83" i="10" s="1"/>
  <c r="AF96" i="10"/>
  <c r="AG96" i="10" s="1"/>
  <c r="AF116" i="10"/>
  <c r="AG116" i="10" s="1"/>
  <c r="AF110" i="10"/>
  <c r="AG110" i="10" s="1"/>
  <c r="AF78" i="10"/>
  <c r="AG78" i="10" s="1"/>
  <c r="AF117" i="10"/>
  <c r="AG117" i="10" s="1"/>
  <c r="AF73" i="10"/>
  <c r="AG73" i="10" s="1"/>
  <c r="AF109" i="10"/>
  <c r="AG109" i="10" s="1"/>
  <c r="AF134" i="10"/>
  <c r="AG134" i="10" s="1"/>
  <c r="AI135" i="10" s="1"/>
  <c r="AF70" i="10"/>
  <c r="AG70" i="10" s="1"/>
  <c r="AF72" i="10"/>
  <c r="AG72" i="10" s="1"/>
  <c r="AF90" i="10"/>
  <c r="AG90" i="10" s="1"/>
  <c r="AF136" i="10"/>
  <c r="AG136" i="10" s="1"/>
  <c r="AF119" i="10"/>
  <c r="AG119" i="10" s="1"/>
  <c r="AF81" i="10"/>
  <c r="AG81" i="10" s="1"/>
  <c r="AF91" i="10"/>
  <c r="AG91" i="10" s="1"/>
  <c r="AF137" i="10"/>
  <c r="AG137" i="10" s="1"/>
  <c r="AF97" i="10"/>
  <c r="AG97" i="10" s="1"/>
  <c r="AF113" i="10"/>
  <c r="AG113" i="10" s="1"/>
  <c r="AF69" i="10"/>
  <c r="AG69" i="10" s="1"/>
  <c r="AH69" i="10" s="1"/>
  <c r="AF99" i="10"/>
  <c r="AG99" i="10" s="1"/>
  <c r="AF89" i="10"/>
  <c r="AG89" i="10" s="1"/>
  <c r="AF112" i="10"/>
  <c r="AG112" i="10" s="1"/>
  <c r="AF122" i="10"/>
  <c r="AG122" i="10" s="1"/>
  <c r="AF131" i="10"/>
  <c r="AG131" i="10" s="1"/>
  <c r="AH132" i="10" s="1"/>
  <c r="AF107" i="10"/>
  <c r="AG107" i="10" s="1"/>
  <c r="AH109" i="10" s="1"/>
  <c r="AF108" i="10"/>
  <c r="AG108" i="10" s="1"/>
  <c r="AF120" i="10"/>
  <c r="AG120" i="10" s="1"/>
  <c r="AI120" i="10" s="1"/>
  <c r="AF138" i="10"/>
  <c r="AG138" i="10" s="1"/>
  <c r="AF75" i="10"/>
  <c r="AG75" i="10" s="1"/>
  <c r="AF132" i="10"/>
  <c r="AG132" i="10" s="1"/>
  <c r="AF25" i="7"/>
  <c r="AG25" i="7" s="1"/>
  <c r="AF27" i="7"/>
  <c r="AG27" i="7" s="1"/>
  <c r="AF17" i="8"/>
  <c r="AG17" i="8" s="1"/>
  <c r="AF18" i="8"/>
  <c r="AG18" i="8" s="1"/>
  <c r="AF19" i="8"/>
  <c r="AG19" i="8" s="1"/>
  <c r="AF26" i="7"/>
  <c r="AG26" i="7" s="1"/>
  <c r="AF28" i="7"/>
  <c r="AG28" i="7" s="1"/>
  <c r="AH89" i="10"/>
  <c r="AH135" i="10"/>
  <c r="AF74" i="10"/>
  <c r="AG74" i="10" s="1"/>
  <c r="AF98" i="10"/>
  <c r="AG98" i="10" s="1"/>
  <c r="AF103" i="10"/>
  <c r="AG103" i="10" s="1"/>
  <c r="AF124" i="10"/>
  <c r="AG124" i="10" s="1"/>
  <c r="AF127" i="10"/>
  <c r="AG127" i="10" s="1"/>
  <c r="AF111" i="10"/>
  <c r="AG111" i="10" s="1"/>
  <c r="AF121" i="10"/>
  <c r="AG121" i="10" s="1"/>
  <c r="AF76" i="10"/>
  <c r="AG76" i="10" s="1"/>
  <c r="AF126" i="10"/>
  <c r="AG126" i="10" s="1"/>
  <c r="AF101" i="10"/>
  <c r="AG101" i="10" s="1"/>
  <c r="AF104" i="10"/>
  <c r="AG104" i="10" s="1"/>
  <c r="AF115" i="10"/>
  <c r="AG115" i="10" s="1"/>
  <c r="AF118" i="10"/>
  <c r="AG118" i="10" s="1"/>
  <c r="AF102" i="10"/>
  <c r="AG102" i="10" s="1"/>
  <c r="AF123" i="10"/>
  <c r="AG123" i="10" s="1"/>
  <c r="AF100" i="10"/>
  <c r="AG100" i="10" s="1"/>
  <c r="AF114" i="10"/>
  <c r="AG114" i="10" s="1"/>
  <c r="AF128" i="10"/>
  <c r="AG128" i="10" s="1"/>
  <c r="AI93" i="10" l="1"/>
  <c r="AI95" i="10"/>
  <c r="AI109" i="10"/>
  <c r="AH73" i="10"/>
  <c r="AH118" i="10"/>
  <c r="AH83" i="10"/>
  <c r="AI112" i="10"/>
  <c r="AI69" i="10"/>
  <c r="AI97" i="10"/>
  <c r="AH115" i="10"/>
  <c r="AH86" i="10"/>
  <c r="AI73" i="10"/>
  <c r="AH97" i="10"/>
  <c r="AI83" i="10"/>
  <c r="AH95" i="10"/>
  <c r="AI91" i="10"/>
  <c r="AI132" i="10"/>
  <c r="AI138" i="10"/>
  <c r="AH138" i="10"/>
  <c r="AH91" i="10"/>
  <c r="AH120" i="10"/>
  <c r="AI115" i="10"/>
  <c r="AI118" i="10"/>
  <c r="AI19" i="8"/>
  <c r="AH19" i="8"/>
  <c r="AI100" i="10"/>
  <c r="AH100" i="10"/>
  <c r="AH112" i="10"/>
  <c r="AI123" i="10"/>
  <c r="AH123" i="10"/>
  <c r="AI77" i="10"/>
  <c r="AH77" i="10"/>
  <c r="AH126" i="10"/>
  <c r="AI126" i="10"/>
  <c r="AI106" i="10"/>
  <c r="AH106" i="10"/>
  <c r="AH103" i="10"/>
  <c r="AI103" i="10"/>
  <c r="AN11" i="7" l="1"/>
  <c r="AA4" i="7" l="1"/>
  <c r="AB4" i="7"/>
  <c r="AN4" i="7" s="1"/>
  <c r="AA13" i="8" l="1"/>
  <c r="AA64" i="10"/>
  <c r="AA61" i="10"/>
  <c r="AA57" i="10"/>
  <c r="AA53" i="10"/>
  <c r="AA49" i="10"/>
  <c r="AA14" i="8"/>
  <c r="AA12" i="8"/>
  <c r="AA63" i="10"/>
  <c r="AA60" i="10"/>
  <c r="AA56" i="10"/>
  <c r="AA52" i="10"/>
  <c r="AA48" i="10"/>
  <c r="AA15" i="8"/>
  <c r="AA66" i="10"/>
  <c r="AA11" i="10"/>
  <c r="AA59" i="10"/>
  <c r="AA55" i="10"/>
  <c r="AA51" i="10"/>
  <c r="AA47" i="10"/>
  <c r="AA65" i="10"/>
  <c r="AA62" i="10"/>
  <c r="AA58" i="10"/>
  <c r="AA54" i="10"/>
  <c r="AA50" i="10"/>
  <c r="AA45" i="10"/>
  <c r="AA44" i="10"/>
  <c r="AA46" i="10"/>
  <c r="AA24" i="7"/>
  <c r="AA23" i="7"/>
  <c r="AA22" i="7"/>
  <c r="AA21" i="7"/>
  <c r="AA30" i="10"/>
  <c r="AA9" i="8"/>
  <c r="AA37" i="10"/>
  <c r="AA32" i="10"/>
  <c r="AA29" i="10"/>
  <c r="AA8" i="8"/>
  <c r="AA43" i="10"/>
  <c r="AA10" i="8"/>
  <c r="AA38" i="10"/>
  <c r="AA42" i="10"/>
  <c r="AA40" i="10"/>
  <c r="AA36" i="10"/>
  <c r="AA33" i="10"/>
  <c r="AA11" i="8"/>
  <c r="AA41" i="10"/>
  <c r="AA39" i="10"/>
  <c r="AA35" i="10"/>
  <c r="AA31" i="10"/>
  <c r="AA34" i="10"/>
  <c r="AA28" i="10"/>
  <c r="AA26" i="10"/>
  <c r="AA22" i="10"/>
  <c r="AA25" i="10"/>
  <c r="AA21" i="10"/>
  <c r="AA24" i="10"/>
  <c r="AA27" i="10"/>
  <c r="AA23" i="10"/>
  <c r="AA18" i="10"/>
  <c r="AA19" i="10"/>
  <c r="AA20" i="10"/>
  <c r="AA6" i="8"/>
  <c r="AA5" i="8"/>
  <c r="AA4" i="8"/>
  <c r="AA7" i="8"/>
  <c r="AA20" i="7"/>
  <c r="AA17" i="7"/>
  <c r="AA10" i="10"/>
  <c r="AA12" i="10"/>
  <c r="AA14" i="10"/>
  <c r="AA9" i="10"/>
  <c r="AA19" i="7"/>
  <c r="AA18" i="7"/>
  <c r="AA15" i="10"/>
  <c r="AA13" i="10"/>
  <c r="AA16" i="10"/>
  <c r="AA17" i="10"/>
  <c r="AA6" i="10"/>
  <c r="AA7" i="10"/>
  <c r="AA8" i="10"/>
  <c r="AA5" i="10"/>
  <c r="AA4" i="10"/>
  <c r="AA3" i="10"/>
  <c r="AA21" i="8" l="1"/>
  <c r="AA31" i="7"/>
  <c r="AM11" i="7" l="1"/>
  <c r="AM10" i="7"/>
  <c r="AN12" i="7" l="1"/>
  <c r="AC54" i="10" l="1"/>
  <c r="AE54" i="10" s="1"/>
  <c r="AC55" i="10"/>
  <c r="AE55" i="10" s="1"/>
  <c r="AC56" i="10"/>
  <c r="AE56" i="10" s="1"/>
  <c r="AC49" i="10"/>
  <c r="AE49" i="10" s="1"/>
  <c r="AC59" i="10"/>
  <c r="AE59" i="10" s="1"/>
  <c r="AC47" i="10"/>
  <c r="AE47" i="10" s="1"/>
  <c r="AC61" i="10"/>
  <c r="AE61" i="10" s="1"/>
  <c r="AC65" i="10"/>
  <c r="AE65" i="10" s="1"/>
  <c r="AC57" i="10"/>
  <c r="AE57" i="10" s="1"/>
  <c r="AC60" i="10"/>
  <c r="AE60" i="10" s="1"/>
  <c r="AC51" i="10"/>
  <c r="AE51" i="10" s="1"/>
  <c r="AC11" i="10"/>
  <c r="AE11" i="10" s="1"/>
  <c r="AC48" i="10"/>
  <c r="AE48" i="10" s="1"/>
  <c r="AC44" i="10"/>
  <c r="AE44" i="10" s="1"/>
  <c r="AC13" i="8"/>
  <c r="AE13" i="8" s="1"/>
  <c r="AC66" i="10"/>
  <c r="AE66" i="10" s="1"/>
  <c r="AC12" i="8"/>
  <c r="AE12" i="8" s="1"/>
  <c r="AC52" i="10"/>
  <c r="AE52" i="10" s="1"/>
  <c r="AC53" i="10"/>
  <c r="AE53" i="10" s="1"/>
  <c r="AC50" i="10"/>
  <c r="AE50" i="10" s="1"/>
  <c r="AC63" i="10"/>
  <c r="AE63" i="10" s="1"/>
  <c r="AC62" i="10"/>
  <c r="AE62" i="10" s="1"/>
  <c r="AC14" i="8"/>
  <c r="AE14" i="8" s="1"/>
  <c r="AC64" i="10"/>
  <c r="AE64" i="10" s="1"/>
  <c r="AC15" i="8"/>
  <c r="AE15" i="8" s="1"/>
  <c r="AC58" i="10"/>
  <c r="AE58" i="10" s="1"/>
  <c r="AC46" i="10"/>
  <c r="AE46" i="10" s="1"/>
  <c r="AC45" i="10"/>
  <c r="AE45" i="10" s="1"/>
  <c r="AC40" i="10"/>
  <c r="AE40" i="10" s="1"/>
  <c r="AC42" i="10"/>
  <c r="AE42" i="10" s="1"/>
  <c r="AC41" i="10"/>
  <c r="AE41" i="10" s="1"/>
  <c r="AC43" i="10"/>
  <c r="AE43" i="10" s="1"/>
  <c r="AC22" i="7"/>
  <c r="AE22" i="7" s="1"/>
  <c r="AC24" i="7"/>
  <c r="AE24" i="7" s="1"/>
  <c r="AC21" i="7"/>
  <c r="AE21" i="7" s="1"/>
  <c r="AC23" i="7"/>
  <c r="AE23" i="7" s="1"/>
  <c r="AC34" i="10"/>
  <c r="AE34" i="10" s="1"/>
  <c r="AC39" i="10"/>
  <c r="AE39" i="10" s="1"/>
  <c r="AC38" i="10"/>
  <c r="AE38" i="10" s="1"/>
  <c r="AC36" i="10"/>
  <c r="AE36" i="10" s="1"/>
  <c r="AC32" i="10"/>
  <c r="AE32" i="10" s="1"/>
  <c r="AC31" i="10"/>
  <c r="AE31" i="10" s="1"/>
  <c r="AC35" i="10"/>
  <c r="AE35" i="10" s="1"/>
  <c r="AC9" i="8"/>
  <c r="AE9" i="8" s="1"/>
  <c r="AC37" i="10"/>
  <c r="AE37" i="10" s="1"/>
  <c r="AC11" i="8"/>
  <c r="AE11" i="8" s="1"/>
  <c r="AC29" i="10"/>
  <c r="AE29" i="10" s="1"/>
  <c r="AC30" i="10"/>
  <c r="AE30" i="10" s="1"/>
  <c r="AC8" i="8"/>
  <c r="AE8" i="8" s="1"/>
  <c r="AC33" i="10"/>
  <c r="AE33" i="10" s="1"/>
  <c r="AC10" i="8"/>
  <c r="AE10" i="8" s="1"/>
  <c r="AC24" i="10"/>
  <c r="AE24" i="10" s="1"/>
  <c r="AC28" i="10"/>
  <c r="AE28" i="10" s="1"/>
  <c r="AC22" i="10"/>
  <c r="AE22" i="10" s="1"/>
  <c r="AC27" i="10"/>
  <c r="AE27" i="10" s="1"/>
  <c r="AC21" i="10"/>
  <c r="AE21" i="10" s="1"/>
  <c r="AC23" i="10"/>
  <c r="AE23" i="10" s="1"/>
  <c r="AC26" i="10"/>
  <c r="AE26" i="10" s="1"/>
  <c r="AC25" i="10"/>
  <c r="AE25" i="10" s="1"/>
  <c r="AC19" i="10"/>
  <c r="AE19" i="10" s="1"/>
  <c r="AC18" i="10"/>
  <c r="AE18" i="10" s="1"/>
  <c r="AC20" i="10"/>
  <c r="AE20" i="10" s="1"/>
  <c r="AC7" i="8"/>
  <c r="AE7" i="8" s="1"/>
  <c r="AC4" i="8"/>
  <c r="AC5" i="8"/>
  <c r="AE5" i="8" s="1"/>
  <c r="AC6" i="8"/>
  <c r="AE6" i="8" s="1"/>
  <c r="AC8" i="10"/>
  <c r="AE8" i="10" s="1"/>
  <c r="AC10" i="10"/>
  <c r="AE10" i="10" s="1"/>
  <c r="AC15" i="10"/>
  <c r="AE15" i="10" s="1"/>
  <c r="AC3" i="10"/>
  <c r="AE3" i="10" s="1"/>
  <c r="AC20" i="7"/>
  <c r="AE20" i="7" s="1"/>
  <c r="AC13" i="10"/>
  <c r="AE13" i="10" s="1"/>
  <c r="AC14" i="10"/>
  <c r="AE14" i="10" s="1"/>
  <c r="AC17" i="7"/>
  <c r="AE17" i="7" s="1"/>
  <c r="AC17" i="10"/>
  <c r="AE17" i="10" s="1"/>
  <c r="AC5" i="10"/>
  <c r="AE5" i="10" s="1"/>
  <c r="AC12" i="10"/>
  <c r="AE12" i="10" s="1"/>
  <c r="AC18" i="7"/>
  <c r="AE18" i="7" s="1"/>
  <c r="AC16" i="10"/>
  <c r="AE16" i="10" s="1"/>
  <c r="AC7" i="10"/>
  <c r="AE7" i="10" s="1"/>
  <c r="AC6" i="10"/>
  <c r="AE6" i="10" s="1"/>
  <c r="AC19" i="7"/>
  <c r="AE19" i="7" s="1"/>
  <c r="AC9" i="10"/>
  <c r="AE9" i="10" s="1"/>
  <c r="AC4" i="10"/>
  <c r="AE4" i="10" s="1"/>
  <c r="AE4" i="8" l="1"/>
  <c r="AE21" i="8" s="1"/>
  <c r="AC21" i="8"/>
  <c r="AC31" i="7"/>
  <c r="AE31" i="7" l="1"/>
  <c r="Z4" i="7"/>
  <c r="Z64" i="10" l="1"/>
  <c r="Z61" i="10"/>
  <c r="Z57" i="10"/>
  <c r="Z53" i="10"/>
  <c r="Z49" i="10"/>
  <c r="Z62" i="10"/>
  <c r="Z13" i="8"/>
  <c r="Z63" i="10"/>
  <c r="Z60" i="10"/>
  <c r="Z56" i="10"/>
  <c r="Z52" i="10"/>
  <c r="Z48" i="10"/>
  <c r="Z58" i="10"/>
  <c r="Z12" i="8"/>
  <c r="Z54" i="10"/>
  <c r="Z66" i="10"/>
  <c r="Z11" i="10"/>
  <c r="Z59" i="10"/>
  <c r="Z55" i="10"/>
  <c r="Z51" i="10"/>
  <c r="Z47" i="10"/>
  <c r="Z15" i="8"/>
  <c r="Z50" i="10"/>
  <c r="Z14" i="8"/>
  <c r="Z65" i="10"/>
  <c r="Z46" i="10"/>
  <c r="Z45" i="10"/>
  <c r="Z44" i="10"/>
  <c r="Z10" i="8"/>
  <c r="Z22" i="7"/>
  <c r="Z29" i="10"/>
  <c r="Z9" i="8"/>
  <c r="Z42" i="10"/>
  <c r="Z40" i="10"/>
  <c r="Z36" i="10"/>
  <c r="Z33" i="10"/>
  <c r="Z39" i="10"/>
  <c r="Z31" i="10"/>
  <c r="Z23" i="7"/>
  <c r="Z21" i="7"/>
  <c r="Z43" i="10"/>
  <c r="Z8" i="8"/>
  <c r="Z41" i="10"/>
  <c r="Z35" i="10"/>
  <c r="Z34" i="10"/>
  <c r="Z30" i="10"/>
  <c r="Z32" i="10"/>
  <c r="Z11" i="8"/>
  <c r="Z38" i="10"/>
  <c r="Z24" i="7"/>
  <c r="Z37" i="10"/>
  <c r="Z28" i="10"/>
  <c r="Z26" i="10"/>
  <c r="Z22" i="10"/>
  <c r="Z21" i="10"/>
  <c r="Z24" i="10"/>
  <c r="Z23" i="10"/>
  <c r="Z25" i="10"/>
  <c r="Z27" i="10"/>
  <c r="Z19" i="10"/>
  <c r="Z18" i="10"/>
  <c r="Z20" i="10"/>
  <c r="Z6" i="8"/>
  <c r="Z5" i="8"/>
  <c r="Z4" i="8"/>
  <c r="Z7" i="8"/>
  <c r="Z14" i="10"/>
  <c r="Z9" i="10"/>
  <c r="Z15" i="10"/>
  <c r="Z10" i="10"/>
  <c r="Z19" i="7"/>
  <c r="Z17" i="7"/>
  <c r="Z16" i="10"/>
  <c r="Z17" i="10"/>
  <c r="Z13" i="10"/>
  <c r="Z20" i="7"/>
  <c r="Z18" i="7"/>
  <c r="Z12" i="10"/>
  <c r="Z6" i="10"/>
  <c r="Z8" i="10"/>
  <c r="Z5" i="10"/>
  <c r="Z7" i="10"/>
  <c r="Z4" i="10"/>
  <c r="Z3" i="10"/>
  <c r="Z21" i="8" l="1"/>
  <c r="AM4" i="7" s="1"/>
  <c r="Z31" i="7"/>
  <c r="AM3" i="7" s="1"/>
  <c r="AN6" i="7" l="1"/>
  <c r="AB55" i="10" l="1"/>
  <c r="AD55" i="10" s="1"/>
  <c r="AF55" i="10" s="1"/>
  <c r="AG55" i="10" s="1"/>
  <c r="AB63" i="10"/>
  <c r="AD63" i="10" s="1"/>
  <c r="AF63" i="10" s="1"/>
  <c r="AG63" i="10" s="1"/>
  <c r="AB60" i="10"/>
  <c r="AD60" i="10" s="1"/>
  <c r="AF60" i="10" s="1"/>
  <c r="AG60" i="10" s="1"/>
  <c r="AB61" i="10"/>
  <c r="AD61" i="10" s="1"/>
  <c r="AF61" i="10" s="1"/>
  <c r="AG61" i="10" s="1"/>
  <c r="AB49" i="10"/>
  <c r="AD49" i="10" s="1"/>
  <c r="AF49" i="10" s="1"/>
  <c r="AG49" i="10" s="1"/>
  <c r="AB59" i="10"/>
  <c r="AD59" i="10" s="1"/>
  <c r="AF59" i="10" s="1"/>
  <c r="AG59" i="10" s="1"/>
  <c r="AB47" i="10"/>
  <c r="AD47" i="10" s="1"/>
  <c r="AF47" i="10" s="1"/>
  <c r="AG47" i="10" s="1"/>
  <c r="AB57" i="10"/>
  <c r="AD57" i="10" s="1"/>
  <c r="AF57" i="10" s="1"/>
  <c r="AG57" i="10" s="1"/>
  <c r="AB12" i="8"/>
  <c r="AD12" i="8" s="1"/>
  <c r="AF12" i="8" s="1"/>
  <c r="AG12" i="8" s="1"/>
  <c r="AB50" i="10"/>
  <c r="AD50" i="10" s="1"/>
  <c r="AF50" i="10" s="1"/>
  <c r="AG50" i="10" s="1"/>
  <c r="AB66" i="10"/>
  <c r="AD66" i="10" s="1"/>
  <c r="AF66" i="10" s="1"/>
  <c r="AG66" i="10" s="1"/>
  <c r="AB64" i="10"/>
  <c r="AD64" i="10" s="1"/>
  <c r="AF64" i="10" s="1"/>
  <c r="AG64" i="10" s="1"/>
  <c r="AB54" i="10"/>
  <c r="AD54" i="10" s="1"/>
  <c r="AF54" i="10" s="1"/>
  <c r="AG54" i="10" s="1"/>
  <c r="AB13" i="8"/>
  <c r="AD13" i="8" s="1"/>
  <c r="AF13" i="8" s="1"/>
  <c r="AG13" i="8" s="1"/>
  <c r="AB51" i="10"/>
  <c r="AD51" i="10" s="1"/>
  <c r="AF51" i="10" s="1"/>
  <c r="AG51" i="10" s="1"/>
  <c r="AB11" i="10"/>
  <c r="AD11" i="10" s="1"/>
  <c r="AF11" i="10" s="1"/>
  <c r="AG11" i="10" s="1"/>
  <c r="AB48" i="10"/>
  <c r="AD48" i="10" s="1"/>
  <c r="AF48" i="10" s="1"/>
  <c r="AG48" i="10" s="1"/>
  <c r="AB14" i="8"/>
  <c r="AD14" i="8" s="1"/>
  <c r="AF14" i="8" s="1"/>
  <c r="AG14" i="8" s="1"/>
  <c r="AB65" i="10"/>
  <c r="AD65" i="10" s="1"/>
  <c r="AF65" i="10" s="1"/>
  <c r="AG65" i="10" s="1"/>
  <c r="AB58" i="10"/>
  <c r="AD58" i="10" s="1"/>
  <c r="AF58" i="10" s="1"/>
  <c r="AG58" i="10" s="1"/>
  <c r="AB62" i="10"/>
  <c r="AD62" i="10" s="1"/>
  <c r="AF62" i="10" s="1"/>
  <c r="AG62" i="10" s="1"/>
  <c r="AB15" i="8"/>
  <c r="AD15" i="8" s="1"/>
  <c r="AF15" i="8" s="1"/>
  <c r="AG15" i="8" s="1"/>
  <c r="AB53" i="10"/>
  <c r="AD53" i="10" s="1"/>
  <c r="AF53" i="10" s="1"/>
  <c r="AG53" i="10" s="1"/>
  <c r="AB52" i="10"/>
  <c r="AD52" i="10" s="1"/>
  <c r="AF52" i="10" s="1"/>
  <c r="AG52" i="10" s="1"/>
  <c r="AB56" i="10"/>
  <c r="AD56" i="10" s="1"/>
  <c r="AF56" i="10" s="1"/>
  <c r="AG56" i="10" s="1"/>
  <c r="AB45" i="10"/>
  <c r="AD45" i="10" s="1"/>
  <c r="AF45" i="10" s="1"/>
  <c r="AG45" i="10" s="1"/>
  <c r="AB46" i="10"/>
  <c r="AD46" i="10" s="1"/>
  <c r="AF46" i="10" s="1"/>
  <c r="AG46" i="10" s="1"/>
  <c r="AB44" i="10"/>
  <c r="AD44" i="10" s="1"/>
  <c r="AF44" i="10" s="1"/>
  <c r="AG44" i="10" s="1"/>
  <c r="AB42" i="10"/>
  <c r="AD42" i="10" s="1"/>
  <c r="AF42" i="10" s="1"/>
  <c r="AG42" i="10" s="1"/>
  <c r="AB40" i="10"/>
  <c r="AD40" i="10" s="1"/>
  <c r="AF40" i="10" s="1"/>
  <c r="AG40" i="10" s="1"/>
  <c r="AB43" i="10"/>
  <c r="AD43" i="10" s="1"/>
  <c r="AF43" i="10" s="1"/>
  <c r="AG43" i="10" s="1"/>
  <c r="AB24" i="7"/>
  <c r="AD24" i="7" s="1"/>
  <c r="AF24" i="7" s="1"/>
  <c r="AG24" i="7" s="1"/>
  <c r="AI27" i="7" s="1"/>
  <c r="AB21" i="7"/>
  <c r="AD21" i="7" s="1"/>
  <c r="AF21" i="7" s="1"/>
  <c r="AG21" i="7" s="1"/>
  <c r="AB23" i="7"/>
  <c r="AD23" i="7" s="1"/>
  <c r="AF23" i="7" s="1"/>
  <c r="AG23" i="7" s="1"/>
  <c r="AB41" i="10"/>
  <c r="AD41" i="10" s="1"/>
  <c r="AF41" i="10" s="1"/>
  <c r="AG41" i="10" s="1"/>
  <c r="AB22" i="7"/>
  <c r="AD22" i="7" s="1"/>
  <c r="AF22" i="7" s="1"/>
  <c r="AG22" i="7" s="1"/>
  <c r="AB38" i="10"/>
  <c r="AD38" i="10" s="1"/>
  <c r="AF38" i="10" s="1"/>
  <c r="AG38" i="10" s="1"/>
  <c r="AB32" i="10"/>
  <c r="AD32" i="10" s="1"/>
  <c r="AF32" i="10" s="1"/>
  <c r="AG32" i="10" s="1"/>
  <c r="AB39" i="10"/>
  <c r="AD39" i="10" s="1"/>
  <c r="AF39" i="10" s="1"/>
  <c r="AG39" i="10" s="1"/>
  <c r="AB8" i="8"/>
  <c r="AD8" i="8" s="1"/>
  <c r="AF8" i="8" s="1"/>
  <c r="AG8" i="8" s="1"/>
  <c r="AB30" i="10"/>
  <c r="AD30" i="10" s="1"/>
  <c r="AF30" i="10" s="1"/>
  <c r="AG30" i="10" s="1"/>
  <c r="AB36" i="10"/>
  <c r="AD36" i="10" s="1"/>
  <c r="AF36" i="10" s="1"/>
  <c r="AG36" i="10" s="1"/>
  <c r="AB9" i="8"/>
  <c r="AD9" i="8" s="1"/>
  <c r="AF9" i="8" s="1"/>
  <c r="AG9" i="8" s="1"/>
  <c r="AB35" i="10"/>
  <c r="AD35" i="10" s="1"/>
  <c r="AF35" i="10" s="1"/>
  <c r="AG35" i="10" s="1"/>
  <c r="AB33" i="10"/>
  <c r="AD33" i="10" s="1"/>
  <c r="AF33" i="10" s="1"/>
  <c r="AG33" i="10" s="1"/>
  <c r="AB10" i="8"/>
  <c r="AD10" i="8" s="1"/>
  <c r="AF10" i="8" s="1"/>
  <c r="AG10" i="8" s="1"/>
  <c r="AB37" i="10"/>
  <c r="AD37" i="10" s="1"/>
  <c r="AF37" i="10" s="1"/>
  <c r="AG37" i="10" s="1"/>
  <c r="AB34" i="10"/>
  <c r="AD34" i="10" s="1"/>
  <c r="AF34" i="10" s="1"/>
  <c r="AG34" i="10" s="1"/>
  <c r="AB31" i="10"/>
  <c r="AD31" i="10" s="1"/>
  <c r="AF31" i="10" s="1"/>
  <c r="AG31" i="10" s="1"/>
  <c r="AB29" i="10"/>
  <c r="AD29" i="10" s="1"/>
  <c r="AF29" i="10" s="1"/>
  <c r="AG29" i="10" s="1"/>
  <c r="AB11" i="8"/>
  <c r="AD11" i="8" s="1"/>
  <c r="AF11" i="8" s="1"/>
  <c r="AG11" i="8" s="1"/>
  <c r="AB21" i="10"/>
  <c r="AD21" i="10" s="1"/>
  <c r="AF21" i="10" s="1"/>
  <c r="AG21" i="10" s="1"/>
  <c r="AB26" i="10"/>
  <c r="AD26" i="10" s="1"/>
  <c r="AF26" i="10" s="1"/>
  <c r="AG26" i="10" s="1"/>
  <c r="AB28" i="10"/>
  <c r="AD28" i="10" s="1"/>
  <c r="AF28" i="10" s="1"/>
  <c r="AG28" i="10" s="1"/>
  <c r="AB24" i="10"/>
  <c r="AD24" i="10" s="1"/>
  <c r="AF24" i="10" s="1"/>
  <c r="AG24" i="10" s="1"/>
  <c r="AB22" i="10"/>
  <c r="AD22" i="10" s="1"/>
  <c r="AF22" i="10" s="1"/>
  <c r="AG22" i="10" s="1"/>
  <c r="AB27" i="10"/>
  <c r="AD27" i="10" s="1"/>
  <c r="AF27" i="10" s="1"/>
  <c r="AG27" i="10" s="1"/>
  <c r="AB25" i="10"/>
  <c r="AD25" i="10" s="1"/>
  <c r="AF25" i="10" s="1"/>
  <c r="AG25" i="10" s="1"/>
  <c r="AB23" i="10"/>
  <c r="AD23" i="10" s="1"/>
  <c r="AF23" i="10" s="1"/>
  <c r="AG23" i="10" s="1"/>
  <c r="AB19" i="10"/>
  <c r="AD19" i="10" s="1"/>
  <c r="AF19" i="10" s="1"/>
  <c r="AG19" i="10" s="1"/>
  <c r="AB20" i="10"/>
  <c r="AD20" i="10" s="1"/>
  <c r="AF20" i="10" s="1"/>
  <c r="AG20" i="10" s="1"/>
  <c r="AB18" i="10"/>
  <c r="AD18" i="10" s="1"/>
  <c r="AF18" i="10" s="1"/>
  <c r="AG18" i="10" s="1"/>
  <c r="AB7" i="8"/>
  <c r="AD7" i="8" s="1"/>
  <c r="AF7" i="8" s="1"/>
  <c r="AG7" i="8" s="1"/>
  <c r="AB4" i="8"/>
  <c r="AB5" i="8"/>
  <c r="AD5" i="8" s="1"/>
  <c r="AF5" i="8" s="1"/>
  <c r="AG5" i="8" s="1"/>
  <c r="AB6" i="8"/>
  <c r="AD6" i="8" s="1"/>
  <c r="AF6" i="8" s="1"/>
  <c r="AG6" i="8" s="1"/>
  <c r="AB19" i="7"/>
  <c r="AD19" i="7" s="1"/>
  <c r="AF19" i="7" s="1"/>
  <c r="AG19" i="7" s="1"/>
  <c r="AB5" i="10"/>
  <c r="AD5" i="10" s="1"/>
  <c r="AF5" i="10" s="1"/>
  <c r="AG5" i="10" s="1"/>
  <c r="AB13" i="10"/>
  <c r="AD13" i="10" s="1"/>
  <c r="AF13" i="10" s="1"/>
  <c r="AG13" i="10" s="1"/>
  <c r="AB17" i="7"/>
  <c r="AD17" i="7" s="1"/>
  <c r="AF17" i="7" s="1"/>
  <c r="AG17" i="7" s="1"/>
  <c r="AB14" i="10"/>
  <c r="AD14" i="10" s="1"/>
  <c r="AF14" i="10" s="1"/>
  <c r="AG14" i="10" s="1"/>
  <c r="AB6" i="10"/>
  <c r="AD6" i="10" s="1"/>
  <c r="AF6" i="10" s="1"/>
  <c r="AG6" i="10" s="1"/>
  <c r="AB4" i="10"/>
  <c r="AD4" i="10" s="1"/>
  <c r="AF4" i="10" s="1"/>
  <c r="AG4" i="10" s="1"/>
  <c r="AB12" i="10"/>
  <c r="AD12" i="10" s="1"/>
  <c r="AF12" i="10" s="1"/>
  <c r="AG12" i="10" s="1"/>
  <c r="AB20" i="7"/>
  <c r="AD20" i="7" s="1"/>
  <c r="AF20" i="7" s="1"/>
  <c r="AG20" i="7" s="1"/>
  <c r="AB18" i="7"/>
  <c r="AD18" i="7" s="1"/>
  <c r="AF18" i="7" s="1"/>
  <c r="AG18" i="7" s="1"/>
  <c r="AB17" i="10"/>
  <c r="AD17" i="10" s="1"/>
  <c r="AF17" i="10" s="1"/>
  <c r="AG17" i="10" s="1"/>
  <c r="AB16" i="10"/>
  <c r="AD16" i="10" s="1"/>
  <c r="AF16" i="10" s="1"/>
  <c r="AG16" i="10" s="1"/>
  <c r="AB10" i="10"/>
  <c r="AD10" i="10" s="1"/>
  <c r="AF10" i="10" s="1"/>
  <c r="AG10" i="10" s="1"/>
  <c r="AB9" i="10"/>
  <c r="AD9" i="10" s="1"/>
  <c r="AF9" i="10" s="1"/>
  <c r="AG9" i="10" s="1"/>
  <c r="AB3" i="10"/>
  <c r="AD3" i="10" s="1"/>
  <c r="AF3" i="10" s="1"/>
  <c r="AG3" i="10" s="1"/>
  <c r="AB8" i="10"/>
  <c r="AD8" i="10" s="1"/>
  <c r="AF8" i="10" s="1"/>
  <c r="AG8" i="10" s="1"/>
  <c r="AB15" i="10"/>
  <c r="AD15" i="10" s="1"/>
  <c r="AF15" i="10" s="1"/>
  <c r="AG15" i="10" s="1"/>
  <c r="AB7" i="10"/>
  <c r="AD7" i="10" s="1"/>
  <c r="AF7" i="10" s="1"/>
  <c r="AG7" i="10" s="1"/>
  <c r="AD4" i="8" l="1"/>
  <c r="AB21" i="8"/>
  <c r="AG32" i="7"/>
  <c r="AG31" i="7"/>
  <c r="AI14" i="10"/>
  <c r="AH24" i="7"/>
  <c r="AH57" i="10"/>
  <c r="AI57" i="10"/>
  <c r="AI51" i="10"/>
  <c r="AH51" i="10"/>
  <c r="AH53" i="10"/>
  <c r="AI53" i="10"/>
  <c r="AI49" i="10"/>
  <c r="AH49" i="10"/>
  <c r="AI15" i="8"/>
  <c r="AH15" i="8"/>
  <c r="AI45" i="10"/>
  <c r="AH45" i="10"/>
  <c r="AH47" i="10"/>
  <c r="AI47" i="10"/>
  <c r="AI59" i="10"/>
  <c r="AH59" i="10"/>
  <c r="AI55" i="10"/>
  <c r="AH55" i="10"/>
  <c r="AI35" i="10"/>
  <c r="AI27" i="10"/>
  <c r="AI24" i="7"/>
  <c r="AH43" i="10"/>
  <c r="AI43" i="10"/>
  <c r="AH10" i="10"/>
  <c r="AI21" i="10"/>
  <c r="AH21" i="10"/>
  <c r="AI39" i="10"/>
  <c r="AH39" i="10"/>
  <c r="AI31" i="10"/>
  <c r="AH31" i="10"/>
  <c r="AH35" i="10"/>
  <c r="AH25" i="10"/>
  <c r="AI25" i="10"/>
  <c r="AH23" i="10"/>
  <c r="AI23" i="10"/>
  <c r="AH27" i="10"/>
  <c r="AI11" i="8"/>
  <c r="AH11" i="8"/>
  <c r="AH29" i="10"/>
  <c r="AI29" i="10"/>
  <c r="AH33" i="10"/>
  <c r="AI33" i="10"/>
  <c r="AI18" i="10"/>
  <c r="AH18" i="10"/>
  <c r="AH20" i="7"/>
  <c r="AI20" i="7"/>
  <c r="AI10" i="10"/>
  <c r="AI16" i="10"/>
  <c r="AH16" i="10"/>
  <c r="AI6" i="10"/>
  <c r="AH6" i="10"/>
  <c r="AH14" i="10"/>
  <c r="AB31" i="7"/>
  <c r="AD31" i="7"/>
  <c r="AF4" i="8" l="1"/>
  <c r="AD21" i="8"/>
  <c r="AF31" i="7"/>
  <c r="AG4" i="8" l="1"/>
  <c r="AF21" i="8"/>
  <c r="AG22" i="8" l="1"/>
  <c r="AG21" i="8"/>
  <c r="AI7" i="8"/>
  <c r="AH7" i="8"/>
</calcChain>
</file>

<file path=xl/sharedStrings.xml><?xml version="1.0" encoding="utf-8"?>
<sst xmlns="http://schemas.openxmlformats.org/spreadsheetml/2006/main" count="963" uniqueCount="299">
  <si>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</si>
  <si>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</si>
  <si>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</si>
  <si>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</si>
  <si>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</si>
  <si>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</si>
  <si>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</si>
  <si>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</si>
  <si>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</si>
  <si>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</si>
  <si>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</si>
  <si>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</si>
  <si>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</si>
  <si>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</si>
  <si>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</si>
  <si>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</si>
  <si>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</si>
  <si>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</si>
  <si>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</si>
  <si>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</si>
  <si>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</si>
  <si>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</si>
  <si>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</si>
  <si>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</si>
  <si>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</si>
  <si>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</si>
  <si>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</si>
  <si>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</si>
  <si>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</si>
  <si>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</si>
  <si>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</si>
  <si>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</si>
  <si>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</si>
  <si>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</si>
  <si>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</si>
  <si>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</si>
  <si>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</si>
  <si>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</si>
  <si>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</si>
  <si>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</si>
  <si>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</si>
  <si>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</si>
  <si>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</si>
  <si>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</si>
  <si>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</si>
  <si>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</si>
  <si>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</si>
  <si>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</si>
  <si>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</si>
  <si>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</si>
  <si>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</si>
  <si>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</si>
  <si>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</si>
  <si>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</si>
  <si>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</si>
  <si>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</si>
  <si>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</si>
  <si>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</si>
  <si>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</si>
  <si>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</si>
  <si>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</si>
  <si>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</si>
  <si>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</si>
  <si>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</si>
  <si>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</si>
  <si>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</si>
  <si>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</si>
  <si>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</si>
  <si>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</si>
  <si>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</si>
  <si>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</si>
  <si>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</si>
  <si>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</si>
  <si>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</si>
  <si>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</si>
  <si>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</si>
  <si>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</si>
  <si>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</si>
  <si>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</si>
  <si>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</si>
  <si>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</si>
  <si>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</si>
  <si>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</si>
  <si>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</si>
  <si>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</si>
  <si>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</si>
  <si>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</si>
  <si>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</si>
  <si>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</si>
  <si>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</si>
  <si>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</si>
  <si>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</si>
  <si>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</si>
  <si>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</si>
  <si>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</si>
  <si>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</si>
  <si>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</si>
  <si>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</si>
  <si>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</si>
  <si>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</si>
  <si>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</si>
  <si>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</si>
  <si>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</si>
  <si>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</si>
  <si>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</si>
  <si>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</si>
  <si>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</si>
  <si>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</si>
  <si>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</si>
  <si>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</si>
  <si>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</si>
  <si>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</si>
  <si>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</si>
  <si>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</si>
  <si>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</si>
  <si>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</si>
  <si>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</si>
  <si>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</si>
  <si>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</si>
  <si>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</si>
  <si>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</si>
  <si>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</si>
  <si>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</si>
  <si>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</si>
  <si>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</si>
  <si>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</si>
  <si>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</si>
  <si>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</si>
  <si>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</si>
  <si>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</si>
  <si>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</si>
  <si>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</si>
  <si>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</si>
  <si>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</si>
  <si>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</si>
  <si>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</si>
  <si>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</si>
  <si>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</si>
  <si>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</si>
  <si>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</si>
  <si>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</si>
  <si>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</si>
  <si>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</si>
  <si>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</si>
  <si>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</si>
  <si>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</si>
  <si>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</si>
  <si>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</si>
  <si>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Data_1961 HouseDI#3-R23-1</t>
  </si>
  <si>
    <t xml:space="preserve">Data_1963 IPL-17O-4116 HouseDI#3-R23-5 </t>
  </si>
  <si>
    <t xml:space="preserve">Data_1964 IPL-17O-4117 HouseDI#3-R23-6 </t>
  </si>
  <si>
    <t xml:space="preserve">Data_1966 IPL-17O-4118 HouseDI#3-R23-7 </t>
  </si>
  <si>
    <t xml:space="preserve">Data_1967 IPL-17O-4119 VSMOW2-B7-R23-1 </t>
  </si>
  <si>
    <t xml:space="preserve">Data_1968 IPL-17O-4120 VSMOW2-B7-R23-2 </t>
  </si>
  <si>
    <t xml:space="preserve">Data_1969 IPL-17O-4121 VSMOW2-B7-R23-3 </t>
  </si>
  <si>
    <t xml:space="preserve">Data_1970 IPL-17O-4122 VSMOW2-B7-R23-4 </t>
  </si>
  <si>
    <t xml:space="preserve">Data_1971 IPL-17O-4123 SLAP2-B8-R23-1 </t>
  </si>
  <si>
    <t xml:space="preserve">Data_1972 IPL-17O-4124 SLAP2-B8-R23-2 </t>
  </si>
  <si>
    <t xml:space="preserve">Data_1973 IPL-17O-4125 SLAP2-B8-R23-3 </t>
  </si>
  <si>
    <t xml:space="preserve">Data_1974 IPL-17O-4126 SLAP2-B8-R23-4 </t>
  </si>
  <si>
    <t xml:space="preserve">Data_1975 IPL-17O-4127 IPL18W-643-R23-1 </t>
  </si>
  <si>
    <t xml:space="preserve">Data_1976 IPL-17O-4128 IPL18W-643-R23-2 </t>
  </si>
  <si>
    <t xml:space="preserve">Data_1977 IPL-17O-4129 IPL19W-996-R23-1 </t>
  </si>
  <si>
    <t>Data_1978 IPL-17O-4130 IPL19W-996-R23-2</t>
  </si>
  <si>
    <t xml:space="preserve">Data_1979 IPL-17O-4131 IPL19W-1461-R23-1 </t>
  </si>
  <si>
    <t>Data_1980 IPL-17O-4132 IPL19W-1461-R23-2</t>
  </si>
  <si>
    <t>Data_1981 IPL-17O-4133 IPL19W-1461-R23-3</t>
  </si>
  <si>
    <t xml:space="preserve">Data_1982 IPL-17O-4134 US21-MT-111-R23-1 </t>
  </si>
  <si>
    <t xml:space="preserve">Data_1983 IPL-17O-4135 US21-MT-111-R23-2 </t>
  </si>
  <si>
    <t>Western US Waters</t>
  </si>
  <si>
    <t xml:space="preserve">Data_1984 IPL-17O-4136 US21-ID-128-R23-1 </t>
  </si>
  <si>
    <t xml:space="preserve">Data_1985 IPL-17O-4137 US21-ID-128-R23-2 </t>
  </si>
  <si>
    <t xml:space="preserve">Data_1986 IPL-17O-4138 US21-MT-111-R23-3 </t>
  </si>
  <si>
    <t xml:space="preserve">Data_1987 IPL-17O-4139 US21-MT-111-R23-4 </t>
  </si>
  <si>
    <t xml:space="preserve">Data_1988 IPL-17O-4140 US21-ID-138-R23-1 </t>
  </si>
  <si>
    <t xml:space="preserve">Data_1989 IPL-17O-4141 US21-ID-138-R23-2 </t>
  </si>
  <si>
    <t>Data_1990 IPL-17O-4142 US21-MT-102-R23-1</t>
  </si>
  <si>
    <t>Data_1991 IPL-17O-4143 US21-MT-102-R23-2</t>
  </si>
  <si>
    <t xml:space="preserve">Data_1992 IPL-17O-4144 US21-ID-137-R23-1 </t>
  </si>
  <si>
    <t xml:space="preserve">Data_1993 IPL-17O-4145 US21-ID-137-R23-2 </t>
  </si>
  <si>
    <t xml:space="preserve">Data_1994 IPL-17O-4146 US21-MT-120-R23-1 </t>
  </si>
  <si>
    <t xml:space="preserve">Data_1995 IPL-17O-4147 US21-MT-120-R23-2 </t>
  </si>
  <si>
    <t xml:space="preserve">Data_1996 IPL-17O-4149 SLAP2-B8-R23-6 </t>
  </si>
  <si>
    <t xml:space="preserve">Data_1997 IPL-17O-4150 SLAP2-B8-R23-7 </t>
  </si>
  <si>
    <t xml:space="preserve">Data_1998 IPL-17O-4151 SLAP2-B8-R23-8 </t>
  </si>
  <si>
    <t xml:space="preserve">Data_1999 IPL-17O-4152 SLAP2-B8-R23-9 </t>
  </si>
  <si>
    <t xml:space="preserve">Data_2000 IPL-17O-4153 VSMOW2-B7-R23-5 </t>
  </si>
  <si>
    <t xml:space="preserve">Data_2001 IPL-17O-4154 VSMOW2-B7-R23-6 </t>
  </si>
  <si>
    <t xml:space="preserve">Data_2002 IPL-17O-4155 VSMOW2-B7-R23-7 </t>
  </si>
  <si>
    <t xml:space="preserve">Data_2003 IPL-17O-4156 VSMOW2-B7-R23-8 </t>
  </si>
  <si>
    <t xml:space="preserve">Data_2004 IPL-17O-4157 US21-UT-193-R23-1 </t>
  </si>
  <si>
    <t xml:space="preserve">Data_2005 IPL-17O-4158 US21-UT-193-R23-2 </t>
  </si>
  <si>
    <t xml:space="preserve">Data_2006 IPL-17O-4159 US21-NE-172-R23-1 </t>
  </si>
  <si>
    <t xml:space="preserve">Data_2007 IPL-17O-4160 US21-NE-172-R23-2 </t>
  </si>
  <si>
    <t xml:space="preserve">Data_2008 IPL-17O-4161 US21-MT-108-R23-1 </t>
  </si>
  <si>
    <t xml:space="preserve">Data_2009 IPL-17O-4162 US21-MT-108-R23-2 </t>
  </si>
  <si>
    <t xml:space="preserve">Data_2010 IPL-17O-4163 US21-ID-129-R23-1 </t>
  </si>
  <si>
    <t xml:space="preserve">Data_2011 IPL-17O-4164 US21-ID-129-R23-2 </t>
  </si>
  <si>
    <t xml:space="preserve">Data_2012 IPL-17O-4165 US21-UT-191-R23-1 </t>
  </si>
  <si>
    <t xml:space="preserve">Data_2013 IPL-17O-4166 US21-UT-191-R23-2 </t>
  </si>
  <si>
    <t xml:space="preserve">Data_2014 IPL-17O-4167 USGS45-B1-R23-1 </t>
  </si>
  <si>
    <t xml:space="preserve">Data_2015 IPL-17O-4168 USGS45-B1-R23-2 </t>
  </si>
  <si>
    <t xml:space="preserve">Data_2016 IPL-17O-4169 US21-NE-174-R23-1 </t>
  </si>
  <si>
    <t xml:space="preserve">Data_2017 IPL-17O-4170 US21-NE-174-R23-2 </t>
  </si>
  <si>
    <t xml:space="preserve">Data_2018 IPL-17O-4171 US21-NE-178-R23-1 </t>
  </si>
  <si>
    <t xml:space="preserve">Data_2019 IPL-17O-4172 US21-NE-178-R23-2 </t>
  </si>
  <si>
    <t xml:space="preserve">Data_2020 IPL-17O-4173 US21-ID-129-R23-3 </t>
  </si>
  <si>
    <t xml:space="preserve">Data_2021 IPL-17O-4174 US21-ID-129-R23-4 </t>
  </si>
  <si>
    <t xml:space="preserve">Data_2022 IPL-17O-4175 US21-MT-108-R23-3 </t>
  </si>
  <si>
    <t>mps</t>
  </si>
  <si>
    <t xml:space="preserve">Data_2023 IPL-17O-4176 US21-MT-108-R23-4 </t>
  </si>
  <si>
    <t xml:space="preserve">Data_2024 IPL-17O-4177 US21-ID-128-R23-3 </t>
  </si>
  <si>
    <t xml:space="preserve">Data_2025 IPL-17O-4178 US21-ID-128-R23-4 </t>
  </si>
  <si>
    <t xml:space="preserve">Data_2026 IPL-17O-4179 US21-MT-120-R23-3 </t>
  </si>
  <si>
    <t>***changed filament in mass spec***</t>
  </si>
  <si>
    <t xml:space="preserve">Data_2032 IPL-17O-4184 SLAP2-B8-R23-10 </t>
  </si>
  <si>
    <t xml:space="preserve">Data_2033 IPL-17O-4185 SLAP2-B8-R23-11 </t>
  </si>
  <si>
    <t xml:space="preserve">Data_2034 IPL-17O-4186 SLAP2-B8-R23-12 </t>
  </si>
  <si>
    <t xml:space="preserve">Data_2035 IPL-17O-4187 SLAP2-B8-R23-13 </t>
  </si>
  <si>
    <t xml:space="preserve">Data_2029 IPL-17O-4181 HouseDI#3-R23-8 </t>
  </si>
  <si>
    <t xml:space="preserve">Data_2030 IPL-17O-4182 HouseDI#3-R23-9 </t>
  </si>
  <si>
    <t xml:space="preserve">Data_2031 IPL-17O-4183 HouseDI#3-R23-10 </t>
  </si>
  <si>
    <t xml:space="preserve">Data_2036 IPL-17O-4188  VSMOW2-B7-R23-9 </t>
  </si>
  <si>
    <t xml:space="preserve">Data_2037 IPL-17O-4189  VSMOW2-B7-R23-10 </t>
  </si>
  <si>
    <t>Data_2038 IPL-17O-4190  VSMOW2-B7-R23-11</t>
  </si>
  <si>
    <t>Data_2039 IPL-17O-4191  VSMOW2-B7-R23-12</t>
  </si>
  <si>
    <t>ho</t>
  </si>
  <si>
    <t>Data_2040 IPL-17O-4192 USGS80-R23-1</t>
  </si>
  <si>
    <t>***changed iron catalyst in reduction reactor***</t>
  </si>
  <si>
    <t>Data_2041 IPL-17O-4193 USGS80-R23-2</t>
  </si>
  <si>
    <t>Data_2042 IPL-17O-4194 USGS80-R23-3</t>
  </si>
  <si>
    <t>Data_2045 IPL-17O-4198 RSP-1-R23-4</t>
  </si>
  <si>
    <t>Data_2046 IPL-17O-4199 RSP-1-R23-5</t>
  </si>
  <si>
    <t>Data_2047 IPL-17O-4200 RSP-1-R23-6</t>
  </si>
  <si>
    <t>Data_2048 IPL-17O-4201 USGS80-R23-5</t>
  </si>
  <si>
    <t>Data_2049 IPL-17O-4202 USGS80-R23-6</t>
  </si>
  <si>
    <t>Data_2050 IPL-17O-4203 USGS80-R23-7</t>
  </si>
  <si>
    <t>Haley's Samples</t>
  </si>
  <si>
    <t>Data_2051 IPL-17O-4204 PRC21-2-6-R23-1</t>
  </si>
  <si>
    <t>Possible memory effect</t>
  </si>
  <si>
    <t>Data_2052 IPL-17O-4205 PRC21-2-6-R23-2</t>
  </si>
  <si>
    <t>Data_2053 IPL-17O-4206 PRC21-2-6-R23-3</t>
  </si>
  <si>
    <t>Data_2055 IPL-17O-4208 PRC21-2-2a-R23-1</t>
  </si>
  <si>
    <t>Data_2054 IPL-17O-4207 PRC21-2-2a-R23-2</t>
  </si>
  <si>
    <t>Data_2056 IPL-17O-4209 PRC21-2-2b-R23-1</t>
  </si>
  <si>
    <t>Data_2057 IPL-17O-4210 PRC21-2-2b-R23-2</t>
  </si>
  <si>
    <t>Data_2058 IPL-17O-4211 PRC21-2-2c-R23-1</t>
  </si>
  <si>
    <t>Data_2059 IPL-17O-4212 PRC21-2-2c-R23-2</t>
  </si>
  <si>
    <t>Data_2060 IPL-17O-4213 PRC21-2-2d-R23-1</t>
  </si>
  <si>
    <t>Data_2061 IPL-17O-4214 PRC21-2-2d-R23-2</t>
  </si>
  <si>
    <t>Data_2062 IPL-17O-4215 PRC21-3-5-R23-1</t>
  </si>
  <si>
    <t>Data_2063 IPL-17O-4216 PRC21-3-5-R23-2</t>
  </si>
  <si>
    <t>Data_2064 IPL-17O-4217 PRC21-3-5-R23-3</t>
  </si>
  <si>
    <t>Data_2065 IPL-17O-4218 PRC21-3-3-R23-1</t>
  </si>
  <si>
    <t>Data_2066 IPL-17O-4219 PRC21-3-3-R23-2</t>
  </si>
  <si>
    <t>Data_2067 IPL-17O-4220 PRC21-3-3-R23-3</t>
  </si>
  <si>
    <t>low yield (206)</t>
  </si>
  <si>
    <t>Data_2068 IPL-17O-4221 PRC21-2-7-R23-1</t>
  </si>
  <si>
    <t>Data_2069 IPL-17O-4222 PRC21-2-7-R23-2</t>
  </si>
  <si>
    <t>Data_2070 IPL-17O-4223 PRC21-2-7-R23-3</t>
  </si>
  <si>
    <t>Data_2071 IPL-17O-4224 PRC21-3-1-R23-1</t>
  </si>
  <si>
    <t>Data_2072 IPL-17O-4225 PRC21-3-1-R23-2</t>
  </si>
  <si>
    <t>Data_2073 IPL-17O-4226 PRC21-3-1-R23-3</t>
  </si>
  <si>
    <t>Data_2074 IPL-17O-4227 PRC21-3-2-R23-1</t>
  </si>
  <si>
    <t>Data_2075 IPL-17O-4228 PRC21-3-2-R23-2</t>
  </si>
  <si>
    <t>Data_2076 IPL-17O-4229 PRC21-3-2-R23-3</t>
  </si>
  <si>
    <t>Data_2077 IPL-17O-4230 PRC21-2-8-R23-1</t>
  </si>
  <si>
    <t>low yield (213)</t>
  </si>
  <si>
    <t>Data_2078 IPL-17O-4231 PRC21-2-8-R23-2</t>
  </si>
  <si>
    <t>Data_2079 IPL-17O-4232 PRC21-2-8-R23-3</t>
  </si>
  <si>
    <t>Data_2080 IPL-17O-4233 PRC21-2-3-R23-1</t>
  </si>
  <si>
    <t>low yield (203)</t>
  </si>
  <si>
    <t>Data_2081 IPL-17O-4234 PRC21-2-3-R23-2</t>
  </si>
  <si>
    <t>low yield (207)</t>
  </si>
  <si>
    <t>Data_2082 IPL-17O-4235 PRC21-2-3-R23-3</t>
  </si>
  <si>
    <t>Data_2083 IPL-17O-4236 USGS80-R23-8</t>
  </si>
  <si>
    <t>Data_2084 IPL-17O-4237 USGS80-R23-9</t>
  </si>
  <si>
    <t>low yield (199)</t>
  </si>
  <si>
    <t>Data_2085 IPL-17O-4238 PRC21-3-4-R23-1</t>
  </si>
  <si>
    <t>low yield (191)</t>
  </si>
  <si>
    <t>Data_2086 IPL-17O-4239 PRC21-3-4-R23-2</t>
  </si>
  <si>
    <t>Data_2087 IPL-17O-4240 PRC21-3-4-R23-3</t>
  </si>
  <si>
    <t>Data_2088 IPL-17O-4241 PRC21-2-4-R23-1</t>
  </si>
  <si>
    <t>Data_2089 IPL-17O-4242 PRC21-2-4-R23-2</t>
  </si>
  <si>
    <t>Data_2090 IPL-17O-4243 PRC21-2-4-R23-3</t>
  </si>
  <si>
    <t>Data_2091 IPL-17O-4244 PRC21-2-6-R23-4</t>
  </si>
  <si>
    <t>Data_2092 IPL-17O-4245 PRC21-2-6-R23-5</t>
  </si>
  <si>
    <t>low yield (167)</t>
  </si>
  <si>
    <t>Data_2094 IPL-17O-4247 RSP-1-R23-7</t>
  </si>
  <si>
    <t>Data_2095 IPL-17O-4248 USGS80-R23-10</t>
  </si>
  <si>
    <t>nme</t>
  </si>
  <si>
    <t>Data_2096 IPL-17O-4249 USGS80-R23-11</t>
  </si>
  <si>
    <t>Data_2097 IPL-17O-4250 USGS80-R23-12</t>
  </si>
  <si>
    <t>Data_2098 IPL-17O-4251 PRC21-2-6-R23-7</t>
  </si>
  <si>
    <t>Data_2099 IPL-17O-4252 PRC21-2-6-R23-8</t>
  </si>
  <si>
    <t>Data_2100 IPL-17O-4253 PRC21-2-6-R23-9</t>
  </si>
  <si>
    <t>Data_2101 IPL-17O-4254 SA012022-R23-1</t>
  </si>
  <si>
    <t>Data_2102 IPL-17O-4255 SA012022-R23-2</t>
  </si>
  <si>
    <t>Data_2103 IPL-17O-4256 SA012022-R23-3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</si>
</sst>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88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0" fontId="28" fillId="39" borderId="0" xfId="0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9" borderId="0" xfId="0" applyNumberFormat="1" applyFill="1" applyAlignment="1">
      <alignment horizontal="center"/>
    </xf>
    <xf numFmtId="22" fontId="0" fillId="39" borderId="0" xfId="0" applyNumberFormat="1" applyFill="1"/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1" fontId="0" fillId="39" borderId="0" xfId="0" applyNumberFormat="1" applyFill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D17O%20Reactor%20Spreadsheets/Active%20Reactor/Cap17O%20Compiled%20REACTOR%20TWENTY%20THREE%20-%20post%20filament%20ch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4">
          <cell r="Z4">
            <v>-10.477471088592274</v>
          </cell>
          <cell r="AA4">
            <v>-20.389434210230526</v>
          </cell>
        </row>
        <row r="6">
          <cell r="AN6">
            <v>1.0174437941400991</v>
          </cell>
        </row>
        <row r="12">
          <cell r="AN12">
            <v>1.0157814800875489</v>
          </cell>
        </row>
        <row r="14">
          <cell r="AN14">
            <v>0.52800000000000002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48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25" totalsRowShown="0">
  <autoFilter ref="D1:D25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4" totalsRowShown="0">
  <autoFilter ref="E1:E2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8"/>
  <sheetViews>
    <sheetView tabSelected="1" workbookViewId="0">
      <pane xSplit="5" ySplit="1" topLeftCell="AF112" activePane="bottomRight" state="frozen"/>
      <selection pane="topRight" activeCell="F1" sqref="F1"/>
      <selection pane="bottomLeft" activeCell="A2" sqref="A2"/>
      <selection pane="bottomRight" activeCell="AN87" sqref="AN87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13.33203125" style="42" customWidth="1"/>
    <col min="5" max="5" width="41.33203125" style="20" customWidth="1"/>
    <col min="6" max="6" width="12.6640625" style="44" bestFit="1" customWidth="1"/>
    <col min="7" max="7" width="11.6640625" style="44" bestFit="1" customWidth="1"/>
    <col min="8" max="8" width="12" style="44" bestFit="1" customWidth="1"/>
    <col min="9" max="10" width="12.6640625" style="44" bestFit="1" customWidth="1"/>
    <col min="11" max="11" width="12" style="44" bestFit="1" customWidth="1"/>
    <col min="12" max="12" width="12.6640625" style="44" bestFit="1" customWidth="1"/>
    <col min="13" max="13" width="12" style="44" bestFit="1" customWidth="1"/>
    <col min="14" max="14" width="12.6640625" style="44" bestFit="1" customWidth="1"/>
    <col min="15" max="15" width="11" style="44" bestFit="1" customWidth="1"/>
    <col min="16" max="16" width="12.6640625" style="44" bestFit="1" customWidth="1"/>
    <col min="17" max="17" width="12" style="44" bestFit="1" customWidth="1"/>
    <col min="18" max="18" width="12.6640625" style="44" bestFit="1" customWidth="1"/>
    <col min="19" max="21" width="12" style="44" bestFit="1" customWidth="1"/>
    <col min="22" max="22" width="15.83203125" style="44" bestFit="1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20" bestFit="1" customWidth="1"/>
    <col min="38" max="38" width="7.1640625" style="20" bestFit="1" customWidth="1"/>
    <col min="39" max="39" width="10" style="20" bestFit="1" customWidth="1"/>
    <col min="40" max="40" width="11.83203125" style="20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9"/>
      <c r="AA2" s="79"/>
      <c r="AB2" s="44"/>
      <c r="AC2" s="44"/>
      <c r="AD2" s="44"/>
      <c r="AE2" s="44"/>
      <c r="AF2" s="84"/>
      <c r="AG2" s="84"/>
      <c r="AH2" s="65"/>
      <c r="AI2" s="65"/>
      <c r="AJ2" s="57"/>
      <c r="AK2" s="20"/>
      <c r="AL2" s="20"/>
      <c r="AM2" s="20"/>
      <c r="AN2" s="20"/>
    </row>
    <row r="3" spans="1:40" customFormat="1" x14ac:dyDescent="0.2">
      <c r="A3">
        <v>4112</v>
      </c>
      <c r="B3" t="s">
        <v>145</v>
      </c>
      <c r="C3" t="s">
        <v>61</v>
      </c>
      <c r="D3" t="s">
        <v>65</v>
      </c>
      <c r="E3" t="s">
        <v>148</v>
      </c>
      <c r="F3">
        <v>-3.6154464629149001</v>
      </c>
      <c r="G3">
        <v>-3.6219987028838898</v>
      </c>
      <c r="H3">
        <v>6.3800032737525401E-3</v>
      </c>
      <c r="I3">
        <v>-6.8386673981797497</v>
      </c>
      <c r="J3">
        <v>-6.8621593618647996</v>
      </c>
      <c r="K3">
        <v>7.94208976794669E-3</v>
      </c>
      <c r="L3">
        <v>1.2214401807212501E-3</v>
      </c>
      <c r="M3">
        <v>5.17901946112421E-3</v>
      </c>
      <c r="N3">
        <v>-13.7824596589865</v>
      </c>
      <c r="O3">
        <v>8.6108840511079296E-3</v>
      </c>
      <c r="P3">
        <v>-26.598713513848601</v>
      </c>
      <c r="Q3">
        <v>7.7840730843342703E-3</v>
      </c>
      <c r="R3">
        <v>-42.105383054241102</v>
      </c>
      <c r="S3">
        <v>0.16295013262261801</v>
      </c>
      <c r="T3">
        <v>487.81879400829001</v>
      </c>
      <c r="U3">
        <v>0.40866423449093803</v>
      </c>
      <c r="V3" s="14">
        <v>44732.652696759258</v>
      </c>
      <c r="W3">
        <v>2.5</v>
      </c>
      <c r="X3">
        <v>0.67646370026411395</v>
      </c>
      <c r="Y3">
        <v>0.68057555948612303</v>
      </c>
      <c r="Z3" s="79">
        <f>((((N3/1000)+1)/((SMOW!$Z$4/1000)+1))-1)*1000</f>
        <v>-3.3724095279271671</v>
      </c>
      <c r="AA3" s="79">
        <f>((((P3/1000)+1)/((SMOW!$AA$4/1000)+1))-1)*1000</f>
        <v>-6.4094713551295923</v>
      </c>
      <c r="AB3" s="79">
        <f>Z3*SMOW!$AN$6</f>
        <v>-3.4428161599279239</v>
      </c>
      <c r="AC3" s="79">
        <f>AA3*SMOW!$AN$12</f>
        <v>-6.5322092205419491</v>
      </c>
      <c r="AD3" s="79">
        <f t="shared" ref="AD3" si="0">LN((AB3/1000)+1)*1000</f>
        <v>-3.4487562892510351</v>
      </c>
      <c r="AE3" s="79">
        <f t="shared" ref="AE3" si="1">LN((AC3/1000)+1)*1000</f>
        <v>-6.5536374660218621</v>
      </c>
      <c r="AF3" s="44">
        <f>(AD3-SMOW!AN$14*AE3)</f>
        <v>1.1564292808508458E-2</v>
      </c>
      <c r="AG3" s="45">
        <f t="shared" ref="AG3" si="2">AF3*1000</f>
        <v>11.564292808508458</v>
      </c>
      <c r="AK3" s="20">
        <v>23</v>
      </c>
      <c r="AL3" s="20">
        <v>3</v>
      </c>
      <c r="AM3" s="20">
        <v>0</v>
      </c>
      <c r="AN3" s="20">
        <v>0</v>
      </c>
    </row>
    <row r="4" spans="1:40" customFormat="1" x14ac:dyDescent="0.2">
      <c r="A4">
        <v>4116</v>
      </c>
      <c r="B4" t="s">
        <v>145</v>
      </c>
      <c r="C4" t="s">
        <v>61</v>
      </c>
      <c r="D4" t="s">
        <v>65</v>
      </c>
      <c r="E4" t="s">
        <v>149</v>
      </c>
      <c r="F4">
        <v>-3.8500053323663002</v>
      </c>
      <c r="G4">
        <v>-3.8574361332513698</v>
      </c>
      <c r="H4">
        <v>4.8011348831922696E-3</v>
      </c>
      <c r="I4">
        <v>-7.26876533592492</v>
      </c>
      <c r="J4">
        <v>-7.2953118557215699</v>
      </c>
      <c r="K4">
        <v>4.0722252403185199E-3</v>
      </c>
      <c r="L4">
        <v>-5.5114734303837497E-3</v>
      </c>
      <c r="M4">
        <v>4.3371768431200598E-3</v>
      </c>
      <c r="N4">
        <v>-14.0057461470516</v>
      </c>
      <c r="O4">
        <v>4.7521873534518699E-3</v>
      </c>
      <c r="P4">
        <v>-27.020254176149098</v>
      </c>
      <c r="Q4">
        <v>3.9912038031146603E-3</v>
      </c>
      <c r="R4">
        <v>-40.251479614810798</v>
      </c>
      <c r="S4">
        <v>0.13652435058295401</v>
      </c>
      <c r="T4">
        <v>601.22316212494297</v>
      </c>
      <c r="U4">
        <v>0.34013873446973603</v>
      </c>
      <c r="V4" s="14">
        <v>44734.47074074074</v>
      </c>
      <c r="W4">
        <v>2.5</v>
      </c>
      <c r="X4">
        <v>4.9056997322170601E-2</v>
      </c>
      <c r="Y4">
        <v>5.2645238239056202E-2</v>
      </c>
      <c r="Z4" s="79">
        <f>((((N4/1000)+1)/((SMOW!$Z$4/1000)+1))-1)*1000</f>
        <v>-3.5980529235093428</v>
      </c>
      <c r="AA4" s="79">
        <f>((((P4/1000)+1)/((SMOW!$AA$4/1000)+1))-1)*1000</f>
        <v>-6.8397551602932261</v>
      </c>
      <c r="AB4" s="79">
        <f>Z4*SMOW!$AN$6</f>
        <v>-3.6731703687682749</v>
      </c>
      <c r="AC4" s="79">
        <f>AA4*SMOW!$AN$12</f>
        <v>-6.9707327248696993</v>
      </c>
      <c r="AD4" s="79">
        <f t="shared" ref="AD4" si="3">LN((AB4/1000)+1)*1000</f>
        <v>-3.6799330243837289</v>
      </c>
      <c r="AE4" s="79">
        <f t="shared" ref="AE4" si="4">LN((AC4/1000)+1)*1000</f>
        <v>-6.9951417810400507</v>
      </c>
      <c r="AF4" s="44">
        <f>(AD4-SMOW!AN$14*AE4)</f>
        <v>1.3501836005417989E-2</v>
      </c>
      <c r="AG4" s="45">
        <f t="shared" ref="AG4" si="5">AF4*1000</f>
        <v>13.501836005417989</v>
      </c>
      <c r="AK4" s="20">
        <v>23</v>
      </c>
      <c r="AL4" s="20">
        <v>0</v>
      </c>
      <c r="AM4" s="20">
        <v>0</v>
      </c>
      <c r="AN4" s="20">
        <v>0</v>
      </c>
    </row>
    <row r="5" spans="1:40" customFormat="1" x14ac:dyDescent="0.2">
      <c r="A5">
        <v>4117</v>
      </c>
      <c r="B5" t="s">
        <v>145</v>
      </c>
      <c r="C5" t="s">
        <v>61</v>
      </c>
      <c r="D5" t="s">
        <v>65</v>
      </c>
      <c r="E5" t="s">
        <v>150</v>
      </c>
      <c r="F5">
        <v>-3.6598348817302102</v>
      </c>
      <c r="G5">
        <v>-3.6665491568177702</v>
      </c>
      <c r="H5">
        <v>5.9439140179814599E-3</v>
      </c>
      <c r="I5">
        <v>-6.9193455518805296</v>
      </c>
      <c r="J5">
        <v>-6.94339526918509</v>
      </c>
      <c r="K5">
        <v>1.4745942331385799E-3</v>
      </c>
      <c r="L5">
        <v>-4.3645468804741599E-4</v>
      </c>
      <c r="M5">
        <v>6.0290298979526801E-3</v>
      </c>
      <c r="N5">
        <v>-13.817514482559799</v>
      </c>
      <c r="O5">
        <v>5.8833158645767696E-3</v>
      </c>
      <c r="P5">
        <v>-26.677786486210401</v>
      </c>
      <c r="Q5">
        <v>1.44525554556277E-3</v>
      </c>
      <c r="R5">
        <v>-39.835574001334301</v>
      </c>
      <c r="S5">
        <v>0.131009693802903</v>
      </c>
      <c r="T5">
        <v>408.20788833548801</v>
      </c>
      <c r="U5">
        <v>0.15112399479143901</v>
      </c>
      <c r="V5" s="14">
        <v>44734.55400462963</v>
      </c>
      <c r="W5">
        <v>2.5</v>
      </c>
      <c r="X5">
        <v>8.2654860255408302E-2</v>
      </c>
      <c r="Y5">
        <v>7.8371890076435496E-2</v>
      </c>
      <c r="Z5" s="79">
        <f>((((N5/1000)+1)/((SMOW!$Z$4/1000)+1))-1)*1000</f>
        <v>-3.4078343737883321</v>
      </c>
      <c r="AA5" s="79">
        <f>((((P5/1000)+1)/((SMOW!$AA$4/1000)+1))-1)*1000</f>
        <v>-6.4901843740060583</v>
      </c>
      <c r="AB5" s="79">
        <f>Z5*SMOW!$AN$6</f>
        <v>-3.4789805791017536</v>
      </c>
      <c r="AC5" s="79">
        <f>AA5*SMOW!$AN$12</f>
        <v>-6.6144678495161893</v>
      </c>
      <c r="AD5" s="79">
        <f t="shared" ref="AD5" si="6">LN((AB5/1000)+1)*1000</f>
        <v>-3.485046304483419</v>
      </c>
      <c r="AE5" s="79">
        <f t="shared" ref="AE5" si="7">LN((AC5/1000)+1)*1000</f>
        <v>-6.6364403866721373</v>
      </c>
      <c r="AF5" s="44">
        <f>(AD5-SMOW!AN$14*AE5)</f>
        <v>1.899421967946946E-2</v>
      </c>
      <c r="AG5" s="45">
        <f t="shared" ref="AG5" si="8">AF5*1000</f>
        <v>18.99421967946946</v>
      </c>
      <c r="AK5" s="20">
        <v>23</v>
      </c>
      <c r="AL5" s="20">
        <v>0</v>
      </c>
      <c r="AM5" s="20">
        <v>0</v>
      </c>
      <c r="AN5" s="20">
        <v>0</v>
      </c>
    </row>
    <row r="6" spans="1:40" customFormat="1" x14ac:dyDescent="0.2">
      <c r="A6">
        <v>4118</v>
      </c>
      <c r="B6" t="s">
        <v>145</v>
      </c>
      <c r="C6" t="s">
        <v>61</v>
      </c>
      <c r="D6" t="s">
        <v>65</v>
      </c>
      <c r="E6" t="s">
        <v>151</v>
      </c>
      <c r="F6">
        <v>-3.7189442177971599</v>
      </c>
      <c r="G6">
        <v>-3.7258772977560399</v>
      </c>
      <c r="H6">
        <v>6.48281981902401E-3</v>
      </c>
      <c r="I6">
        <v>-7.0103081352273904</v>
      </c>
      <c r="J6">
        <v>-7.03499602850518</v>
      </c>
      <c r="K6">
        <v>4.0131182145199604E-3</v>
      </c>
      <c r="L6">
        <v>-1.13993947053111E-2</v>
      </c>
      <c r="M6">
        <v>5.2900251929450196E-3</v>
      </c>
      <c r="N6">
        <v>-13.876021199442899</v>
      </c>
      <c r="O6">
        <v>6.41672752551109E-3</v>
      </c>
      <c r="P6">
        <v>-26.766939268085199</v>
      </c>
      <c r="Q6">
        <v>3.9332727771433798E-3</v>
      </c>
      <c r="R6">
        <v>-39.919223409521898</v>
      </c>
      <c r="S6">
        <v>0.15813552430772701</v>
      </c>
      <c r="T6">
        <v>417.441364335895</v>
      </c>
      <c r="U6">
        <v>0.12778787139980499</v>
      </c>
      <c r="V6" s="14">
        <v>44734.713854166665</v>
      </c>
      <c r="W6">
        <v>2.5</v>
      </c>
      <c r="X6">
        <v>0.30609081861972398</v>
      </c>
      <c r="Y6">
        <v>0.30542548147979398</v>
      </c>
      <c r="Z6" s="79">
        <f>((((N6/1000)+1)/((SMOW!$Z$4/1000)+1))-1)*1000</f>
        <v>-3.4669586601536739</v>
      </c>
      <c r="AA6" s="79">
        <f>((((P6/1000)+1)/((SMOW!$AA$4/1000)+1))-1)*1000</f>
        <v>-6.5811862669590271</v>
      </c>
      <c r="AB6" s="79">
        <f>Z6*SMOW!$AN$6</f>
        <v>-3.5393392178901806</v>
      </c>
      <c r="AC6" s="79">
        <f>AA6*SMOW!$AN$12</f>
        <v>-6.7072123788693654</v>
      </c>
      <c r="AD6" s="79">
        <f t="shared" ref="AD6" si="9">LN((AB6/1000)+1)*1000</f>
        <v>-3.545617497291071</v>
      </c>
      <c r="AE6" s="79">
        <f t="shared" ref="AE6" si="10">LN((AC6/1000)+1)*1000</f>
        <v>-6.7298068149435215</v>
      </c>
      <c r="AF6" s="44">
        <f>(AD6-SMOW!AN$14*AE6)</f>
        <v>7.7205009991083706E-3</v>
      </c>
      <c r="AG6" s="45">
        <f t="shared" ref="AG6" si="11">AF6*1000</f>
        <v>7.7205009991083706</v>
      </c>
      <c r="AH6" s="2">
        <f>AVERAGE(AG3:AG6)</f>
        <v>12.945212373126068</v>
      </c>
      <c r="AI6">
        <f>STDEV(AG3:AG6)</f>
        <v>4.6941405690482965</v>
      </c>
      <c r="AK6" s="20">
        <v>23</v>
      </c>
      <c r="AL6" s="20">
        <v>0</v>
      </c>
      <c r="AM6" s="20">
        <v>0</v>
      </c>
      <c r="AN6" s="20">
        <v>0</v>
      </c>
    </row>
    <row r="7" spans="1:40" customFormat="1" x14ac:dyDescent="0.2">
      <c r="A7">
        <v>4119</v>
      </c>
      <c r="B7" t="s">
        <v>145</v>
      </c>
      <c r="C7" t="s">
        <v>61</v>
      </c>
      <c r="D7" t="s">
        <v>22</v>
      </c>
      <c r="E7" t="s">
        <v>152</v>
      </c>
      <c r="F7">
        <v>-0.41697592401294897</v>
      </c>
      <c r="G7">
        <v>-0.417063581745304</v>
      </c>
      <c r="H7">
        <v>5.98514032780827E-3</v>
      </c>
      <c r="I7">
        <v>-0.73810113264671195</v>
      </c>
      <c r="J7">
        <v>-0.73837398292697398</v>
      </c>
      <c r="K7">
        <v>4.0449281460354499E-3</v>
      </c>
      <c r="L7">
        <v>-2.7202118759862101E-2</v>
      </c>
      <c r="M7">
        <v>6.1901381150441404E-3</v>
      </c>
      <c r="N7">
        <v>-10.6077164446332</v>
      </c>
      <c r="O7">
        <v>5.92412187252168E-3</v>
      </c>
      <c r="P7">
        <v>-20.619524779620399</v>
      </c>
      <c r="Q7">
        <v>3.9644498147940197E-3</v>
      </c>
      <c r="R7">
        <v>-32.039541907877798</v>
      </c>
      <c r="S7">
        <v>0.13384046563796301</v>
      </c>
      <c r="T7">
        <v>515.35940024019203</v>
      </c>
      <c r="U7">
        <v>0.31150647354046201</v>
      </c>
      <c r="V7" s="14">
        <v>44735.489884259259</v>
      </c>
      <c r="W7">
        <v>2.5</v>
      </c>
      <c r="X7">
        <v>5.7024990017309901E-2</v>
      </c>
      <c r="Y7">
        <v>6.1648866524073503E-2</v>
      </c>
      <c r="Z7" s="79">
        <f>((((N7/1000)+1)/((SMOW!$Z$4/1000)+1))-1)*1000</f>
        <v>-0.16415521215573659</v>
      </c>
      <c r="AA7" s="79">
        <f>((((P7/1000)+1)/((SMOW!$AA$4/1000)+1))-1)*1000</f>
        <v>-0.3062687214501203</v>
      </c>
      <c r="AB7" s="79">
        <f>Z7*SMOW!$AN$6</f>
        <v>-0.16758232132428377</v>
      </c>
      <c r="AC7" s="79">
        <f>AA7*SMOW!$AN$12</f>
        <v>-0.31213359969523097</v>
      </c>
      <c r="AD7" s="79">
        <f t="shared" ref="AD7" si="12">LN((AB7/1000)+1)*1000</f>
        <v>-0.16759636481049209</v>
      </c>
      <c r="AE7" s="79">
        <f t="shared" ref="AE7" si="13">LN((AC7/1000)+1)*1000</f>
        <v>-0.31218232352647535</v>
      </c>
      <c r="AF7" s="44">
        <f>(AD7-SMOW!AN$14*AE7)</f>
        <v>-2.7640979885130978E-3</v>
      </c>
      <c r="AG7" s="45">
        <f t="shared" ref="AG7" si="14">AF7*1000</f>
        <v>-2.7640979885130976</v>
      </c>
      <c r="AK7" s="20">
        <v>23</v>
      </c>
      <c r="AL7" s="20">
        <v>2</v>
      </c>
      <c r="AM7" s="20">
        <v>0</v>
      </c>
      <c r="AN7" s="20">
        <v>0</v>
      </c>
    </row>
    <row r="8" spans="1:40" customFormat="1" x14ac:dyDescent="0.2">
      <c r="A8">
        <v>4120</v>
      </c>
      <c r="B8" t="s">
        <v>145</v>
      </c>
      <c r="C8" t="s">
        <v>61</v>
      </c>
      <c r="D8" t="s">
        <v>22</v>
      </c>
      <c r="E8" t="s">
        <v>153</v>
      </c>
      <c r="F8">
        <v>-0.25358191511848599</v>
      </c>
      <c r="G8">
        <v>-0.25361515226902898</v>
      </c>
      <c r="H8">
        <v>7.4396382074605203E-3</v>
      </c>
      <c r="I8">
        <v>-0.43843891439236399</v>
      </c>
      <c r="J8">
        <v>-0.43853515567100898</v>
      </c>
      <c r="K8">
        <v>2.2503423515128499E-3</v>
      </c>
      <c r="L8">
        <v>-2.2068590074736601E-2</v>
      </c>
      <c r="M8">
        <v>7.4248766248877999E-3</v>
      </c>
      <c r="N8">
        <v>-10.4459882362847</v>
      </c>
      <c r="O8">
        <v>7.3637911585282597E-3</v>
      </c>
      <c r="P8">
        <v>-20.3258246735199</v>
      </c>
      <c r="Q8">
        <v>2.2055692948266901E-3</v>
      </c>
      <c r="R8">
        <v>-31.4575823343887</v>
      </c>
      <c r="S8">
        <v>0.12489232509083301</v>
      </c>
      <c r="T8">
        <v>519.40229585969598</v>
      </c>
      <c r="U8">
        <v>0.10822836248447799</v>
      </c>
      <c r="V8" s="14">
        <v>44735.579027777778</v>
      </c>
      <c r="W8">
        <v>2.5</v>
      </c>
      <c r="X8">
        <v>2.8149984414023499E-2</v>
      </c>
      <c r="Y8">
        <v>2.3394470543785899E-2</v>
      </c>
      <c r="Z8" s="79">
        <f>((((N8/1000)+1)/((SMOW!$Z$4/1000)+1))-1)*1000</f>
        <v>-7.1987663941008861E-4</v>
      </c>
      <c r="AA8" s="79">
        <f>((((P8/1000)+1)/((SMOW!$AA$4/1000)+1))-1)*1000</f>
        <v>-6.4770037537797975E-3</v>
      </c>
      <c r="AB8" s="79">
        <f>Z8*SMOW!$AN$6</f>
        <v>-7.3490568295215229E-4</v>
      </c>
      <c r="AC8" s="79">
        <f>AA8*SMOW!$AN$12</f>
        <v>-6.601034827632796E-3</v>
      </c>
      <c r="AD8" s="79">
        <f t="shared" ref="AD8" si="15">LN((AB8/1000)+1)*1000</f>
        <v>-7.3490595301860901E-4</v>
      </c>
      <c r="AE8" s="79">
        <f t="shared" ref="AE8" si="16">LN((AC8/1000)+1)*1000</f>
        <v>-6.6010566145620186E-3</v>
      </c>
      <c r="AF8" s="44">
        <f>(AD8-SMOW!AN$14*AE8)</f>
        <v>2.7504519394701368E-3</v>
      </c>
      <c r="AG8" s="45">
        <f t="shared" ref="AG8" si="17">AF8*1000</f>
        <v>2.7504519394701368</v>
      </c>
      <c r="AK8" s="20">
        <v>23</v>
      </c>
      <c r="AL8" s="20">
        <v>0</v>
      </c>
      <c r="AM8" s="20">
        <v>0</v>
      </c>
      <c r="AN8" s="20">
        <v>0</v>
      </c>
    </row>
    <row r="9" spans="1:40" customFormat="1" x14ac:dyDescent="0.2">
      <c r="A9">
        <v>4121</v>
      </c>
      <c r="B9" t="s">
        <v>209</v>
      </c>
      <c r="C9" t="s">
        <v>61</v>
      </c>
      <c r="D9" t="s">
        <v>22</v>
      </c>
      <c r="E9" t="s">
        <v>154</v>
      </c>
      <c r="F9">
        <v>-0.214074783754508</v>
      </c>
      <c r="G9">
        <v>-0.21409833854969901</v>
      </c>
      <c r="H9">
        <v>5.8690392732836296E-3</v>
      </c>
      <c r="I9">
        <v>-0.35742155766522798</v>
      </c>
      <c r="J9">
        <v>-0.35748549647429401</v>
      </c>
      <c r="K9">
        <v>1.6185637502827499E-3</v>
      </c>
      <c r="L9">
        <v>-2.53459964112718E-2</v>
      </c>
      <c r="M9">
        <v>5.9166527647813404E-3</v>
      </c>
      <c r="N9">
        <v>-10.4068838797926</v>
      </c>
      <c r="O9">
        <v>5.8092044672698098E-3</v>
      </c>
      <c r="P9">
        <v>-20.246419246952101</v>
      </c>
      <c r="Q9">
        <v>1.5863606295030801E-3</v>
      </c>
      <c r="R9">
        <v>-31.363080894034098</v>
      </c>
      <c r="S9">
        <v>0.166546336639882</v>
      </c>
      <c r="T9">
        <v>509.75312485684702</v>
      </c>
      <c r="U9">
        <v>7.8887548608094105E-2</v>
      </c>
      <c r="V9" s="14">
        <v>44735.661851851852</v>
      </c>
      <c r="W9">
        <v>2.5</v>
      </c>
      <c r="X9">
        <v>0.203606402050269</v>
      </c>
      <c r="Y9">
        <v>0.27939927167204898</v>
      </c>
      <c r="Z9" s="79">
        <f>((((N9/1000)+1)/((SMOW!$Z$4/1000)+1))-1)*1000</f>
        <v>3.8797247112309918E-2</v>
      </c>
      <c r="AA9" s="79">
        <f>((((P9/1000)+1)/((SMOW!$AA$4/1000)+1))-1)*1000</f>
        <v>7.4575364735984806E-2</v>
      </c>
      <c r="AB9" s="79">
        <f>Z9*SMOW!$AN$6</f>
        <v>3.9607226884178781E-2</v>
      </c>
      <c r="AC9" s="79">
        <f>AA9*SMOW!$AN$12</f>
        <v>7.6003442119108963E-2</v>
      </c>
      <c r="AD9" s="79">
        <f t="shared" ref="AD9" si="18">LN((AB9/1000)+1)*1000</f>
        <v>3.9606442538730385E-2</v>
      </c>
      <c r="AE9" s="79">
        <f t="shared" ref="AE9" si="19">LN((AC9/1000)+1)*1000</f>
        <v>7.600055400372914E-2</v>
      </c>
      <c r="AF9" s="44">
        <f>(AD9-SMOW!AN$14*AE9)</f>
        <v>-5.2184997523860299E-4</v>
      </c>
      <c r="AG9" s="45">
        <f t="shared" ref="AG9" si="20">AF9*1000</f>
        <v>-0.52184997523860299</v>
      </c>
      <c r="AK9" s="20">
        <v>23</v>
      </c>
      <c r="AL9" s="20">
        <v>0</v>
      </c>
      <c r="AM9" s="20">
        <v>0</v>
      </c>
      <c r="AN9" s="20">
        <v>0</v>
      </c>
    </row>
    <row r="10" spans="1:40" customFormat="1" x14ac:dyDescent="0.2">
      <c r="A10">
        <v>4122</v>
      </c>
      <c r="B10" t="s">
        <v>145</v>
      </c>
      <c r="C10" t="s">
        <v>61</v>
      </c>
      <c r="D10" t="s">
        <v>22</v>
      </c>
      <c r="E10" t="s">
        <v>155</v>
      </c>
      <c r="F10">
        <v>-0.234160339703995</v>
      </c>
      <c r="G10">
        <v>-0.23418835146096201</v>
      </c>
      <c r="H10">
        <v>5.5083443243014001E-3</v>
      </c>
      <c r="I10">
        <v>-0.38671997286936999</v>
      </c>
      <c r="J10">
        <v>-0.38679483383621699</v>
      </c>
      <c r="K10">
        <v>1.8322418962963801E-3</v>
      </c>
      <c r="L10">
        <v>-2.9960679195438999E-2</v>
      </c>
      <c r="M10">
        <v>5.7190929530294803E-3</v>
      </c>
      <c r="N10">
        <v>-10.4267646636682</v>
      </c>
      <c r="O10">
        <v>5.4521868002575299E-3</v>
      </c>
      <c r="P10">
        <v>-20.275134737694199</v>
      </c>
      <c r="Q10">
        <v>1.7957874118369401E-3</v>
      </c>
      <c r="R10">
        <v>-31.179224437061599</v>
      </c>
      <c r="S10">
        <v>0.13604625657300001</v>
      </c>
      <c r="T10">
        <v>437.58138905390001</v>
      </c>
      <c r="U10">
        <v>0.111094003348637</v>
      </c>
      <c r="V10" s="14">
        <v>44735.738391203704</v>
      </c>
      <c r="W10">
        <v>2.5</v>
      </c>
      <c r="X10">
        <v>7.9278195311785898E-2</v>
      </c>
      <c r="Y10">
        <v>7.1951996691090106E-2</v>
      </c>
      <c r="Z10" s="79">
        <f>((((N10/1000)+1)/((SMOW!$Z$4/1000)+1))-1)*1000</f>
        <v>1.8706610999785767E-2</v>
      </c>
      <c r="AA10" s="79">
        <f>((((P10/1000)+1)/((SMOW!$AA$4/1000)+1))-1)*1000</f>
        <v>4.5264288181190437E-2</v>
      </c>
      <c r="AB10" s="79">
        <f>Z10*SMOW!$AN$6</f>
        <v>1.9097153567566007E-2</v>
      </c>
      <c r="AC10" s="79">
        <f>AA10*SMOW!$AN$12</f>
        <v>4.6131074504577749E-2</v>
      </c>
      <c r="AD10" s="79">
        <f t="shared" ref="AD10" si="21">LN((AB10/1000)+1)*1000</f>
        <v>1.9096971219310897E-2</v>
      </c>
      <c r="AE10" s="79">
        <f t="shared" ref="AE10" si="22">LN((AC10/1000)+1)*1000</f>
        <v>4.613001049927886E-2</v>
      </c>
      <c r="AF10" s="44">
        <f>(AD10-SMOW!AN$14*AE10)</f>
        <v>-5.259674324308343E-3</v>
      </c>
      <c r="AG10" s="45">
        <f t="shared" ref="AG10" si="23">AF10*1000</f>
        <v>-5.2596743243083433</v>
      </c>
      <c r="AH10" s="2">
        <f>AVERAGE(AG7:AG10)</f>
        <v>-1.4487925871474767</v>
      </c>
      <c r="AI10">
        <f>STDEV(AG7:AG10)</f>
        <v>3.4032202942501497</v>
      </c>
      <c r="AK10" s="20">
        <v>23</v>
      </c>
      <c r="AL10" s="20">
        <v>0</v>
      </c>
      <c r="AM10" s="20">
        <v>0</v>
      </c>
      <c r="AN10" s="20">
        <v>0</v>
      </c>
    </row>
    <row r="11" spans="1:40" customFormat="1" x14ac:dyDescent="0.2">
      <c r="A11">
        <v>4123</v>
      </c>
      <c r="B11" t="s">
        <v>209</v>
      </c>
      <c r="C11" t="s">
        <v>61</v>
      </c>
      <c r="D11" t="s">
        <v>24</v>
      </c>
      <c r="E11" t="s">
        <v>156</v>
      </c>
      <c r="F11">
        <v>-29.049085207398999</v>
      </c>
      <c r="G11">
        <v>-29.4793643791302</v>
      </c>
      <c r="H11">
        <v>7.7758661927193997E-3</v>
      </c>
      <c r="I11">
        <v>-54.340571580935297</v>
      </c>
      <c r="J11">
        <v>-55.872788221286697</v>
      </c>
      <c r="K11">
        <v>7.6055903236378203E-3</v>
      </c>
      <c r="L11">
        <v>2.14678017091708E-2</v>
      </c>
      <c r="M11">
        <v>6.2809804152093801E-3</v>
      </c>
      <c r="N11">
        <v>-38.950283089910698</v>
      </c>
      <c r="O11">
        <v>7.8646173871025002E-3</v>
      </c>
      <c r="P11">
        <v>-73.159972118174394</v>
      </c>
      <c r="Q11">
        <v>8.5239064795737795E-3</v>
      </c>
      <c r="R11">
        <v>-106.572353751471</v>
      </c>
      <c r="S11">
        <v>0.12591154501110799</v>
      </c>
      <c r="T11">
        <v>453.05352881577301</v>
      </c>
      <c r="U11">
        <v>0.293010119594181</v>
      </c>
      <c r="V11" s="14">
        <v>44736.459791666668</v>
      </c>
      <c r="W11">
        <v>2.5</v>
      </c>
      <c r="X11">
        <v>0.19519363489000299</v>
      </c>
      <c r="Y11">
        <v>0.21241451539363199</v>
      </c>
      <c r="Z11" s="79">
        <f>((((N11/1000)+1)/((SMOW!$Z$4/1000)+1))-1)*1000</f>
        <v>-28.80589270722178</v>
      </c>
      <c r="AA11" s="79">
        <f>((((P11/1000)+1)/((SMOW!$AA$4/1000)+1))-1)*1000</f>
        <v>-53.936453488104938</v>
      </c>
      <c r="AB11" s="79">
        <f>Z11*SMOW!$AN$6</f>
        <v>-29.407280489605739</v>
      </c>
      <c r="AC11" s="79">
        <f>AA11*SMOW!$AN$12</f>
        <v>-54.969307026602266</v>
      </c>
      <c r="AD11" s="79">
        <f t="shared" ref="AD11" si="24">LN((AB11/1000)+1)*1000</f>
        <v>-29.848343058735445</v>
      </c>
      <c r="AE11" s="79">
        <f t="shared" ref="AE11" si="25">LN((AC11/1000)+1)*1000</f>
        <v>-56.53787267890776</v>
      </c>
      <c r="AF11" s="44">
        <f>(AD11-SMOW!AN$14*AE11)</f>
        <v>3.6537157278537791E-3</v>
      </c>
      <c r="AG11" s="45">
        <f t="shared" ref="AG11" si="26">AF11*1000</f>
        <v>3.6537157278537791</v>
      </c>
      <c r="AK11" s="20">
        <v>23</v>
      </c>
      <c r="AL11" s="20">
        <v>2</v>
      </c>
      <c r="AM11" s="20">
        <v>0</v>
      </c>
      <c r="AN11" s="20">
        <v>0</v>
      </c>
    </row>
    <row r="12" spans="1:40" customFormat="1" x14ac:dyDescent="0.2">
      <c r="A12">
        <v>4124</v>
      </c>
      <c r="B12" t="s">
        <v>145</v>
      </c>
      <c r="C12" t="s">
        <v>61</v>
      </c>
      <c r="D12" t="s">
        <v>24</v>
      </c>
      <c r="E12" t="s">
        <v>157</v>
      </c>
      <c r="F12">
        <v>-29.281021776912599</v>
      </c>
      <c r="G12">
        <v>-29.7182678977113</v>
      </c>
      <c r="H12">
        <v>4.9743682154473898E-3</v>
      </c>
      <c r="I12">
        <v>-54.739877478820901</v>
      </c>
      <c r="J12">
        <v>-56.295127575787802</v>
      </c>
      <c r="K12">
        <v>2.5050646988921798E-3</v>
      </c>
      <c r="L12">
        <v>5.55946230467823E-3</v>
      </c>
      <c r="M12">
        <v>4.96557672661678E-3</v>
      </c>
      <c r="N12">
        <v>-39.177493592905698</v>
      </c>
      <c r="O12">
        <v>4.9236545733413496E-3</v>
      </c>
      <c r="P12">
        <v>-73.546875898089596</v>
      </c>
      <c r="Q12">
        <v>2.4552236586224199E-3</v>
      </c>
      <c r="R12">
        <v>-107.339901132636</v>
      </c>
      <c r="S12">
        <v>0.14730051872400399</v>
      </c>
      <c r="T12">
        <v>370.291091063914</v>
      </c>
      <c r="U12">
        <v>8.7192376633310503E-2</v>
      </c>
      <c r="V12" s="14">
        <v>44736.553194444445</v>
      </c>
      <c r="W12">
        <v>2.5</v>
      </c>
      <c r="X12">
        <v>3.0158296889998201E-2</v>
      </c>
      <c r="Y12">
        <v>3.51919401671342E-2</v>
      </c>
      <c r="Z12" s="79">
        <f>((((N12/1000)+1)/((SMOW!$Z$4/1000)+1))-1)*1000</f>
        <v>-29.035501537796438</v>
      </c>
      <c r="AA12" s="79">
        <f>((((P12/1000)+1)/((SMOW!$AA$4/1000)+1))-1)*1000</f>
        <v>-54.331382009936256</v>
      </c>
      <c r="AB12" s="79">
        <f>Z12*SMOW!$AN$6</f>
        <v>-29.641682920810606</v>
      </c>
      <c r="AC12" s="79">
        <f>AA12*SMOW!$AN$12</f>
        <v>-55.371798213289125</v>
      </c>
      <c r="AD12" s="79">
        <f t="shared" ref="AD12" si="27">LN((AB12/1000)+1)*1000</f>
        <v>-30.089876645029612</v>
      </c>
      <c r="AE12" s="79">
        <f t="shared" ref="AE12" si="28">LN((AC12/1000)+1)*1000</f>
        <v>-56.96386616788034</v>
      </c>
      <c r="AF12" s="44">
        <f>(AD12-SMOW!AN$14*AE12)</f>
        <v>-1.2955308388789888E-2</v>
      </c>
      <c r="AG12" s="45">
        <f t="shared" ref="AG12" si="29">AF12*1000</f>
        <v>-12.955308388789888</v>
      </c>
      <c r="AK12" s="20">
        <v>23</v>
      </c>
      <c r="AL12" s="20">
        <v>0</v>
      </c>
      <c r="AM12" s="20">
        <v>0</v>
      </c>
      <c r="AN12" s="20">
        <v>0</v>
      </c>
    </row>
    <row r="13" spans="1:40" customFormat="1" x14ac:dyDescent="0.2">
      <c r="A13">
        <v>4125</v>
      </c>
      <c r="B13" t="s">
        <v>145</v>
      </c>
      <c r="C13" t="s">
        <v>61</v>
      </c>
      <c r="D13" t="s">
        <v>24</v>
      </c>
      <c r="E13" t="s">
        <v>158</v>
      </c>
      <c r="F13">
        <v>-29.428447108897299</v>
      </c>
      <c r="G13">
        <v>-29.870151604124299</v>
      </c>
      <c r="H13">
        <v>4.3196172940159899E-3</v>
      </c>
      <c r="I13">
        <v>-55.034797277892899</v>
      </c>
      <c r="J13">
        <v>-56.607174746493698</v>
      </c>
      <c r="K13">
        <v>1.7322206179912201E-3</v>
      </c>
      <c r="L13">
        <v>1.8436662024434301E-2</v>
      </c>
      <c r="M13">
        <v>4.1805608267156402E-3</v>
      </c>
      <c r="N13">
        <v>-39.323415924871099</v>
      </c>
      <c r="O13">
        <v>4.2755788320454997E-3</v>
      </c>
      <c r="P13">
        <v>-73.835927940696706</v>
      </c>
      <c r="Q13">
        <v>1.6977561677851501E-3</v>
      </c>
      <c r="R13">
        <v>-108.215456172778</v>
      </c>
      <c r="S13">
        <v>0.10088806787690301</v>
      </c>
      <c r="T13">
        <v>357.35323570962498</v>
      </c>
      <c r="U13">
        <v>9.2102473816984998E-2</v>
      </c>
      <c r="V13" s="14">
        <v>44736.629918981482</v>
      </c>
      <c r="W13">
        <v>2.5</v>
      </c>
      <c r="X13">
        <v>0.26409506302282798</v>
      </c>
      <c r="Y13">
        <v>0.56916416547299997</v>
      </c>
      <c r="Z13" s="79">
        <f>((((N13/1000)+1)/((SMOW!$Z$4/1000)+1))-1)*1000</f>
        <v>-29.182964157506539</v>
      </c>
      <c r="AA13" s="79">
        <f>((((P13/1000)+1)/((SMOW!$AA$4/1000)+1))-1)*1000</f>
        <v>-54.626429259007296</v>
      </c>
      <c r="AB13" s="79">
        <f>Z13*SMOW!$AN$6</f>
        <v>-29.792224154287457</v>
      </c>
      <c r="AC13" s="79">
        <f>AA13*SMOW!$AN$12</f>
        <v>-55.672495455556216</v>
      </c>
      <c r="AD13" s="79">
        <f t="shared" ref="AD13" si="30">LN((AB13/1000)+1)*1000</f>
        <v>-30.245028519864231</v>
      </c>
      <c r="AE13" s="79">
        <f t="shared" ref="AE13" si="31">LN((AC13/1000)+1)*1000</f>
        <v>-57.282240223766578</v>
      </c>
      <c r="AF13" s="44">
        <f>(AD13-SMOW!AN$14*AE13)</f>
        <v>-5.6817154749921883E-6</v>
      </c>
      <c r="AG13" s="45">
        <f t="shared" ref="AG13" si="32">AF13*1000</f>
        <v>-5.6817154749921883E-3</v>
      </c>
      <c r="AK13" s="20">
        <v>23</v>
      </c>
      <c r="AL13" s="20">
        <v>0</v>
      </c>
      <c r="AM13" s="20">
        <v>0</v>
      </c>
      <c r="AN13" s="20">
        <v>0</v>
      </c>
    </row>
    <row r="14" spans="1:40" customFormat="1" x14ac:dyDescent="0.2">
      <c r="A14">
        <v>4126</v>
      </c>
      <c r="B14" t="s">
        <v>145</v>
      </c>
      <c r="C14" t="s">
        <v>61</v>
      </c>
      <c r="D14" t="s">
        <v>24</v>
      </c>
      <c r="E14" t="s">
        <v>159</v>
      </c>
      <c r="F14">
        <v>-29.398826047564398</v>
      </c>
      <c r="G14">
        <v>-29.8396327651792</v>
      </c>
      <c r="H14">
        <v>3.5815600586947801E-3</v>
      </c>
      <c r="I14">
        <v>-54.967554593706701</v>
      </c>
      <c r="J14">
        <v>-56.536018399522</v>
      </c>
      <c r="K14">
        <v>1.9731796141726401E-3</v>
      </c>
      <c r="L14">
        <v>1.13849497684446E-2</v>
      </c>
      <c r="M14">
        <v>3.3362696786671899E-3</v>
      </c>
      <c r="N14">
        <v>-39.294096850009197</v>
      </c>
      <c r="O14">
        <v>3.5450460840293799E-3</v>
      </c>
      <c r="P14">
        <v>-73.770023124283696</v>
      </c>
      <c r="Q14">
        <v>1.93392101751671E-3</v>
      </c>
      <c r="R14">
        <v>-107.861944502678</v>
      </c>
      <c r="S14">
        <v>0.13936412872727599</v>
      </c>
      <c r="T14">
        <v>352.16447662335497</v>
      </c>
      <c r="U14">
        <v>7.6417833947993299E-2</v>
      </c>
      <c r="V14" s="14">
        <v>44736.708101851851</v>
      </c>
      <c r="W14">
        <v>2.5</v>
      </c>
      <c r="X14">
        <v>1.50856648285258E-3</v>
      </c>
      <c r="Y14">
        <v>2.2244616858983698E-3</v>
      </c>
      <c r="Z14" s="79">
        <f>((((N14/1000)+1)/((SMOW!$Z$4/1000)+1))-1)*1000</f>
        <v>-29.153335604231721</v>
      </c>
      <c r="AA14" s="79">
        <f>((((P14/1000)+1)/((SMOW!$AA$4/1000)+1))-1)*1000</f>
        <v>-54.559157515802092</v>
      </c>
      <c r="AB14" s="79">
        <f>Z14*SMOW!$AN$6</f>
        <v>-29.761977038341094</v>
      </c>
      <c r="AC14" s="79">
        <f>AA14*SMOW!$AN$12</f>
        <v>-55.603935495319355</v>
      </c>
      <c r="AD14" s="79">
        <f t="shared" ref="AD14" si="33">LN((AB14/1000)+1)*1000</f>
        <v>-30.21385309000425</v>
      </c>
      <c r="AE14" s="79">
        <f t="shared" ref="AE14" si="34">LN((AC14/1000)+1)*1000</f>
        <v>-57.209640970609136</v>
      </c>
      <c r="AF14" s="44">
        <f>(AD14-SMOW!AN$14*AE14)</f>
        <v>-7.1626575226240163E-3</v>
      </c>
      <c r="AG14" s="45">
        <f t="shared" ref="AG14" si="35">AF14*1000</f>
        <v>-7.1626575226240163</v>
      </c>
      <c r="AH14" s="2">
        <f>AVERAGE(AG11:AG14)</f>
        <v>-4.1174829747587793</v>
      </c>
      <c r="AI14">
        <f>STDEV(AG11:AG14)</f>
        <v>7.4089739493669713</v>
      </c>
      <c r="AK14" s="20">
        <v>23</v>
      </c>
      <c r="AL14" s="20">
        <v>0</v>
      </c>
      <c r="AM14" s="20">
        <v>0</v>
      </c>
      <c r="AN14" s="20">
        <v>0</v>
      </c>
    </row>
    <row r="15" spans="1:40" customFormat="1" x14ac:dyDescent="0.2">
      <c r="A15">
        <v>4127</v>
      </c>
      <c r="B15" t="s">
        <v>209</v>
      </c>
      <c r="C15" t="s">
        <v>62</v>
      </c>
      <c r="D15" t="s">
        <v>147</v>
      </c>
      <c r="E15" t="s">
        <v>160</v>
      </c>
      <c r="F15">
        <v>-10.058503613843801</v>
      </c>
      <c r="G15">
        <v>-10.109433102376199</v>
      </c>
      <c r="H15">
        <v>6.8851497020147902E-3</v>
      </c>
      <c r="I15">
        <v>-19.035662469818998</v>
      </c>
      <c r="J15">
        <v>-19.219174619876</v>
      </c>
      <c r="K15">
        <v>8.1983200619479297E-3</v>
      </c>
      <c r="L15">
        <v>3.8291096918327001E-2</v>
      </c>
      <c r="M15">
        <v>5.3692726666963696E-3</v>
      </c>
      <c r="N15">
        <v>-20.150948840783698</v>
      </c>
      <c r="O15">
        <v>6.8149556587312901E-3</v>
      </c>
      <c r="P15">
        <v>-38.553035842221902</v>
      </c>
      <c r="Q15">
        <v>8.0352053924801492E-3</v>
      </c>
      <c r="R15">
        <v>-57.590637984387598</v>
      </c>
      <c r="S15">
        <v>0.169859070559579</v>
      </c>
      <c r="T15">
        <v>467.107180290092</v>
      </c>
      <c r="U15">
        <v>0.35390289979640599</v>
      </c>
      <c r="V15" s="14">
        <v>44739.499664351853</v>
      </c>
      <c r="W15">
        <v>2.5</v>
      </c>
      <c r="X15">
        <v>0.14200081361855399</v>
      </c>
      <c r="Y15">
        <v>0.148419946321</v>
      </c>
      <c r="Z15" s="79">
        <f>((((N15/1000)+1)/((SMOW!$Z$4/1000)+1))-1)*1000</f>
        <v>-9.8081214967158381</v>
      </c>
      <c r="AA15" s="79">
        <f>((((P15/1000)+1)/((SMOW!$AA$4/1000)+1))-1)*1000</f>
        <v>-18.61173737505295</v>
      </c>
      <c r="AB15" s="79">
        <f>Z15*SMOW!$AN$6</f>
        <v>-10.012888087226106</v>
      </c>
      <c r="AC15" s="79">
        <f>AA15*SMOW!$AN$12</f>
        <v>-18.968141950478842</v>
      </c>
      <c r="AD15" s="79">
        <f t="shared" ref="AD15" si="36">LN((AB15/1000)+1)*1000</f>
        <v>-10.063354208165219</v>
      </c>
      <c r="AE15" s="79">
        <f t="shared" ref="AE15" si="37">LN((AC15/1000)+1)*1000</f>
        <v>-19.150344868113308</v>
      </c>
      <c r="AF15" s="44">
        <f>(AD15-SMOW!AN$14*AE15)</f>
        <v>4.8027882198608651E-2</v>
      </c>
      <c r="AG15" s="45">
        <f t="shared" ref="AG15" si="38">AF15*1000</f>
        <v>48.027882198608651</v>
      </c>
      <c r="AK15" s="20">
        <v>23</v>
      </c>
      <c r="AL15" s="20">
        <v>2</v>
      </c>
      <c r="AM15" s="20">
        <v>0</v>
      </c>
      <c r="AN15" s="20">
        <v>0</v>
      </c>
    </row>
    <row r="16" spans="1:40" customFormat="1" x14ac:dyDescent="0.2">
      <c r="A16">
        <v>4128</v>
      </c>
      <c r="B16" t="s">
        <v>145</v>
      </c>
      <c r="C16" t="s">
        <v>62</v>
      </c>
      <c r="D16" t="s">
        <v>147</v>
      </c>
      <c r="E16" t="s">
        <v>161</v>
      </c>
      <c r="F16">
        <v>-10.159963984185501</v>
      </c>
      <c r="G16">
        <v>-10.2119292273279</v>
      </c>
      <c r="H16">
        <v>5.1914644667351399E-3</v>
      </c>
      <c r="I16">
        <v>-19.228929155375901</v>
      </c>
      <c r="J16">
        <v>-19.4162097996815</v>
      </c>
      <c r="K16">
        <v>2.1775276140813399E-3</v>
      </c>
      <c r="L16">
        <v>3.9829546903980703E-2</v>
      </c>
      <c r="M16">
        <v>5.0931766699860402E-3</v>
      </c>
      <c r="N16">
        <v>-20.251374823503301</v>
      </c>
      <c r="O16">
        <v>5.1385375301745504E-3</v>
      </c>
      <c r="P16">
        <v>-38.742457272739301</v>
      </c>
      <c r="Q16">
        <v>2.13420328734812E-3</v>
      </c>
      <c r="R16">
        <v>-59.244611900772398</v>
      </c>
      <c r="S16">
        <v>0.16015254503416901</v>
      </c>
      <c r="T16">
        <v>420.09660864849201</v>
      </c>
      <c r="U16">
        <v>0.13587917162993801</v>
      </c>
      <c r="V16" s="14">
        <v>44739.58116898148</v>
      </c>
      <c r="W16">
        <v>2.5</v>
      </c>
      <c r="X16">
        <v>2.78101166678041E-2</v>
      </c>
      <c r="Y16">
        <v>3.3148206032506101E-2</v>
      </c>
      <c r="Z16" s="79">
        <f>((((N16/1000)+1)/((SMOW!$Z$4/1000)+1))-1)*1000</f>
        <v>-9.9096075290409082</v>
      </c>
      <c r="AA16" s="79">
        <f>((((P16/1000)+1)/((SMOW!$AA$4/1000)+1))-1)*1000</f>
        <v>-18.805087581075131</v>
      </c>
      <c r="AB16" s="79">
        <f>Z16*SMOW!$AN$6</f>
        <v>-10.116492868674602</v>
      </c>
      <c r="AC16" s="79">
        <f>AA16*SMOW!$AN$12</f>
        <v>-19.165194707031219</v>
      </c>
      <c r="AD16" s="79">
        <f t="shared" ref="AD16" si="39">LN((AB16/1000)+1)*1000</f>
        <v>-10.168012341425493</v>
      </c>
      <c r="AE16" s="79">
        <f t="shared" ref="AE16" si="40">LN((AC16/1000)+1)*1000</f>
        <v>-19.351227793438511</v>
      </c>
      <c r="AF16" s="44">
        <f>(AD16-SMOW!AN$14*AE16)</f>
        <v>4.9435933510041608E-2</v>
      </c>
      <c r="AG16" s="45">
        <f t="shared" ref="AG16" si="41">AF16*1000</f>
        <v>49.435933510041608</v>
      </c>
      <c r="AH16" s="2">
        <f>AVERAGE(AG15:AG16)</f>
        <v>48.731907854325129</v>
      </c>
      <c r="AI16">
        <f>STDEV(AG15:AG16)</f>
        <v>0.99564263057285474</v>
      </c>
      <c r="AK16" s="20">
        <v>23</v>
      </c>
      <c r="AL16" s="20">
        <v>0</v>
      </c>
      <c r="AM16" s="20">
        <v>0</v>
      </c>
      <c r="AN16" s="20">
        <v>0</v>
      </c>
    </row>
    <row r="17" spans="1:40" s="25" customFormat="1" x14ac:dyDescent="0.2">
      <c r="A17" s="25">
        <v>4129</v>
      </c>
      <c r="B17" s="25" t="s">
        <v>145</v>
      </c>
      <c r="C17" s="25" t="s">
        <v>62</v>
      </c>
      <c r="D17" s="25" t="s">
        <v>147</v>
      </c>
      <c r="E17" s="25" t="s">
        <v>162</v>
      </c>
      <c r="F17" s="25">
        <v>-1.81697806202137</v>
      </c>
      <c r="G17" s="25">
        <v>-1.8186312390475801</v>
      </c>
      <c r="H17" s="25">
        <v>4.9011867389178402E-3</v>
      </c>
      <c r="I17" s="25">
        <v>-3.3905504420752099</v>
      </c>
      <c r="J17" s="25">
        <v>-3.3963114391943399</v>
      </c>
      <c r="K17" s="25">
        <v>1.68043419272421E-3</v>
      </c>
      <c r="L17" s="25">
        <v>-2.5378799152964902E-2</v>
      </c>
      <c r="M17" s="25">
        <v>4.8751196682517203E-3</v>
      </c>
      <c r="N17" s="25">
        <v>-11.993445572623299</v>
      </c>
      <c r="O17" s="25">
        <v>4.8512191813518298E-3</v>
      </c>
      <c r="P17" s="25">
        <v>-23.219200668504602</v>
      </c>
      <c r="Q17" s="25">
        <v>1.64700009087775E-3</v>
      </c>
      <c r="R17" s="25">
        <v>-36.267900083667001</v>
      </c>
      <c r="S17" s="25">
        <v>0.14560802684016799</v>
      </c>
      <c r="T17" s="25">
        <v>397.78468728183202</v>
      </c>
      <c r="U17" s="25">
        <v>0.105660672455423</v>
      </c>
      <c r="V17" s="81">
        <v>44739.658368055556</v>
      </c>
      <c r="W17" s="25">
        <v>2.5</v>
      </c>
      <c r="X17" s="25">
        <v>4.3814947610863004E-3</v>
      </c>
      <c r="Y17" s="25">
        <v>3.3537815910968201E-3</v>
      </c>
      <c r="Z17" s="77">
        <f>((((N17/1000)+1)/((SMOW!$Z$4/1000)+1))-1)*1000</f>
        <v>-1.5645114473512578</v>
      </c>
      <c r="AA17" s="77">
        <f>((((P17/1000)+1)/((SMOW!$AA$4/1000)+1))-1)*1000</f>
        <v>-2.9598642905150907</v>
      </c>
      <c r="AB17" s="77">
        <f>Z17*SMOW!$AN$6</f>
        <v>-1.5971741417311827</v>
      </c>
      <c r="AC17" s="77">
        <f>AA17*SMOW!$AN$12</f>
        <v>-3.0165440702971376</v>
      </c>
      <c r="AD17" s="77">
        <f t="shared" ref="AD17" si="42">LN((AB17/1000)+1)*1000</f>
        <v>-1.5984509840915671</v>
      </c>
      <c r="AE17" s="77">
        <f t="shared" ref="AE17" si="43">LN((AC17/1000)+1)*1000</f>
        <v>-3.0211030098309295</v>
      </c>
      <c r="AF17" s="78">
        <f>(AD17-SMOW!AN$14*AE17)</f>
        <v>-3.308594900836237E-3</v>
      </c>
      <c r="AG17" s="80">
        <f t="shared" ref="AG17" si="44">AF17*1000</f>
        <v>-3.308594900836237</v>
      </c>
      <c r="AK17" s="20">
        <v>23</v>
      </c>
      <c r="AL17" s="26">
        <v>2</v>
      </c>
      <c r="AM17" s="26">
        <v>0</v>
      </c>
      <c r="AN17" s="26">
        <v>1</v>
      </c>
    </row>
    <row r="18" spans="1:40" s="25" customFormat="1" x14ac:dyDescent="0.2">
      <c r="A18" s="25">
        <v>4130</v>
      </c>
      <c r="B18" s="25" t="s">
        <v>145</v>
      </c>
      <c r="C18" s="25" t="s">
        <v>62</v>
      </c>
      <c r="D18" s="25" t="s">
        <v>147</v>
      </c>
      <c r="E18" s="25" t="s">
        <v>163</v>
      </c>
      <c r="F18" s="25">
        <v>-1.8228921455837901</v>
      </c>
      <c r="G18" s="25">
        <v>-1.82455608950158</v>
      </c>
      <c r="H18" s="25">
        <v>4.8171555167666703E-3</v>
      </c>
      <c r="I18" s="25">
        <v>-3.39338441714786</v>
      </c>
      <c r="J18" s="25">
        <v>-3.3991550659129701</v>
      </c>
      <c r="K18" s="25">
        <v>1.7715872666477599E-3</v>
      </c>
      <c r="L18" s="25">
        <v>-2.9802214699529601E-2</v>
      </c>
      <c r="M18" s="25">
        <v>4.8142312181968698E-3</v>
      </c>
      <c r="N18" s="25">
        <v>-11.9992993621536</v>
      </c>
      <c r="O18" s="25">
        <v>4.7680446568009001E-3</v>
      </c>
      <c r="P18" s="25">
        <v>-23.2219782585003</v>
      </c>
      <c r="Q18" s="25">
        <v>1.73633957331055E-3</v>
      </c>
      <c r="R18" s="25">
        <v>-36.736416962435896</v>
      </c>
      <c r="S18" s="25">
        <v>0.15381958202663601</v>
      </c>
      <c r="T18" s="25">
        <v>382.88322901382901</v>
      </c>
      <c r="U18" s="25">
        <v>0.114490433175842</v>
      </c>
      <c r="V18" s="81">
        <v>44739.735092592593</v>
      </c>
      <c r="W18" s="25">
        <v>2.5</v>
      </c>
      <c r="X18" s="25">
        <v>2.09956985300737E-2</v>
      </c>
      <c r="Y18" s="25">
        <v>1.8236112365555598E-2</v>
      </c>
      <c r="Z18" s="77">
        <f>((((N18/1000)+1)/((SMOW!$Z$4/1000)+1))-1)*1000</f>
        <v>-1.570427026740262</v>
      </c>
      <c r="AA18" s="77">
        <f>((((P18/1000)+1)/((SMOW!$AA$4/1000)+1))-1)*1000</f>
        <v>-2.9626994902939296</v>
      </c>
      <c r="AB18" s="77">
        <f>Z18*SMOW!$AN$6</f>
        <v>-1.6032132221415378</v>
      </c>
      <c r="AC18" s="77">
        <f>AA18*SMOW!$AN$12</f>
        <v>-3.0194335625986497</v>
      </c>
      <c r="AD18" s="77">
        <f t="shared" ref="AD18" si="45">LN((AB18/1000)+1)*1000</f>
        <v>-1.6044997436887793</v>
      </c>
      <c r="AE18" s="77">
        <f t="shared" ref="AE18" si="46">LN((AC18/1000)+1)*1000</f>
        <v>-3.0240012489857158</v>
      </c>
      <c r="AF18" s="78">
        <f>(AD18-SMOW!AN$14*AE18)</f>
        <v>-7.8270842243213234E-3</v>
      </c>
      <c r="AG18" s="80">
        <f t="shared" ref="AG18" si="47">AF18*1000</f>
        <v>-7.8270842243213234</v>
      </c>
      <c r="AH18" s="85">
        <f>AVERAGE(AG17:AG18)</f>
        <v>-5.5678395625787802</v>
      </c>
      <c r="AI18" s="25">
        <f>STDEV(AG17:AG18)</f>
        <v>3.1950544413553201</v>
      </c>
      <c r="AK18" s="20">
        <v>23</v>
      </c>
      <c r="AL18" s="26">
        <v>0</v>
      </c>
      <c r="AM18" s="26">
        <v>0</v>
      </c>
      <c r="AN18" s="26">
        <v>1</v>
      </c>
    </row>
    <row r="19" spans="1:40" customFormat="1" x14ac:dyDescent="0.2">
      <c r="A19">
        <v>4131</v>
      </c>
      <c r="B19" t="s">
        <v>209</v>
      </c>
      <c r="C19" t="s">
        <v>62</v>
      </c>
      <c r="D19" t="s">
        <v>147</v>
      </c>
      <c r="E19" t="s">
        <v>164</v>
      </c>
      <c r="F19">
        <v>-2.1742963883261202</v>
      </c>
      <c r="G19">
        <v>-2.1766644369348098</v>
      </c>
      <c r="H19">
        <v>6.5265155540036304E-3</v>
      </c>
      <c r="I19">
        <v>-4.0950452675483904</v>
      </c>
      <c r="J19">
        <v>-4.1034532495737697</v>
      </c>
      <c r="K19">
        <v>4.0540815075841797E-3</v>
      </c>
      <c r="L19">
        <v>-1.00411211598552E-2</v>
      </c>
      <c r="M19">
        <v>6.3532296805971604E-3</v>
      </c>
      <c r="N19">
        <v>-12.3471210415976</v>
      </c>
      <c r="O19">
        <v>6.4599777828410702E-3</v>
      </c>
      <c r="P19">
        <v>-23.909678788149002</v>
      </c>
      <c r="Q19">
        <v>3.9734210600653299E-3</v>
      </c>
      <c r="R19">
        <v>-35.929561802710403</v>
      </c>
      <c r="S19">
        <v>0.158628967073109</v>
      </c>
      <c r="T19">
        <v>576.32418960523898</v>
      </c>
      <c r="U19">
        <v>0.23423519439596299</v>
      </c>
      <c r="V19" s="14">
        <v>44740.563240740739</v>
      </c>
      <c r="W19">
        <v>2.5</v>
      </c>
      <c r="X19">
        <v>5.0385736727807202E-3</v>
      </c>
      <c r="Y19">
        <v>6.4269006979361804E-3</v>
      </c>
      <c r="Z19" s="79">
        <f>((((N19/1000)+1)/((SMOW!$Z$4/1000)+1))-1)*1000</f>
        <v>-1.9219201488139825</v>
      </c>
      <c r="AA19" s="79">
        <f>((((P19/1000)+1)/((SMOW!$AA$4/1000)+1))-1)*1000</f>
        <v>-3.6646635644010939</v>
      </c>
      <c r="AB19" s="79">
        <f>Z19*SMOW!$AN$6</f>
        <v>-1.9620445534961022</v>
      </c>
      <c r="AC19" s="79">
        <f>AA19*SMOW!$AN$12</f>
        <v>-3.7348398641967164</v>
      </c>
      <c r="AD19" s="79">
        <f t="shared" ref="AD19" si="48">LN((AB19/1000)+1)*1000</f>
        <v>-1.9639718843296881</v>
      </c>
      <c r="AE19" s="79">
        <f t="shared" ref="AE19" si="49">LN((AC19/1000)+1)*1000</f>
        <v>-3.7418317931882932</v>
      </c>
      <c r="AF19" s="44">
        <f>(AD19-SMOW!AN$14*AE19)</f>
        <v>1.1715302473730871E-2</v>
      </c>
      <c r="AG19" s="45">
        <f t="shared" ref="AG19" si="50">AF19*1000</f>
        <v>11.715302473730871</v>
      </c>
      <c r="AK19" s="20">
        <v>23</v>
      </c>
      <c r="AL19" s="20">
        <v>0</v>
      </c>
      <c r="AM19" s="20">
        <v>0</v>
      </c>
      <c r="AN19" s="20">
        <v>0</v>
      </c>
    </row>
    <row r="20" spans="1:40" customFormat="1" x14ac:dyDescent="0.2">
      <c r="A20">
        <v>4132</v>
      </c>
      <c r="B20" t="s">
        <v>209</v>
      </c>
      <c r="C20" t="s">
        <v>62</v>
      </c>
      <c r="D20" t="s">
        <v>147</v>
      </c>
      <c r="E20" t="s">
        <v>165</v>
      </c>
      <c r="F20">
        <v>-2.0839064580623199</v>
      </c>
      <c r="G20">
        <v>-2.0860815874654799</v>
      </c>
      <c r="H20">
        <v>6.2912984633297702E-3</v>
      </c>
      <c r="I20">
        <v>-3.9336326722572701</v>
      </c>
      <c r="J20">
        <v>-3.9413898352259902</v>
      </c>
      <c r="K20">
        <v>2.0293967098146998E-3</v>
      </c>
      <c r="L20">
        <v>-5.0277544661625302E-3</v>
      </c>
      <c r="M20">
        <v>6.4467768925658697E-3</v>
      </c>
      <c r="N20">
        <v>-12.2576526359124</v>
      </c>
      <c r="O20">
        <v>6.22715872842755E-3</v>
      </c>
      <c r="P20">
        <v>-23.751477675445699</v>
      </c>
      <c r="Q20">
        <v>1.98901961169621E-3</v>
      </c>
      <c r="R20">
        <v>-36.327549114825501</v>
      </c>
      <c r="S20">
        <v>0.14186462899865401</v>
      </c>
      <c r="T20">
        <v>487.74869052632602</v>
      </c>
      <c r="U20">
        <v>8.5328994748617701E-2</v>
      </c>
      <c r="V20" s="14">
        <v>44740.639907407407</v>
      </c>
      <c r="W20">
        <v>2.5</v>
      </c>
      <c r="X20">
        <v>4.6576740254291801E-2</v>
      </c>
      <c r="Y20">
        <v>5.2896415461139802E-2</v>
      </c>
      <c r="Z20" s="79">
        <f>((((N20/1000)+1)/((SMOW!$Z$4/1000)+1))-1)*1000</f>
        <v>-1.8315073565706719</v>
      </c>
      <c r="AA20" s="79">
        <f>((((P20/1000)+1)/((SMOW!$AA$4/1000)+1))-1)*1000</f>
        <v>-3.5031812144338259</v>
      </c>
      <c r="AB20" s="79">
        <f>Z20*SMOW!$AN$6</f>
        <v>-1.869744190915049</v>
      </c>
      <c r="AC20" s="79">
        <f>AA20*SMOW!$AN$12</f>
        <v>-3.5702652156858421</v>
      </c>
      <c r="AD20" s="79">
        <f t="shared" ref="AD20" si="51">LN((AB20/1000)+1)*1000</f>
        <v>-1.8714943444846419</v>
      </c>
      <c r="AE20" s="79">
        <f t="shared" ref="AE20" si="52">LN((AC20/1000)+1)*1000</f>
        <v>-3.5766538230889395</v>
      </c>
      <c r="AF20" s="44">
        <f>(AD20-SMOW!AN$14*AE20)</f>
        <v>1.6978874106318154E-2</v>
      </c>
      <c r="AG20" s="45">
        <f t="shared" ref="AG20" si="53">AF20*1000</f>
        <v>16.978874106318152</v>
      </c>
      <c r="AK20" s="20">
        <v>23</v>
      </c>
      <c r="AL20" s="20">
        <v>0</v>
      </c>
      <c r="AM20" s="20">
        <v>0</v>
      </c>
      <c r="AN20" s="20">
        <v>0</v>
      </c>
    </row>
    <row r="21" spans="1:40" customFormat="1" x14ac:dyDescent="0.2">
      <c r="A21">
        <v>4133</v>
      </c>
      <c r="B21" t="s">
        <v>209</v>
      </c>
      <c r="C21" t="s">
        <v>62</v>
      </c>
      <c r="D21" t="s">
        <v>147</v>
      </c>
      <c r="E21" t="s">
        <v>166</v>
      </c>
      <c r="F21">
        <v>-2.0620106014858002</v>
      </c>
      <c r="G21">
        <v>-2.0641400816519799</v>
      </c>
      <c r="H21">
        <v>5.5783115327522502E-3</v>
      </c>
      <c r="I21">
        <v>-3.88130285220655</v>
      </c>
      <c r="J21">
        <v>-3.88885470021641</v>
      </c>
      <c r="K21">
        <v>1.5166636646755599E-3</v>
      </c>
      <c r="L21">
        <v>-1.0824799937716401E-2</v>
      </c>
      <c r="M21">
        <v>5.6507148799179096E-3</v>
      </c>
      <c r="N21">
        <v>-12.2359800074095</v>
      </c>
      <c r="O21">
        <v>5.5214406936073398E-3</v>
      </c>
      <c r="P21">
        <v>-23.700189015197999</v>
      </c>
      <c r="Q21">
        <v>1.4864879591052901E-3</v>
      </c>
      <c r="R21">
        <v>-35.390786661214101</v>
      </c>
      <c r="S21">
        <v>0.16006543736885301</v>
      </c>
      <c r="T21">
        <v>481.69920998670898</v>
      </c>
      <c r="U21">
        <v>8.7404694735798497E-2</v>
      </c>
      <c r="V21" s="14">
        <v>44740.716597222221</v>
      </c>
      <c r="W21">
        <v>2.5</v>
      </c>
      <c r="X21">
        <v>3.9917044883601198E-2</v>
      </c>
      <c r="Y21">
        <v>3.6660065224153798E-2</v>
      </c>
      <c r="Z21" s="79">
        <f>((((N21/1000)+1)/((SMOW!$Z$4/1000)+1))-1)*1000</f>
        <v>-1.8096059619590044</v>
      </c>
      <c r="AA21" s="79">
        <f>((((P21/1000)+1)/((SMOW!$AA$4/1000)+1))-1)*1000</f>
        <v>-3.4508287799789317</v>
      </c>
      <c r="AB21" s="79">
        <f>Z21*SMOW!$AN$6</f>
        <v>-1.8473855554440026</v>
      </c>
      <c r="AC21" s="79">
        <f>AA21*SMOW!$AN$12</f>
        <v>-3.5169102607892282</v>
      </c>
      <c r="AD21" s="79">
        <f t="shared" ref="AD21" si="54">LN((AB21/1000)+1)*1000</f>
        <v>-1.8490940766617168</v>
      </c>
      <c r="AE21" s="79">
        <f t="shared" ref="AE21" si="55">LN((AC21/1000)+1)*1000</f>
        <v>-3.5231091278541542</v>
      </c>
      <c r="AF21" s="44">
        <f>(AD21-SMOW!AN$14*AE21)</f>
        <v>1.1107542845276708E-2</v>
      </c>
      <c r="AG21" s="45">
        <f t="shared" ref="AG21" si="56">AF21*1000</f>
        <v>11.107542845276708</v>
      </c>
      <c r="AH21" s="2">
        <f>AVERAGE(AG19:AG21)</f>
        <v>13.267239808441909</v>
      </c>
      <c r="AI21">
        <f>STDEV(AG19:AG21)</f>
        <v>3.2287017224223673</v>
      </c>
      <c r="AK21" s="20">
        <v>23</v>
      </c>
      <c r="AL21" s="20">
        <v>0</v>
      </c>
      <c r="AM21" s="20">
        <v>0</v>
      </c>
      <c r="AN21" s="20">
        <v>0</v>
      </c>
    </row>
    <row r="22" spans="1:40" s="25" customFormat="1" x14ac:dyDescent="0.2">
      <c r="A22" s="25">
        <v>4134</v>
      </c>
      <c r="B22" s="25" t="s">
        <v>209</v>
      </c>
      <c r="C22" s="25" t="s">
        <v>62</v>
      </c>
      <c r="D22" s="25" t="s">
        <v>169</v>
      </c>
      <c r="E22" s="25" t="s">
        <v>167</v>
      </c>
      <c r="F22" s="25">
        <v>-7.30011465670019</v>
      </c>
      <c r="G22" s="25">
        <v>-7.3268914360671999</v>
      </c>
      <c r="H22" s="25">
        <v>5.4114536268403696E-3</v>
      </c>
      <c r="I22" s="25">
        <v>-13.8084391939702</v>
      </c>
      <c r="J22" s="25">
        <v>-13.904663002582099</v>
      </c>
      <c r="K22" s="25">
        <v>5.0720330072068298E-3</v>
      </c>
      <c r="L22" s="25">
        <v>1.47706292961361E-2</v>
      </c>
      <c r="M22" s="25">
        <v>4.7690421126293896E-3</v>
      </c>
      <c r="N22" s="25">
        <v>-17.420681635850901</v>
      </c>
      <c r="O22" s="25">
        <v>5.3562839026429498E-3</v>
      </c>
      <c r="P22" s="25">
        <v>-33.429813970371598</v>
      </c>
      <c r="Q22" s="25">
        <v>4.9711192857075396E-3</v>
      </c>
      <c r="R22" s="25">
        <v>-50.504529626401997</v>
      </c>
      <c r="S22" s="25">
        <v>0.17451078812701501</v>
      </c>
      <c r="T22" s="25">
        <v>526.04170215829402</v>
      </c>
      <c r="U22" s="25">
        <v>0.31490985833915902</v>
      </c>
      <c r="V22" s="81">
        <v>44741.484074074076</v>
      </c>
      <c r="W22" s="25">
        <v>2.5</v>
      </c>
      <c r="X22" s="25">
        <v>0.307788335711771</v>
      </c>
      <c r="Y22" s="25">
        <v>0.36395565642908601</v>
      </c>
      <c r="Z22" s="77">
        <f>((((N22/1000)+1)/((SMOW!$Z$4/1000)+1))-1)*1000</f>
        <v>-7.0490348708013295</v>
      </c>
      <c r="AA22" s="77">
        <f>((((P22/1000)+1)/((SMOW!$AA$4/1000)+1))-1)*1000</f>
        <v>-13.382255147438071</v>
      </c>
      <c r="AB22" s="77">
        <f>Z22*SMOW!$AN$6</f>
        <v>-7.1961993239909932</v>
      </c>
      <c r="AC22" s="77">
        <f>AA22*SMOW!$AN$12</f>
        <v>-13.638518002858362</v>
      </c>
      <c r="AD22" s="77">
        <f t="shared" ref="AD22" si="57">LN((AB22/1000)+1)*1000</f>
        <v>-7.2222168597350551</v>
      </c>
      <c r="AE22" s="77">
        <f t="shared" ref="AE22" si="58">LN((AC22/1000)+1)*1000</f>
        <v>-13.732376964650513</v>
      </c>
      <c r="AF22" s="78">
        <f>(AD22-SMOW!AN$14*AE22)</f>
        <v>2.8478177600415933E-2</v>
      </c>
      <c r="AG22" s="80">
        <f t="shared" ref="AG22" si="59">AF22*1000</f>
        <v>28.478177600415933</v>
      </c>
      <c r="AK22" s="20">
        <v>23</v>
      </c>
      <c r="AL22" s="26">
        <v>0</v>
      </c>
      <c r="AM22" s="26">
        <v>0</v>
      </c>
      <c r="AN22" s="26">
        <v>1</v>
      </c>
    </row>
    <row r="23" spans="1:40" s="25" customFormat="1" x14ac:dyDescent="0.2">
      <c r="A23" s="25">
        <v>4135</v>
      </c>
      <c r="B23" s="25" t="s">
        <v>145</v>
      </c>
      <c r="C23" s="25" t="s">
        <v>62</v>
      </c>
      <c r="D23" s="25" t="s">
        <v>169</v>
      </c>
      <c r="E23" s="25" t="s">
        <v>168</v>
      </c>
      <c r="F23" s="25">
        <v>-7.3061238491634297</v>
      </c>
      <c r="G23" s="25">
        <v>-7.3329448244712196</v>
      </c>
      <c r="H23" s="25">
        <v>5.2092804697879899E-3</v>
      </c>
      <c r="I23" s="25">
        <v>-13.794870118963599</v>
      </c>
      <c r="J23" s="25">
        <v>-13.890903610522701</v>
      </c>
      <c r="K23" s="25">
        <v>1.8535457922292801E-3</v>
      </c>
      <c r="L23" s="25">
        <v>1.45228188474398E-3</v>
      </c>
      <c r="M23" s="25">
        <v>5.4565541913369703E-3</v>
      </c>
      <c r="N23" s="25">
        <v>-17.426629564647499</v>
      </c>
      <c r="O23" s="25">
        <v>5.1561718992256004E-3</v>
      </c>
      <c r="P23" s="25">
        <v>-33.416514867160203</v>
      </c>
      <c r="Q23" s="25">
        <v>1.81666744313368E-3</v>
      </c>
      <c r="R23" s="25">
        <v>-50.136522692103902</v>
      </c>
      <c r="S23" s="25">
        <v>0.13532924410083699</v>
      </c>
      <c r="T23" s="25">
        <v>440.86048498212898</v>
      </c>
      <c r="U23" s="25">
        <v>9.7894593426842993E-2</v>
      </c>
      <c r="V23" s="81">
        <v>44741.560347222221</v>
      </c>
      <c r="W23" s="25">
        <v>2.5</v>
      </c>
      <c r="X23" s="25">
        <v>3.2414293221081199E-2</v>
      </c>
      <c r="Y23" s="25">
        <v>3.6564982428583401E-2</v>
      </c>
      <c r="Z23" s="77">
        <f>((((N23/1000)+1)/((SMOW!$Z$4/1000)+1))-1)*1000</f>
        <v>-7.0550455831466241</v>
      </c>
      <c r="AA23" s="77">
        <f>((((P23/1000)+1)/((SMOW!$AA$4/1000)+1))-1)*1000</f>
        <v>-13.368680208537098</v>
      </c>
      <c r="AB23" s="77">
        <f>Z23*SMOW!$AN$6</f>
        <v>-7.2023355234720139</v>
      </c>
      <c r="AC23" s="77">
        <f>AA23*SMOW!$AN$12</f>
        <v>-13.624683111313638</v>
      </c>
      <c r="AD23" s="77">
        <f t="shared" ref="AD23" si="60">LN((AB23/1000)+1)*1000</f>
        <v>-7.2283975556992743</v>
      </c>
      <c r="AE23" s="77">
        <f t="shared" ref="AE23" si="61">LN((AC23/1000)+1)*1000</f>
        <v>-13.718350875054822</v>
      </c>
      <c r="AF23" s="78">
        <f>(AD23-SMOW!AN$14*AE23)</f>
        <v>1.4891706329672516E-2</v>
      </c>
      <c r="AG23" s="80">
        <f t="shared" ref="AG23" si="62">AF23*1000</f>
        <v>14.891706329672516</v>
      </c>
      <c r="AH23" s="85">
        <f>AVERAGE(AG22:AG23)</f>
        <v>21.684941965044224</v>
      </c>
      <c r="AI23" s="25">
        <f>STDEV(AG22:AG23)</f>
        <v>9.6070859679388754</v>
      </c>
      <c r="AK23" s="20">
        <v>23</v>
      </c>
      <c r="AL23" s="26">
        <v>0</v>
      </c>
      <c r="AM23" s="26">
        <v>0</v>
      </c>
      <c r="AN23" s="26">
        <v>1</v>
      </c>
    </row>
    <row r="24" spans="1:40" customFormat="1" x14ac:dyDescent="0.2">
      <c r="A24">
        <v>4136</v>
      </c>
      <c r="B24" t="s">
        <v>209</v>
      </c>
      <c r="C24" t="s">
        <v>62</v>
      </c>
      <c r="D24" t="s">
        <v>169</v>
      </c>
      <c r="E24" t="s">
        <v>170</v>
      </c>
      <c r="F24">
        <v>-8.4626379008509591</v>
      </c>
      <c r="G24">
        <v>-8.4986498261908299</v>
      </c>
      <c r="H24">
        <v>5.0532711259760298E-3</v>
      </c>
      <c r="I24">
        <v>-16.0082695039398</v>
      </c>
      <c r="J24">
        <v>-16.137786039761501</v>
      </c>
      <c r="K24">
        <v>2.3366994064770098E-3</v>
      </c>
      <c r="L24">
        <v>2.2101202803233699E-2</v>
      </c>
      <c r="M24">
        <v>5.2088254781447402E-3</v>
      </c>
      <c r="N24">
        <v>-18.565849664564301</v>
      </c>
      <c r="O24">
        <v>7.35207291561991E-3</v>
      </c>
      <c r="P24">
        <v>-35.585960503514798</v>
      </c>
      <c r="Q24">
        <v>2.2338095475182601E-3</v>
      </c>
      <c r="R24">
        <v>-53.408294968721499</v>
      </c>
      <c r="S24">
        <v>0.137723737314838</v>
      </c>
      <c r="T24">
        <v>396.07617522627601</v>
      </c>
      <c r="U24">
        <v>9.6909373094461196E-2</v>
      </c>
      <c r="V24" s="14">
        <v>44741.639652777776</v>
      </c>
      <c r="W24">
        <v>2.5</v>
      </c>
      <c r="X24">
        <v>1.2261464951759499E-3</v>
      </c>
      <c r="Y24">
        <v>2.9470587456855303E-4</v>
      </c>
      <c r="Z24" s="79">
        <f>((((N24/1000)+1)/((SMOW!$Z$4/1000)+1))-1)*1000</f>
        <v>-8.2062907565035879</v>
      </c>
      <c r="AA24" s="79">
        <f>((((P24/1000)+1)/((SMOW!$AA$4/1000)+1))-1)*1000</f>
        <v>-15.583122152078243</v>
      </c>
      <c r="AB24" s="79">
        <f>Z24*SMOW!$AN$6</f>
        <v>-8.3776155284803444</v>
      </c>
      <c r="AC24" s="79">
        <f>AA24*SMOW!$AN$12</f>
        <v>-15.881530405026496</v>
      </c>
      <c r="AD24" s="79">
        <f t="shared" ref="AD24" si="63">LN((AB24/1000)+1)*1000</f>
        <v>-8.4129049819841804</v>
      </c>
      <c r="AE24" s="79">
        <f t="shared" ref="AE24" si="64">LN((AC24/1000)+1)*1000</f>
        <v>-16.008993247040792</v>
      </c>
      <c r="AF24" s="44">
        <f>(AD24-SMOW!AN$14*AE24)</f>
        <v>3.9843452453357742E-2</v>
      </c>
      <c r="AG24" s="45">
        <f t="shared" ref="AG24" si="65">AF24*1000</f>
        <v>39.843452453357742</v>
      </c>
      <c r="AK24" s="20">
        <v>23</v>
      </c>
      <c r="AL24" s="20">
        <v>0</v>
      </c>
      <c r="AM24" s="20">
        <v>0</v>
      </c>
      <c r="AN24" s="20">
        <v>0</v>
      </c>
    </row>
    <row r="25" spans="1:40" customFormat="1" x14ac:dyDescent="0.2">
      <c r="A25">
        <v>4137</v>
      </c>
      <c r="B25" t="s">
        <v>145</v>
      </c>
      <c r="C25" t="s">
        <v>62</v>
      </c>
      <c r="D25" t="s">
        <v>169</v>
      </c>
      <c r="E25" t="s">
        <v>171</v>
      </c>
      <c r="F25">
        <v>-8.5213019172715807</v>
      </c>
      <c r="G25">
        <v>-8.5578162819729702</v>
      </c>
      <c r="H25">
        <v>4.98559318698841E-3</v>
      </c>
      <c r="I25">
        <v>-16.100027430120701</v>
      </c>
      <c r="J25">
        <v>-16.231041069143402</v>
      </c>
      <c r="K25">
        <v>1.9897987755952899E-3</v>
      </c>
      <c r="L25">
        <v>1.21734025347527E-2</v>
      </c>
      <c r="M25">
        <v>5.1861745403567099E-3</v>
      </c>
      <c r="N25">
        <v>-18.629418902575001</v>
      </c>
      <c r="O25">
        <v>4.9347651063924103E-3</v>
      </c>
      <c r="P25">
        <v>-35.6758085172211</v>
      </c>
      <c r="Q25">
        <v>1.95020952229321E-3</v>
      </c>
      <c r="R25">
        <v>-53.338999871724603</v>
      </c>
      <c r="S25">
        <v>0.16177747374670901</v>
      </c>
      <c r="T25">
        <v>395.86239622133098</v>
      </c>
      <c r="U25">
        <v>9.0538417456669601E-2</v>
      </c>
      <c r="V25" s="14">
        <v>44741.720081018517</v>
      </c>
      <c r="W25">
        <v>2.5</v>
      </c>
      <c r="X25">
        <v>1.0150545481121801E-2</v>
      </c>
      <c r="Y25">
        <v>7.9133827688501902E-3</v>
      </c>
      <c r="Z25" s="79">
        <f>((((N25/1000)+1)/((SMOW!$Z$4/1000)+1))-1)*1000</f>
        <v>-8.2705310015966926</v>
      </c>
      <c r="AA25" s="79">
        <f>((((P25/1000)+1)/((SMOW!$AA$4/1000)+1))-1)*1000</f>
        <v>-15.674833696613266</v>
      </c>
      <c r="AB25" s="79">
        <f>Z25*SMOW!$AN$6</f>
        <v>-8.4431969331385766</v>
      </c>
      <c r="AC25" s="79">
        <f>AA25*SMOW!$AN$12</f>
        <v>-15.974998175400783</v>
      </c>
      <c r="AD25" s="79">
        <f t="shared" ref="AD25" si="66">LN((AB25/1000)+1)*1000</f>
        <v>-8.4790426311630078</v>
      </c>
      <c r="AE25" s="79">
        <f t="shared" ref="AE25" si="67">LN((AC25/1000)+1)*1000</f>
        <v>-16.103973894338001</v>
      </c>
      <c r="AF25" s="44">
        <f>(AD25-SMOW!AN$14*AE25)</f>
        <v>2.3855585047456884E-2</v>
      </c>
      <c r="AG25" s="45">
        <f t="shared" ref="AG25" si="68">AF25*1000</f>
        <v>23.855585047456884</v>
      </c>
      <c r="AH25" s="2">
        <f>AVERAGE(AG24:AG25)</f>
        <v>31.849518750407313</v>
      </c>
      <c r="AI25">
        <f>STDEV(AG24:AG25)</f>
        <v>11.305129459423869</v>
      </c>
      <c r="AK25" s="20">
        <v>23</v>
      </c>
      <c r="AL25" s="20">
        <v>0</v>
      </c>
      <c r="AM25" s="20">
        <v>0</v>
      </c>
      <c r="AN25" s="20">
        <v>0</v>
      </c>
    </row>
    <row r="26" spans="1:40" s="25" customFormat="1" x14ac:dyDescent="0.2">
      <c r="A26" s="25">
        <v>4138</v>
      </c>
      <c r="B26" s="25" t="s">
        <v>209</v>
      </c>
      <c r="C26" s="25" t="s">
        <v>62</v>
      </c>
      <c r="D26" s="25" t="s">
        <v>169</v>
      </c>
      <c r="E26" s="25" t="s">
        <v>172</v>
      </c>
      <c r="F26" s="25">
        <v>-7.3088187275391903</v>
      </c>
      <c r="G26" s="25">
        <v>-7.33565964965943</v>
      </c>
      <c r="H26" s="25">
        <v>5.7139682751492704E-3</v>
      </c>
      <c r="I26" s="25">
        <v>-13.831953319658499</v>
      </c>
      <c r="J26" s="25">
        <v>-13.928506650332499</v>
      </c>
      <c r="K26" s="25">
        <v>4.9307875285854704E-3</v>
      </c>
      <c r="L26" s="25">
        <v>1.8591861716147198E-2</v>
      </c>
      <c r="M26" s="25">
        <v>5.02712982805533E-3</v>
      </c>
      <c r="N26" s="25">
        <v>-17.429296968760902</v>
      </c>
      <c r="O26" s="25">
        <v>5.6557144166570596E-3</v>
      </c>
      <c r="P26" s="25">
        <v>-33.452860256452503</v>
      </c>
      <c r="Q26" s="25">
        <v>4.8326840425234E-3</v>
      </c>
      <c r="R26" s="25">
        <v>-51.158330784213703</v>
      </c>
      <c r="S26" s="25">
        <v>0.16597029282501599</v>
      </c>
      <c r="T26" s="25">
        <v>618.68587102063498</v>
      </c>
      <c r="U26" s="25">
        <v>0.37722978516809802</v>
      </c>
      <c r="V26" s="81">
        <v>44742.442800925928</v>
      </c>
      <c r="W26" s="25">
        <v>2.5</v>
      </c>
      <c r="X26" s="25">
        <v>0.18289861261236501</v>
      </c>
      <c r="Y26" s="25">
        <v>0.19105717612568299</v>
      </c>
      <c r="Z26" s="77">
        <f>((((N26/1000)+1)/((SMOW!$Z$4/1000)+1))-1)*1000</f>
        <v>-7.0577411431277381</v>
      </c>
      <c r="AA26" s="77">
        <f>((((P26/1000)+1)/((SMOW!$AA$4/1000)+1))-1)*1000</f>
        <v>-13.405779434788489</v>
      </c>
      <c r="AB26" s="77">
        <f>Z26*SMOW!$AN$6</f>
        <v>-7.2050873593288944</v>
      </c>
      <c r="AC26" s="77">
        <f>AA26*SMOW!$AN$12</f>
        <v>-13.662492767425192</v>
      </c>
      <c r="AD26" s="77">
        <f t="shared" ref="AD26" si="69">LN((AB26/1000)+1)*1000</f>
        <v>-7.2311693588260244</v>
      </c>
      <c r="AE26" s="77">
        <f t="shared" ref="AE26" si="70">LN((AC26/1000)+1)*1000</f>
        <v>-13.756683526066027</v>
      </c>
      <c r="AF26" s="78">
        <f>(AD26-SMOW!AN$14*AE26)</f>
        <v>3.2359542936838182E-2</v>
      </c>
      <c r="AG26" s="80">
        <f t="shared" ref="AG26" si="71">AF26*1000</f>
        <v>32.359542936838182</v>
      </c>
      <c r="AK26" s="20">
        <v>23</v>
      </c>
      <c r="AL26" s="26">
        <v>2</v>
      </c>
      <c r="AM26" s="26">
        <v>0</v>
      </c>
      <c r="AN26" s="26">
        <v>1</v>
      </c>
    </row>
    <row r="27" spans="1:40" s="25" customFormat="1" x14ac:dyDescent="0.2">
      <c r="A27" s="25">
        <v>4139</v>
      </c>
      <c r="B27" s="25" t="s">
        <v>145</v>
      </c>
      <c r="C27" s="25" t="s">
        <v>62</v>
      </c>
      <c r="D27" s="25" t="s">
        <v>169</v>
      </c>
      <c r="E27" s="25" t="s">
        <v>173</v>
      </c>
      <c r="F27" s="25">
        <v>-7.2992911023765199</v>
      </c>
      <c r="G27" s="25">
        <v>-7.3260621663155403</v>
      </c>
      <c r="H27" s="25">
        <v>6.70734285832034E-3</v>
      </c>
      <c r="I27" s="25">
        <v>-13.803745968389601</v>
      </c>
      <c r="J27" s="25">
        <v>-13.8999036551518</v>
      </c>
      <c r="K27" s="25">
        <v>1.8646123346120101E-3</v>
      </c>
      <c r="L27" s="25">
        <v>1.3086963604602601E-2</v>
      </c>
      <c r="M27" s="25">
        <v>6.7212316166514897E-3</v>
      </c>
      <c r="N27" s="25">
        <v>-17.419866477656601</v>
      </c>
      <c r="O27" s="25">
        <v>6.6389615543105199E-3</v>
      </c>
      <c r="P27" s="25">
        <v>-33.425214121718703</v>
      </c>
      <c r="Q27" s="25">
        <v>1.8275138043829899E-3</v>
      </c>
      <c r="R27" s="25">
        <v>-50.744624710162697</v>
      </c>
      <c r="S27" s="25">
        <v>0.13527381776977401</v>
      </c>
      <c r="T27" s="25">
        <v>449.97018077589701</v>
      </c>
      <c r="U27" s="25">
        <v>9.9894821967949604E-2</v>
      </c>
      <c r="V27" s="81">
        <v>44742.52548611111</v>
      </c>
      <c r="W27" s="25">
        <v>2.5</v>
      </c>
      <c r="X27" s="25">
        <v>4.9354199552255401E-3</v>
      </c>
      <c r="Y27" s="25">
        <v>7.5384173437120098E-3</v>
      </c>
      <c r="Z27" s="77">
        <f>((((N27/1000)+1)/((SMOW!$Z$4/1000)+1))-1)*1000</f>
        <v>-7.0482111081792143</v>
      </c>
      <c r="AA27" s="77">
        <f>((((P27/1000)+1)/((SMOW!$AA$4/1000)+1))-1)*1000</f>
        <v>-13.37755989367373</v>
      </c>
      <c r="AB27" s="77">
        <f>Z27*SMOW!$AN$6</f>
        <v>-7.1953583634718514</v>
      </c>
      <c r="AC27" s="77">
        <f>AA27*SMOW!$AN$12</f>
        <v>-13.633732837556444</v>
      </c>
      <c r="AD27" s="77">
        <f t="shared" ref="AD27" si="72">LN((AB27/1000)+1)*1000</f>
        <v>-7.2213698039901359</v>
      </c>
      <c r="AE27" s="77">
        <f t="shared" ref="AE27" si="73">LN((AC27/1000)+1)*1000</f>
        <v>-13.72752564616124</v>
      </c>
      <c r="AF27" s="78">
        <f>(AD27-SMOW!AN$14*AE27)</f>
        <v>2.6763737182998959E-2</v>
      </c>
      <c r="AG27" s="80">
        <f t="shared" ref="AG27" si="74">AF27*1000</f>
        <v>26.763737182998959</v>
      </c>
      <c r="AH27" s="85">
        <f>AVERAGE(AG22:AG23,AG26:AG27)</f>
        <v>25.623291012481396</v>
      </c>
      <c r="AI27" s="25">
        <f>STDEV(AG22:AG23,AG26:AG27)</f>
        <v>7.527615706860435</v>
      </c>
      <c r="AK27" s="20">
        <v>23</v>
      </c>
      <c r="AL27" s="26">
        <v>0</v>
      </c>
      <c r="AM27" s="26">
        <v>0</v>
      </c>
      <c r="AN27" s="26">
        <v>1</v>
      </c>
    </row>
    <row r="28" spans="1:40" customFormat="1" x14ac:dyDescent="0.2">
      <c r="A28">
        <v>4140</v>
      </c>
      <c r="B28" t="s">
        <v>145</v>
      </c>
      <c r="C28" t="s">
        <v>62</v>
      </c>
      <c r="D28" t="s">
        <v>169</v>
      </c>
      <c r="E28" t="s">
        <v>174</v>
      </c>
      <c r="F28">
        <v>-9.1365377811857709</v>
      </c>
      <c r="G28">
        <v>-9.1785324905238603</v>
      </c>
      <c r="H28">
        <v>5.3332679060821599E-3</v>
      </c>
      <c r="I28">
        <v>-17.259792653907201</v>
      </c>
      <c r="J28">
        <v>-17.410479362572399</v>
      </c>
      <c r="K28">
        <v>2.11708677348186E-3</v>
      </c>
      <c r="L28">
        <v>1.42006129143839E-2</v>
      </c>
      <c r="M28">
        <v>5.1329174517799597E-3</v>
      </c>
      <c r="N28">
        <v>-19.238382442032801</v>
      </c>
      <c r="O28">
        <v>5.2788952846512796E-3</v>
      </c>
      <c r="P28">
        <v>-36.812498925715197</v>
      </c>
      <c r="Q28">
        <v>2.0749649842999999E-3</v>
      </c>
      <c r="R28">
        <v>-55.546484081627</v>
      </c>
      <c r="S28">
        <v>0.14732191981633599</v>
      </c>
      <c r="T28">
        <v>384.73821050501101</v>
      </c>
      <c r="U28">
        <v>0.116417231911057</v>
      </c>
      <c r="V28" s="14">
        <v>44742.637881944444</v>
      </c>
      <c r="W28">
        <v>2.5</v>
      </c>
      <c r="X28">
        <v>1.8898708031678401E-3</v>
      </c>
      <c r="Y28">
        <v>1.0742511711903399E-3</v>
      </c>
      <c r="Z28" s="79">
        <f>((((N28/1000)+1)/((SMOW!$Z$4/1000)+1))-1)*1000</f>
        <v>-8.8859224747653833</v>
      </c>
      <c r="AA28" s="79">
        <f>((((P28/1000)+1)/((SMOW!$AA$4/1000)+1))-1)*1000</f>
        <v>-16.835100114544922</v>
      </c>
      <c r="AB28" s="79">
        <f>Z28*SMOW!$AN$6</f>
        <v>-9.0714360870616328</v>
      </c>
      <c r="AC28" s="79">
        <f>AA28*SMOW!$AN$12</f>
        <v>-17.157483059654563</v>
      </c>
      <c r="AD28" s="79">
        <f t="shared" ref="AD28" si="75">LN((AB28/1000)+1)*1000</f>
        <v>-9.1128321011048641</v>
      </c>
      <c r="AE28" s="79">
        <f t="shared" ref="AE28" si="76">LN((AC28/1000)+1)*1000</f>
        <v>-17.306378240781889</v>
      </c>
      <c r="AF28" s="44">
        <f>(AD28-SMOW!AN$14*AE28)</f>
        <v>2.4935610027974064E-2</v>
      </c>
      <c r="AG28" s="45">
        <f t="shared" ref="AG28" si="77">AF28*1000</f>
        <v>24.935610027974064</v>
      </c>
      <c r="AK28" s="20">
        <v>23</v>
      </c>
      <c r="AL28" s="20">
        <v>2</v>
      </c>
      <c r="AM28" s="20">
        <v>0</v>
      </c>
      <c r="AN28" s="20">
        <v>0</v>
      </c>
    </row>
    <row r="29" spans="1:40" customFormat="1" x14ac:dyDescent="0.2">
      <c r="A29">
        <v>4141</v>
      </c>
      <c r="B29" t="s">
        <v>145</v>
      </c>
      <c r="C29" t="s">
        <v>62</v>
      </c>
      <c r="D29" t="s">
        <v>169</v>
      </c>
      <c r="E29" t="s">
        <v>175</v>
      </c>
      <c r="F29">
        <v>-9.0949424148541205</v>
      </c>
      <c r="G29">
        <v>-9.1365542006437508</v>
      </c>
      <c r="H29">
        <v>4.00472044779127E-3</v>
      </c>
      <c r="I29">
        <v>-17.1934559304689</v>
      </c>
      <c r="J29">
        <v>-17.342979893479502</v>
      </c>
      <c r="K29">
        <v>2.6411345904246899E-3</v>
      </c>
      <c r="L29">
        <v>2.0539183113451102E-2</v>
      </c>
      <c r="M29">
        <v>3.9875011746153804E-3</v>
      </c>
      <c r="N29">
        <v>-19.197211140110898</v>
      </c>
      <c r="O29">
        <v>3.9638923565183601E-3</v>
      </c>
      <c r="P29">
        <v>-36.7474820449563</v>
      </c>
      <c r="Q29">
        <v>2.58858628876284E-3</v>
      </c>
      <c r="R29">
        <v>-54.9866538266619</v>
      </c>
      <c r="S29">
        <v>0.17027077188023401</v>
      </c>
      <c r="T29">
        <v>415.545407301615</v>
      </c>
      <c r="U29">
        <v>0.108658075168357</v>
      </c>
      <c r="V29" s="14">
        <v>44742.718969907408</v>
      </c>
      <c r="W29">
        <v>2.5</v>
      </c>
      <c r="X29">
        <v>7.8643919341072704E-2</v>
      </c>
      <c r="Y29">
        <v>0.16547426689615699</v>
      </c>
      <c r="Z29" s="79">
        <f>((((N29/1000)+1)/((SMOW!$Z$4/1000)+1))-1)*1000</f>
        <v>-8.844316587876655</v>
      </c>
      <c r="AA29" s="79">
        <f>((((P29/1000)+1)/((SMOW!$AA$4/1000)+1))-1)*1000</f>
        <v>-16.768734723599742</v>
      </c>
      <c r="AB29" s="79">
        <f>Z29*SMOW!$AN$6</f>
        <v>-9.0289615837302755</v>
      </c>
      <c r="AC29" s="79">
        <f>AA29*SMOW!$AN$12</f>
        <v>-17.089846807827019</v>
      </c>
      <c r="AD29" s="79">
        <f t="shared" ref="AD29" si="78">LN((AB29/1000)+1)*1000</f>
        <v>-9.06996968437298</v>
      </c>
      <c r="AE29" s="79">
        <f t="shared" ref="AE29" si="79">LN((AC29/1000)+1)*1000</f>
        <v>-17.237563630600306</v>
      </c>
      <c r="AF29" s="44">
        <f>(AD29-SMOW!AN$14*AE29)</f>
        <v>3.1463912583982179E-2</v>
      </c>
      <c r="AG29" s="45">
        <f t="shared" ref="AG29" si="80">AF29*1000</f>
        <v>31.463912583982179</v>
      </c>
      <c r="AH29" s="2">
        <f>AVERAGE(AG28:AG29)</f>
        <v>28.199761305978122</v>
      </c>
      <c r="AI29">
        <f>STDEV(AG28:AG29)</f>
        <v>4.6162070069907939</v>
      </c>
      <c r="AK29" s="20">
        <v>23</v>
      </c>
      <c r="AL29" s="20">
        <v>0</v>
      </c>
      <c r="AM29" s="20">
        <v>0</v>
      </c>
      <c r="AN29" s="20">
        <v>0</v>
      </c>
    </row>
    <row r="30" spans="1:40" customFormat="1" x14ac:dyDescent="0.2">
      <c r="A30">
        <v>4142</v>
      </c>
      <c r="B30" t="s">
        <v>145</v>
      </c>
      <c r="C30" t="s">
        <v>62</v>
      </c>
      <c r="D30" t="s">
        <v>169</v>
      </c>
      <c r="E30" t="s">
        <v>176</v>
      </c>
      <c r="F30">
        <v>-9.6036275216772307</v>
      </c>
      <c r="G30">
        <v>-9.6500402498283808</v>
      </c>
      <c r="H30">
        <v>5.0544272513740702E-3</v>
      </c>
      <c r="I30">
        <v>-18.146279884997</v>
      </c>
      <c r="J30">
        <v>-18.3129435449768</v>
      </c>
      <c r="K30">
        <v>5.6034370076915698E-3</v>
      </c>
      <c r="L30">
        <v>1.9193941919357499E-2</v>
      </c>
      <c r="M30">
        <v>4.3656226205495202E-3</v>
      </c>
      <c r="N30">
        <v>-19.700710206549701</v>
      </c>
      <c r="O30">
        <v>5.0028974080713199E-3</v>
      </c>
      <c r="P30">
        <v>-37.681348510239097</v>
      </c>
      <c r="Q30">
        <v>5.4919504142827797E-3</v>
      </c>
      <c r="R30">
        <v>-57.423587871421702</v>
      </c>
      <c r="S30">
        <v>0.137612134229779</v>
      </c>
      <c r="T30">
        <v>568.72911977217302</v>
      </c>
      <c r="U30">
        <v>0.30282044418034998</v>
      </c>
      <c r="V30" s="14">
        <v>44743.500243055554</v>
      </c>
      <c r="W30">
        <v>2.5</v>
      </c>
      <c r="X30">
        <v>0.30108415313602799</v>
      </c>
      <c r="Y30">
        <v>0.308300722039829</v>
      </c>
      <c r="Z30" s="79">
        <f>((((N30/1000)+1)/((SMOW!$Z$4/1000)+1))-1)*1000</f>
        <v>-9.3531303544787114</v>
      </c>
      <c r="AA30" s="79">
        <f>((((P30/1000)+1)/((SMOW!$AA$4/1000)+1))-1)*1000</f>
        <v>-17.721970442317158</v>
      </c>
      <c r="AB30" s="79">
        <f>Z30*SMOW!$AN$6</f>
        <v>-9.5483979818144835</v>
      </c>
      <c r="AC30" s="79">
        <f>AA30*SMOW!$AN$12</f>
        <v>-18.061336468385765</v>
      </c>
      <c r="AD30" s="79">
        <f t="shared" ref="AD30" si="81">LN((AB30/1000)+1)*1000</f>
        <v>-9.5942762097790748</v>
      </c>
      <c r="AE30" s="79">
        <f t="shared" ref="AE30" si="82">LN((AC30/1000)+1)*1000</f>
        <v>-18.226433340529475</v>
      </c>
      <c r="AF30" s="44">
        <f>(AD30-SMOW!AN$14*AE30)</f>
        <v>2.9280594020487882E-2</v>
      </c>
      <c r="AG30" s="45">
        <f t="shared" ref="AG30" si="83">AF30*1000</f>
        <v>29.280594020487882</v>
      </c>
      <c r="AK30" s="20">
        <v>23</v>
      </c>
      <c r="AL30" s="20">
        <v>0</v>
      </c>
      <c r="AM30" s="20">
        <v>0</v>
      </c>
      <c r="AN30" s="20">
        <v>0</v>
      </c>
    </row>
    <row r="31" spans="1:40" customFormat="1" x14ac:dyDescent="0.2">
      <c r="A31">
        <v>4143</v>
      </c>
      <c r="B31" t="s">
        <v>145</v>
      </c>
      <c r="C31" t="s">
        <v>62</v>
      </c>
      <c r="D31" t="s">
        <v>169</v>
      </c>
      <c r="E31" t="s">
        <v>177</v>
      </c>
      <c r="F31">
        <v>-9.55965516822247</v>
      </c>
      <c r="G31">
        <v>-9.6056423720303492</v>
      </c>
      <c r="H31">
        <v>4.4118931422446796E-3</v>
      </c>
      <c r="I31">
        <v>-18.055019219813101</v>
      </c>
      <c r="J31">
        <v>-18.2199999763668</v>
      </c>
      <c r="K31">
        <v>1.72723053870048E-3</v>
      </c>
      <c r="L31">
        <v>1.45176154913379E-2</v>
      </c>
      <c r="M31">
        <v>4.5695615718122397E-3</v>
      </c>
      <c r="N31">
        <v>-19.657186150868501</v>
      </c>
      <c r="O31">
        <v>4.3669139287790199E-3</v>
      </c>
      <c r="P31">
        <v>-37.591903577196</v>
      </c>
      <c r="Q31">
        <v>1.6928653716561401E-3</v>
      </c>
      <c r="R31">
        <v>-57.142647296621497</v>
      </c>
      <c r="S31">
        <v>0.15062962768223001</v>
      </c>
      <c r="T31">
        <v>440.193847380752</v>
      </c>
      <c r="U31">
        <v>0.112877144199156</v>
      </c>
      <c r="V31" s="14">
        <v>44743.576874999999</v>
      </c>
      <c r="W31">
        <v>2.5</v>
      </c>
      <c r="X31">
        <v>2.2627605955406201E-2</v>
      </c>
      <c r="Y31">
        <v>2.4579506789480499E-2</v>
      </c>
      <c r="Z31" s="79">
        <f>((((N31/1000)+1)/((SMOW!$Z$4/1000)+1))-1)*1000</f>
        <v>-9.3091468792647625</v>
      </c>
      <c r="AA31" s="79">
        <f>((((P31/1000)+1)/((SMOW!$AA$4/1000)+1))-1)*1000</f>
        <v>-17.630670338710686</v>
      </c>
      <c r="AB31" s="79">
        <f>Z31*SMOW!$AN$6</f>
        <v>-9.5034962526554381</v>
      </c>
      <c r="AC31" s="79">
        <f>AA31*SMOW!$AN$12</f>
        <v>-17.968288017808426</v>
      </c>
      <c r="AD31" s="79">
        <f t="shared" ref="AD31" si="84">LN((AB31/1000)+1)*1000</f>
        <v>-9.5489426353799711</v>
      </c>
      <c r="AE31" s="79">
        <f t="shared" ref="AE31" si="85">LN((AC31/1000)+1)*1000</f>
        <v>-18.131677888199789</v>
      </c>
      <c r="AF31" s="44">
        <f>(AD31-SMOW!AN$14*AE31)</f>
        <v>2.4583289589518387E-2</v>
      </c>
      <c r="AG31" s="45">
        <f t="shared" ref="AG31" si="86">AF31*1000</f>
        <v>24.583289589518387</v>
      </c>
      <c r="AH31" s="2">
        <f>AVERAGE(AG30:AG31)</f>
        <v>26.931941805003135</v>
      </c>
      <c r="AI31" s="2">
        <f>STDEV(AG30:AG31)</f>
        <v>3.3214958164361472</v>
      </c>
      <c r="AK31" s="20">
        <v>23</v>
      </c>
      <c r="AL31" s="20">
        <v>0</v>
      </c>
      <c r="AM31" s="20">
        <v>0</v>
      </c>
      <c r="AN31" s="20">
        <v>0</v>
      </c>
    </row>
    <row r="32" spans="1:40" customFormat="1" x14ac:dyDescent="0.2">
      <c r="A32">
        <v>4144</v>
      </c>
      <c r="B32" t="s">
        <v>209</v>
      </c>
      <c r="C32" t="s">
        <v>62</v>
      </c>
      <c r="D32" t="s">
        <v>169</v>
      </c>
      <c r="E32" t="s">
        <v>178</v>
      </c>
      <c r="F32">
        <v>-9.2469000222553301</v>
      </c>
      <c r="G32">
        <v>-9.2899185814699496</v>
      </c>
      <c r="H32">
        <v>5.4276761498811997E-3</v>
      </c>
      <c r="I32">
        <v>-17.4623590326859</v>
      </c>
      <c r="J32">
        <v>-17.6166246206013</v>
      </c>
      <c r="K32">
        <v>1.7956547851776901E-3</v>
      </c>
      <c r="L32">
        <v>1.1659218207519801E-2</v>
      </c>
      <c r="M32">
        <v>5.46869566199123E-3</v>
      </c>
      <c r="N32">
        <v>-19.347619540983199</v>
      </c>
      <c r="O32">
        <v>5.3723410371983998E-3</v>
      </c>
      <c r="P32">
        <v>-37.011035021744398</v>
      </c>
      <c r="Q32">
        <v>1.75992824186793E-3</v>
      </c>
      <c r="R32">
        <v>-55.957269758388399</v>
      </c>
      <c r="S32">
        <v>0.151389103872029</v>
      </c>
      <c r="T32">
        <v>462.22025184082298</v>
      </c>
      <c r="U32">
        <v>9.1471338828662402E-2</v>
      </c>
      <c r="V32" s="14">
        <v>44743.661412037036</v>
      </c>
      <c r="W32">
        <v>2.5</v>
      </c>
      <c r="X32">
        <v>0.216854983486823</v>
      </c>
      <c r="Y32">
        <v>0.211251520226232</v>
      </c>
      <c r="Z32" s="79">
        <f>((((N32/1000)+1)/((SMOW!$Z$4/1000)+1))-1)*1000</f>
        <v>-8.9963126293345361</v>
      </c>
      <c r="AA32" s="79">
        <f>((((P32/1000)+1)/((SMOW!$AA$4/1000)+1))-1)*1000</f>
        <v>-17.037754032664054</v>
      </c>
      <c r="AB32" s="79">
        <f>Z32*SMOW!$AN$6</f>
        <v>-9.184130884327617</v>
      </c>
      <c r="AC32" s="79">
        <f>AA32*SMOW!$AN$12</f>
        <v>-17.364017689294077</v>
      </c>
      <c r="AD32" s="79">
        <f t="shared" ref="AD32" si="87">LN((AB32/1000)+1)*1000</f>
        <v>-9.2265650280244014</v>
      </c>
      <c r="AE32" s="79">
        <f t="shared" ref="AE32" si="88">LN((AC32/1000)+1)*1000</f>
        <v>-17.516540428237388</v>
      </c>
      <c r="AF32" s="44">
        <f>(AD32-SMOW!AN$14*AE32)</f>
        <v>2.2168318084940353E-2</v>
      </c>
      <c r="AG32" s="45">
        <f t="shared" ref="AG32" si="89">AF32*1000</f>
        <v>22.168318084940353</v>
      </c>
      <c r="AI32" s="2"/>
      <c r="AK32" s="20">
        <v>23</v>
      </c>
      <c r="AL32" s="20">
        <v>0</v>
      </c>
      <c r="AM32" s="20">
        <v>0</v>
      </c>
      <c r="AN32" s="20">
        <v>0</v>
      </c>
    </row>
    <row r="33" spans="1:40" customFormat="1" x14ac:dyDescent="0.2">
      <c r="A33">
        <v>4145</v>
      </c>
      <c r="B33" t="s">
        <v>209</v>
      </c>
      <c r="C33" t="s">
        <v>62</v>
      </c>
      <c r="D33" t="s">
        <v>169</v>
      </c>
      <c r="E33" t="s">
        <v>179</v>
      </c>
      <c r="F33">
        <v>-9.3512212351007999</v>
      </c>
      <c r="G33">
        <v>-9.3952190126722304</v>
      </c>
      <c r="H33">
        <v>5.60678915191284E-3</v>
      </c>
      <c r="I33">
        <v>-17.6830815800461</v>
      </c>
      <c r="J33">
        <v>-17.841296630940899</v>
      </c>
      <c r="K33">
        <v>8.5905793206882894E-3</v>
      </c>
      <c r="L33">
        <v>2.4985608464570899E-2</v>
      </c>
      <c r="M33">
        <v>4.3530012053826098E-3</v>
      </c>
      <c r="N33">
        <v>-19.452896091844799</v>
      </c>
      <c r="O33">
        <v>5.7735930526171602E-3</v>
      </c>
      <c r="P33">
        <v>-37.231773600765202</v>
      </c>
      <c r="Q33">
        <v>9.3151840922288294E-3</v>
      </c>
      <c r="R33">
        <v>-56.990427201363303</v>
      </c>
      <c r="S33">
        <v>0.154812645167028</v>
      </c>
      <c r="T33">
        <v>820.58615182650999</v>
      </c>
      <c r="U33">
        <v>0.44494408981404898</v>
      </c>
      <c r="V33" s="14">
        <v>44747.515046296299</v>
      </c>
      <c r="W33">
        <v>2.5</v>
      </c>
      <c r="X33">
        <v>0.17372043000493001</v>
      </c>
      <c r="Y33">
        <v>0.18095097305549401</v>
      </c>
      <c r="Z33" s="79">
        <f>((((N33/1000)+1)/((SMOW!$Z$4/1000)+1))-1)*1000</f>
        <v>-9.102700430125509</v>
      </c>
      <c r="AA33" s="79">
        <f>((((P33/1000)+1)/((SMOW!$AA$4/1000)+1))-1)*1000</f>
        <v>-17.263070933788537</v>
      </c>
      <c r="AB33" s="79">
        <f>Z33*SMOW!$AN$6</f>
        <v>-9.2927397696807201</v>
      </c>
      <c r="AC33" s="79">
        <f>AA33*SMOW!$AN$12</f>
        <v>-17.593649285648954</v>
      </c>
      <c r="AD33" s="79">
        <f t="shared" ref="AD33" si="90">LN((AB33/1000)+1)*1000</f>
        <v>-9.3361866457117433</v>
      </c>
      <c r="AE33" s="79">
        <f t="shared" ref="AE33" si="91">LN((AC33/1000)+1)*1000</f>
        <v>-17.750257120789946</v>
      </c>
      <c r="AF33" s="44">
        <f>(AD33-SMOW!AN$14*AE33)</f>
        <v>3.5949114065349619E-2</v>
      </c>
      <c r="AG33" s="45">
        <f t="shared" ref="AG33" si="92">AF33*1000</f>
        <v>35.949114065349619</v>
      </c>
      <c r="AH33" s="2">
        <f>AVERAGE(AG32:AG33)</f>
        <v>29.058716075144986</v>
      </c>
      <c r="AI33" s="2">
        <f>STDEV(AG32:AG33)</f>
        <v>9.7444942878956979</v>
      </c>
      <c r="AK33" s="20">
        <v>23</v>
      </c>
      <c r="AL33" s="20">
        <v>0</v>
      </c>
      <c r="AM33" s="20">
        <v>0</v>
      </c>
      <c r="AN33" s="20">
        <v>0</v>
      </c>
    </row>
    <row r="34" spans="1:40" customFormat="1" x14ac:dyDescent="0.2">
      <c r="A34">
        <v>4146</v>
      </c>
      <c r="B34" t="s">
        <v>209</v>
      </c>
      <c r="C34" t="s">
        <v>62</v>
      </c>
      <c r="D34" t="s">
        <v>169</v>
      </c>
      <c r="E34" t="s">
        <v>180</v>
      </c>
      <c r="F34">
        <v>-9.1786562611138205</v>
      </c>
      <c r="G34">
        <v>-9.2210402655068098</v>
      </c>
      <c r="H34">
        <v>5.4554073670490099E-3</v>
      </c>
      <c r="I34">
        <v>-17.3496992529568</v>
      </c>
      <c r="J34">
        <v>-17.501969284284499</v>
      </c>
      <c r="K34">
        <v>3.1878672663341501E-3</v>
      </c>
      <c r="L34">
        <v>1.9999516595409599E-2</v>
      </c>
      <c r="M34">
        <v>5.77090686421827E-3</v>
      </c>
      <c r="N34">
        <v>-19.2800715244123</v>
      </c>
      <c r="O34">
        <v>5.3997895348413599E-3</v>
      </c>
      <c r="P34">
        <v>-36.900616733271399</v>
      </c>
      <c r="Q34">
        <v>3.1244411117652398E-3</v>
      </c>
      <c r="R34">
        <v>-57.235997494933798</v>
      </c>
      <c r="S34">
        <v>0.15460432607882499</v>
      </c>
      <c r="T34">
        <v>654.08525447276895</v>
      </c>
      <c r="U34">
        <v>0.27140749838969302</v>
      </c>
      <c r="V34" s="14">
        <v>44747.666921296295</v>
      </c>
      <c r="W34">
        <v>2.5</v>
      </c>
      <c r="X34">
        <v>1.5137238807196699E-2</v>
      </c>
      <c r="Y34">
        <v>1.6620193152889901E-2</v>
      </c>
      <c r="Z34" s="79">
        <f>((((N34/1000)+1)/((SMOW!$Z$4/1000)+1))-1)*1000</f>
        <v>-8.928051607559496</v>
      </c>
      <c r="AA34" s="79">
        <f>((((P34/1000)+1)/((SMOW!$AA$4/1000)+1))-1)*1000</f>
        <v>-16.925045566855481</v>
      </c>
      <c r="AB34" s="79">
        <f>Z34*SMOW!$AN$6</f>
        <v>-9.1144447602332068</v>
      </c>
      <c r="AC34" s="79">
        <f>AA34*SMOW!$AN$12</f>
        <v>-17.249150918105734</v>
      </c>
      <c r="AD34" s="79">
        <f t="shared" ref="AD34" si="93">LN((AB34/1000)+1)*1000</f>
        <v>-9.1562354382419198</v>
      </c>
      <c r="AE34" s="79">
        <f t="shared" ref="AE34" si="94">LN((AC34/1000)+1)*1000</f>
        <v>-17.399650694893925</v>
      </c>
      <c r="AF34" s="44">
        <f>(AD34-SMOW!AN$14*AE34)</f>
        <v>3.0780128662073025E-2</v>
      </c>
      <c r="AG34" s="45">
        <f t="shared" ref="AG34" si="95">AF34*1000</f>
        <v>30.780128662073025</v>
      </c>
      <c r="AI34" s="2"/>
      <c r="AK34" s="20">
        <v>23</v>
      </c>
      <c r="AL34" s="20">
        <v>0</v>
      </c>
      <c r="AM34" s="20">
        <v>0</v>
      </c>
      <c r="AN34" s="20">
        <v>0</v>
      </c>
    </row>
    <row r="35" spans="1:40" customFormat="1" x14ac:dyDescent="0.2">
      <c r="A35">
        <v>4147</v>
      </c>
      <c r="B35" t="s">
        <v>209</v>
      </c>
      <c r="C35" t="s">
        <v>62</v>
      </c>
      <c r="D35" t="s">
        <v>169</v>
      </c>
      <c r="E35" t="s">
        <v>181</v>
      </c>
      <c r="F35">
        <v>-9.1395726701148501</v>
      </c>
      <c r="G35">
        <v>-9.1815955828242597</v>
      </c>
      <c r="H35">
        <v>6.2647834953900904E-3</v>
      </c>
      <c r="I35">
        <v>-17.251241627649001</v>
      </c>
      <c r="J35">
        <v>-17.401778153187301</v>
      </c>
      <c r="K35">
        <v>1.58227183018743E-3</v>
      </c>
      <c r="L35">
        <v>6.5432820586273999E-3</v>
      </c>
      <c r="M35">
        <v>6.2272827720243904E-3</v>
      </c>
      <c r="N35">
        <v>-19.241386390294799</v>
      </c>
      <c r="O35">
        <v>6.2009140803630297E-3</v>
      </c>
      <c r="P35">
        <v>-36.804118031607302</v>
      </c>
      <c r="Q35">
        <v>1.5507907774053599E-3</v>
      </c>
      <c r="R35">
        <v>-56.731383562936102</v>
      </c>
      <c r="S35">
        <v>0.12764774355438399</v>
      </c>
      <c r="T35">
        <v>559.05772878924404</v>
      </c>
      <c r="U35">
        <v>0.18528258287983801</v>
      </c>
      <c r="V35" s="14">
        <v>44747.745300925926</v>
      </c>
      <c r="W35">
        <v>2.5</v>
      </c>
      <c r="X35">
        <v>1.28173756211848E-2</v>
      </c>
      <c r="Y35">
        <v>1.5309353112912399E-2</v>
      </c>
      <c r="Z35" s="79">
        <f>((((N35/1000)+1)/((SMOW!$Z$4/1000)+1))-1)*1000</f>
        <v>-8.8889581312973078</v>
      </c>
      <c r="AA35" s="79">
        <f>((((P35/1000)+1)/((SMOW!$AA$4/1000)+1))-1)*1000</f>
        <v>-16.826545392948699</v>
      </c>
      <c r="AB35" s="79">
        <f>Z35*SMOW!$AN$6</f>
        <v>-9.0745351197495534</v>
      </c>
      <c r="AC35" s="79">
        <f>AA35*SMOW!$AN$12</f>
        <v>-17.148764519825956</v>
      </c>
      <c r="AD35" s="79">
        <f t="shared" ref="AD35" si="96">LN((AB35/1000)+1)*1000</f>
        <v>-9.1159595087170207</v>
      </c>
      <c r="AE35" s="79">
        <f t="shared" ref="AE35" si="97">LN((AC35/1000)+1)*1000</f>
        <v>-17.297507540737218</v>
      </c>
      <c r="AF35" s="44">
        <f>(AD35-SMOW!AN$14*AE35)</f>
        <v>1.712447279223106E-2</v>
      </c>
      <c r="AG35" s="45">
        <f t="shared" ref="AG35" si="98">AF35*1000</f>
        <v>17.12447279223106</v>
      </c>
      <c r="AH35" s="2">
        <f>AVERAGE(AG34:AG35)</f>
        <v>23.952300727152043</v>
      </c>
      <c r="AI35" s="2">
        <f>STDEV(AG34:AG35)</f>
        <v>9.6560068671151402</v>
      </c>
      <c r="AK35" s="20">
        <v>23</v>
      </c>
      <c r="AL35" s="20">
        <v>0</v>
      </c>
      <c r="AM35" s="20">
        <v>0</v>
      </c>
      <c r="AN35" s="20">
        <v>0</v>
      </c>
    </row>
    <row r="36" spans="1:40" customFormat="1" x14ac:dyDescent="0.2">
      <c r="A36">
        <v>4149</v>
      </c>
      <c r="B36" t="s">
        <v>145</v>
      </c>
      <c r="C36" t="s">
        <v>61</v>
      </c>
      <c r="D36" t="s">
        <v>24</v>
      </c>
      <c r="E36" t="s">
        <v>182</v>
      </c>
      <c r="F36">
        <v>-29.373927473162802</v>
      </c>
      <c r="G36">
        <v>-29.813980688836001</v>
      </c>
      <c r="H36">
        <v>5.4309005053329402E-3</v>
      </c>
      <c r="I36">
        <v>-54.921420981300002</v>
      </c>
      <c r="J36">
        <v>-56.487203889155801</v>
      </c>
      <c r="K36">
        <v>7.9499965528197405E-3</v>
      </c>
      <c r="L36">
        <v>1.1262964638248E-2</v>
      </c>
      <c r="M36">
        <v>4.5289858285090002E-3</v>
      </c>
      <c r="N36">
        <v>-39.2722908431058</v>
      </c>
      <c r="O36">
        <v>5.9590185346913302E-3</v>
      </c>
      <c r="P36">
        <v>-73.729674855419603</v>
      </c>
      <c r="Q36">
        <v>9.0204812044934295E-3</v>
      </c>
      <c r="R36">
        <v>-106.473370117492</v>
      </c>
      <c r="S36">
        <v>0.17294048806805001</v>
      </c>
      <c r="T36">
        <v>340.77737086124603</v>
      </c>
      <c r="U36">
        <v>0.240497970230511</v>
      </c>
      <c r="V36" s="14">
        <v>44748.575162037036</v>
      </c>
      <c r="W36">
        <v>2.5</v>
      </c>
      <c r="X36">
        <v>0.15775118459326101</v>
      </c>
      <c r="Y36">
        <v>0.17206954495270901</v>
      </c>
      <c r="Z36" s="79">
        <f>((((N36/1000)+1)/((SMOW!$Z$4/1000)+1))-1)*1000</f>
        <v>-29.131299423339698</v>
      </c>
      <c r="AA36" s="79">
        <f>((((P36/1000)+1)/((SMOW!$AA$4/1000)+1))-1)*1000</f>
        <v>-54.517972386557759</v>
      </c>
      <c r="AB36" s="79">
        <f>Z36*SMOW!$AN$6</f>
        <v>-29.739480802623014</v>
      </c>
      <c r="AC36" s="79">
        <f>AA36*SMOW!$AN$12</f>
        <v>-55.561961693410758</v>
      </c>
      <c r="AD36" s="79">
        <f t="shared" ref="AD36" si="99">LN((AB36/1000)+1)*1000</f>
        <v>-30.190667052776913</v>
      </c>
      <c r="AE36" s="79">
        <f t="shared" ref="AE36" si="100">LN((AC36/1000)+1)*1000</f>
        <v>-57.16519683244681</v>
      </c>
      <c r="AF36" s="44">
        <f>(AD36-SMOW!AN$14*AE36)</f>
        <v>-7.4431252449969065E-3</v>
      </c>
      <c r="AG36" s="45">
        <f t="shared" ref="AG36" si="101">AF36*1000</f>
        <v>-7.4431252449969065</v>
      </c>
      <c r="AI36" s="2"/>
      <c r="AK36" s="20">
        <v>23</v>
      </c>
      <c r="AL36" s="20">
        <v>2</v>
      </c>
      <c r="AM36" s="20">
        <v>0</v>
      </c>
      <c r="AN36" s="20">
        <v>0</v>
      </c>
    </row>
    <row r="37" spans="1:40" customFormat="1" x14ac:dyDescent="0.2">
      <c r="A37">
        <v>4150</v>
      </c>
      <c r="B37" t="s">
        <v>145</v>
      </c>
      <c r="C37" t="s">
        <v>61</v>
      </c>
      <c r="D37" t="s">
        <v>24</v>
      </c>
      <c r="E37" t="s">
        <v>183</v>
      </c>
      <c r="F37">
        <v>-29.371843209742899</v>
      </c>
      <c r="G37">
        <v>-29.811833278564599</v>
      </c>
      <c r="H37">
        <v>5.0192881982047202E-3</v>
      </c>
      <c r="I37">
        <v>-54.917851425476599</v>
      </c>
      <c r="J37">
        <v>-56.4834256660655</v>
      </c>
      <c r="K37">
        <v>2.2240785380425198E-3</v>
      </c>
      <c r="L37">
        <v>1.14154731179865E-2</v>
      </c>
      <c r="M37">
        <v>5.2591942108352304E-3</v>
      </c>
      <c r="N37">
        <v>-39.2673891019924</v>
      </c>
      <c r="O37">
        <v>4.9681165972524097E-3</v>
      </c>
      <c r="P37">
        <v>-73.721308855705701</v>
      </c>
      <c r="Q37">
        <v>2.1798280290523898E-3</v>
      </c>
      <c r="R37">
        <v>-107.436712157991</v>
      </c>
      <c r="S37">
        <v>0.13295090817394101</v>
      </c>
      <c r="T37">
        <v>326.903370576344</v>
      </c>
      <c r="U37">
        <v>9.7102824264714102E-2</v>
      </c>
      <c r="V37" s="14">
        <v>44748.653449074074</v>
      </c>
      <c r="W37">
        <v>2.5</v>
      </c>
      <c r="X37">
        <v>4.3190634713376697E-2</v>
      </c>
      <c r="Y37">
        <v>4.90320253806509E-2</v>
      </c>
      <c r="Z37" s="79">
        <f>((((N37/1000)+1)/((SMOW!$Z$4/1000)+1))-1)*1000</f>
        <v>-29.126345941744347</v>
      </c>
      <c r="AA37" s="79">
        <f>((((P37/1000)+1)/((SMOW!$AA$4/1000)+1))-1)*1000</f>
        <v>-54.509432868279141</v>
      </c>
      <c r="AB37" s="79">
        <f>Z37*SMOW!$AN$6</f>
        <v>-29.734423905961101</v>
      </c>
      <c r="AC37" s="79">
        <f>AA37*SMOW!$AN$12</f>
        <v>-55.553258648034962</v>
      </c>
      <c r="AD37" s="79">
        <f t="shared" ref="AD37" si="102">LN((AB37/1000)+1)*1000</f>
        <v>-30.185455170623776</v>
      </c>
      <c r="AE37" s="79">
        <f t="shared" ref="AE37" si="103">LN((AC37/1000)+1)*1000</f>
        <v>-57.155981823178273</v>
      </c>
      <c r="AF37" s="44">
        <f>(AD37-SMOW!AN$14*AE37)</f>
        <v>-7.0967679856472898E-3</v>
      </c>
      <c r="AG37" s="45">
        <f t="shared" ref="AG37" si="104">AF37*1000</f>
        <v>-7.0967679856472898</v>
      </c>
      <c r="AI37" s="2"/>
      <c r="AK37" s="20">
        <v>23</v>
      </c>
      <c r="AL37" s="20">
        <v>0</v>
      </c>
      <c r="AM37" s="20">
        <v>0</v>
      </c>
      <c r="AN37" s="20">
        <v>0</v>
      </c>
    </row>
    <row r="38" spans="1:40" customFormat="1" x14ac:dyDescent="0.2">
      <c r="A38">
        <v>4151</v>
      </c>
      <c r="B38" t="s">
        <v>145</v>
      </c>
      <c r="C38" t="s">
        <v>61</v>
      </c>
      <c r="D38" t="s">
        <v>24</v>
      </c>
      <c r="E38" t="s">
        <v>184</v>
      </c>
      <c r="F38">
        <v>-29.342484450047401</v>
      </c>
      <c r="G38">
        <v>-29.781586543419898</v>
      </c>
      <c r="H38">
        <v>4.9340685253479403E-3</v>
      </c>
      <c r="I38">
        <v>-54.887986746938701</v>
      </c>
      <c r="J38">
        <v>-56.451826055312203</v>
      </c>
      <c r="K38">
        <v>1.9780080860798302E-3</v>
      </c>
      <c r="L38">
        <v>2.4977613784962299E-2</v>
      </c>
      <c r="M38">
        <v>5.4601630269098499E-3</v>
      </c>
      <c r="N38">
        <v>-39.238329654604897</v>
      </c>
      <c r="O38">
        <v>4.8837657382446997E-3</v>
      </c>
      <c r="P38">
        <v>-73.692038368066903</v>
      </c>
      <c r="Q38">
        <v>1.93865342162112E-3</v>
      </c>
      <c r="R38">
        <v>-108.20790024018601</v>
      </c>
      <c r="S38">
        <v>0.17272959099697699</v>
      </c>
      <c r="T38">
        <v>322.09966519055502</v>
      </c>
      <c r="U38">
        <v>0.103256285788591</v>
      </c>
      <c r="V38" s="14">
        <v>44748.730324074073</v>
      </c>
      <c r="W38">
        <v>2.5</v>
      </c>
      <c r="X38">
        <v>7.7009415555156398E-3</v>
      </c>
      <c r="Y38">
        <v>5.3014284445962604E-3</v>
      </c>
      <c r="Z38" s="79">
        <f>((((N38/1000)+1)/((SMOW!$Z$4/1000)+1))-1)*1000</f>
        <v>-29.096979756450093</v>
      </c>
      <c r="AA38" s="79">
        <f>((((P38/1000)+1)/((SMOW!$AA$4/1000)+1))-1)*1000</f>
        <v>-54.479555283679204</v>
      </c>
      <c r="AB38" s="79">
        <f>Z38*SMOW!$AN$6</f>
        <v>-29.70444463551685</v>
      </c>
      <c r="AC38" s="79">
        <f>AA38*SMOW!$AN$12</f>
        <v>-55.522808924056548</v>
      </c>
      <c r="AD38" s="79">
        <f t="shared" ref="AD38" si="105">LN((AB38/1000)+1)*1000</f>
        <v>-30.15455764313986</v>
      </c>
      <c r="AE38" s="79">
        <f t="shared" ref="AE38" si="106">LN((AC38/1000)+1)*1000</f>
        <v>-57.123741537099768</v>
      </c>
      <c r="AF38" s="44">
        <f>(AD38-SMOW!AN$14*AE38)</f>
        <v>6.7778884488198798E-3</v>
      </c>
      <c r="AG38" s="45">
        <f t="shared" ref="AG38" si="107">AF38*1000</f>
        <v>6.7778884488198798</v>
      </c>
      <c r="AI38" s="2"/>
      <c r="AK38" s="20">
        <v>23</v>
      </c>
      <c r="AL38" s="20">
        <v>0</v>
      </c>
      <c r="AM38" s="20">
        <v>0</v>
      </c>
      <c r="AN38" s="20">
        <v>0</v>
      </c>
    </row>
    <row r="39" spans="1:40" customFormat="1" x14ac:dyDescent="0.2">
      <c r="A39">
        <v>4152</v>
      </c>
      <c r="B39" t="s">
        <v>209</v>
      </c>
      <c r="C39" t="s">
        <v>61</v>
      </c>
      <c r="D39" t="s">
        <v>24</v>
      </c>
      <c r="E39" t="s">
        <v>185</v>
      </c>
      <c r="F39">
        <v>-29.094300112640401</v>
      </c>
      <c r="G39">
        <v>-29.525932474753599</v>
      </c>
      <c r="H39">
        <v>5.3502007138381998E-3</v>
      </c>
      <c r="I39">
        <v>-54.413375701425402</v>
      </c>
      <c r="J39">
        <v>-55.949779177914898</v>
      </c>
      <c r="K39">
        <v>8.5328135873025106E-3</v>
      </c>
      <c r="L39">
        <v>1.5550931185496599E-2</v>
      </c>
      <c r="M39">
        <v>4.1263951790695896E-3</v>
      </c>
      <c r="N39">
        <v>-38.995312231235999</v>
      </c>
      <c r="O39">
        <v>5.7960187214799201E-3</v>
      </c>
      <c r="P39">
        <v>-73.231892418340806</v>
      </c>
      <c r="Q39">
        <v>9.5742255850920707E-3</v>
      </c>
      <c r="R39">
        <v>-107.371322926315</v>
      </c>
      <c r="S39">
        <v>0.171002136385774</v>
      </c>
      <c r="T39">
        <v>593.83874588370304</v>
      </c>
      <c r="U39">
        <v>0.34189502884331302</v>
      </c>
      <c r="V39" s="14">
        <v>44749.456793981481</v>
      </c>
      <c r="W39">
        <v>2.5</v>
      </c>
      <c r="X39">
        <v>0.14888772605317999</v>
      </c>
      <c r="Y39">
        <v>0.16171049603874099</v>
      </c>
      <c r="Z39" s="79">
        <f>((((N39/1000)+1)/((SMOW!$Z$4/1000)+1))-1)*1000</f>
        <v>-28.851397155058468</v>
      </c>
      <c r="AA39" s="79">
        <f>((((P39/1000)+1)/((SMOW!$AA$4/1000)+1))-1)*1000</f>
        <v>-54.009865481755234</v>
      </c>
      <c r="AB39" s="79">
        <f>Z39*SMOW!$AN$6</f>
        <v>-29.453734945111041</v>
      </c>
      <c r="AC39" s="79">
        <f>AA39*SMOW!$AN$12</f>
        <v>-55.044124819716679</v>
      </c>
      <c r="AD39" s="79">
        <f t="shared" ref="AD39" si="108">LN((AB39/1000)+1)*1000</f>
        <v>-29.89620614930606</v>
      </c>
      <c r="AE39" s="79">
        <f t="shared" ref="AE39" si="109">LN((AC39/1000)+1)*1000</f>
        <v>-56.617045509460226</v>
      </c>
      <c r="AF39" s="44">
        <f>(AD39-SMOW!AN$14*AE39)</f>
        <v>-2.4061203110576912E-3</v>
      </c>
      <c r="AG39" s="45">
        <f t="shared" ref="AG39" si="110">AF39*1000</f>
        <v>-2.4061203110576912</v>
      </c>
      <c r="AH39" s="2">
        <f>AVERAGE(AG36:AG39)</f>
        <v>-2.5420312732205019</v>
      </c>
      <c r="AI39" s="2">
        <f>STDEV(AG36:AG39)</f>
        <v>6.62434208191336</v>
      </c>
      <c r="AK39" s="20">
        <v>23</v>
      </c>
      <c r="AL39" s="20">
        <v>0</v>
      </c>
      <c r="AM39" s="20">
        <v>0</v>
      </c>
      <c r="AN39" s="20">
        <v>0</v>
      </c>
    </row>
    <row r="40" spans="1:40" customFormat="1" x14ac:dyDescent="0.2">
      <c r="A40">
        <v>4153</v>
      </c>
      <c r="B40" t="s">
        <v>145</v>
      </c>
      <c r="C40" t="s">
        <v>61</v>
      </c>
      <c r="D40" t="s">
        <v>22</v>
      </c>
      <c r="E40" t="s">
        <v>186</v>
      </c>
      <c r="F40">
        <v>-0.23682846935511301</v>
      </c>
      <c r="G40">
        <v>-0.23685684389238201</v>
      </c>
      <c r="H40">
        <v>4.0893404871762398E-3</v>
      </c>
      <c r="I40">
        <v>-0.41421139610133001</v>
      </c>
      <c r="J40">
        <v>-0.41429733213048198</v>
      </c>
      <c r="K40">
        <v>2.5488747046743501E-3</v>
      </c>
      <c r="L40">
        <v>-1.8107852527487901E-2</v>
      </c>
      <c r="M40">
        <v>4.3313054300646104E-3</v>
      </c>
      <c r="N40">
        <v>-10.42940559176</v>
      </c>
      <c r="O40">
        <v>4.0476496953160204E-3</v>
      </c>
      <c r="P40">
        <v>-20.302079188573298</v>
      </c>
      <c r="Q40">
        <v>2.4981620157534701E-3</v>
      </c>
      <c r="R40">
        <v>-31.5591677586842</v>
      </c>
      <c r="S40">
        <v>0.117552191652713</v>
      </c>
      <c r="T40">
        <v>428.169689688201</v>
      </c>
      <c r="U40">
        <v>9.6156634956397202E-2</v>
      </c>
      <c r="V40" s="14">
        <v>44749.582638888889</v>
      </c>
      <c r="W40">
        <v>2.5</v>
      </c>
      <c r="X40">
        <v>2.1845740396444799E-4</v>
      </c>
      <c r="Y40">
        <v>1.0778941422726E-4</v>
      </c>
      <c r="Z40" s="79">
        <f>((((N40/1000)+1)/((SMOW!$Z$4/1000)+1))-1)*1000</f>
        <v>1.6037806508828467E-2</v>
      </c>
      <c r="AA40" s="79">
        <f>((((P40/1000)+1)/((SMOW!$AA$4/1000)+1))-1)*1000</f>
        <v>1.7760984492687371E-2</v>
      </c>
      <c r="AB40" s="79">
        <f>Z40*SMOW!$AN$6</f>
        <v>1.6372631781861206E-2</v>
      </c>
      <c r="AC40" s="79">
        <f>AA40*SMOW!$AN$12</f>
        <v>1.8101097616449097E-2</v>
      </c>
      <c r="AD40" s="79">
        <f t="shared" ref="AD40" si="111">LN((AB40/1000)+1)*1000</f>
        <v>1.6372497751818517E-2</v>
      </c>
      <c r="AE40" s="79">
        <f t="shared" ref="AE40" si="112">LN((AC40/1000)+1)*1000</f>
        <v>1.8100933793461491E-2</v>
      </c>
      <c r="AF40" s="44">
        <f>(AD40-SMOW!AN$14*AE40)</f>
        <v>6.8152047088708492E-3</v>
      </c>
      <c r="AG40" s="45">
        <f t="shared" ref="AG40" si="113">AF40*1000</f>
        <v>6.8152047088708496</v>
      </c>
      <c r="AI40" s="2"/>
      <c r="AK40" s="20">
        <v>23</v>
      </c>
      <c r="AL40" s="20">
        <v>2</v>
      </c>
      <c r="AM40" s="20">
        <v>0</v>
      </c>
      <c r="AN40" s="20">
        <v>0</v>
      </c>
    </row>
    <row r="41" spans="1:40" customFormat="1" x14ac:dyDescent="0.2">
      <c r="A41">
        <v>4154</v>
      </c>
      <c r="B41" t="s">
        <v>209</v>
      </c>
      <c r="C41" t="s">
        <v>61</v>
      </c>
      <c r="D41" t="s">
        <v>22</v>
      </c>
      <c r="E41" t="s">
        <v>187</v>
      </c>
      <c r="F41">
        <v>-0.231015973088008</v>
      </c>
      <c r="G41">
        <v>-0.23104302816275299</v>
      </c>
      <c r="H41">
        <v>4.3359369120610902E-3</v>
      </c>
      <c r="I41">
        <v>-0.39236422663846698</v>
      </c>
      <c r="J41">
        <v>-0.39244131983652403</v>
      </c>
      <c r="K41">
        <v>2.2433651408029702E-3</v>
      </c>
      <c r="L41">
        <v>-2.3834011289068199E-2</v>
      </c>
      <c r="M41">
        <v>4.4681151836011403E-3</v>
      </c>
      <c r="N41">
        <v>-10.4236523538434</v>
      </c>
      <c r="O41">
        <v>4.2917320717230298E-3</v>
      </c>
      <c r="P41">
        <v>-20.2806666927751</v>
      </c>
      <c r="Q41">
        <v>2.1987309034623699E-3</v>
      </c>
      <c r="R41">
        <v>-31.9499083676581</v>
      </c>
      <c r="S41">
        <v>0.153147031297443</v>
      </c>
      <c r="T41">
        <v>477.51327633015001</v>
      </c>
      <c r="U41">
        <v>0.13898098445250001</v>
      </c>
      <c r="V41" s="14">
        <v>44749.66642361111</v>
      </c>
      <c r="W41">
        <v>2.5</v>
      </c>
      <c r="X41">
        <v>4.8417983992012803E-2</v>
      </c>
      <c r="Y41">
        <v>5.24702882608628E-2</v>
      </c>
      <c r="Z41" s="79">
        <f>((((N41/1000)+1)/((SMOW!$Z$4/1000)+1))-1)*1000</f>
        <v>2.1851772908476619E-2</v>
      </c>
      <c r="AA41" s="79">
        <f>((((P41/1000)+1)/((SMOW!$AA$4/1000)+1))-1)*1000</f>
        <v>3.9617595240182268E-2</v>
      </c>
      <c r="AB41" s="79">
        <f>Z41*SMOW!$AN$6</f>
        <v>2.2307977803223449E-2</v>
      </c>
      <c r="AC41" s="79">
        <f>AA41*SMOW!$AN$12</f>
        <v>4.0376250486945972E-2</v>
      </c>
      <c r="AD41" s="79">
        <f t="shared" ref="AD41" si="114">LN((AB41/1000)+1)*1000</f>
        <v>2.2307728983990058E-2</v>
      </c>
      <c r="AE41" s="79">
        <f t="shared" ref="AE41" si="115">LN((AC41/1000)+1)*1000</f>
        <v>4.0375435388167298E-2</v>
      </c>
      <c r="AF41" s="44">
        <f>(AD41-SMOW!AN$14*AE41)</f>
        <v>9.8949909903772379E-4</v>
      </c>
      <c r="AG41" s="45">
        <f t="shared" ref="AG41" si="116">AF41*1000</f>
        <v>0.98949909903772382</v>
      </c>
      <c r="AI41" s="2"/>
      <c r="AK41" s="20">
        <v>23</v>
      </c>
      <c r="AL41" s="20">
        <v>0</v>
      </c>
      <c r="AM41" s="20">
        <v>0</v>
      </c>
      <c r="AN41" s="20">
        <v>0</v>
      </c>
    </row>
    <row r="42" spans="1:40" customFormat="1" x14ac:dyDescent="0.2">
      <c r="A42">
        <v>4155</v>
      </c>
      <c r="B42" t="s">
        <v>209</v>
      </c>
      <c r="C42" t="s">
        <v>61</v>
      </c>
      <c r="D42" t="s">
        <v>22</v>
      </c>
      <c r="E42" t="s">
        <v>188</v>
      </c>
      <c r="F42">
        <v>-0.19504530537806899</v>
      </c>
      <c r="G42">
        <v>-0.19506467818562701</v>
      </c>
      <c r="H42">
        <v>4.2297025323920698E-3</v>
      </c>
      <c r="I42">
        <v>-0.32254686592037801</v>
      </c>
      <c r="J42">
        <v>-0.32259896261256299</v>
      </c>
      <c r="K42">
        <v>1.856662924143E-3</v>
      </c>
      <c r="L42">
        <v>-2.4732425926194401E-2</v>
      </c>
      <c r="M42">
        <v>4.4317832659924103E-3</v>
      </c>
      <c r="N42">
        <v>-10.3880484067881</v>
      </c>
      <c r="O42">
        <v>4.1865807506595298E-3</v>
      </c>
      <c r="P42">
        <v>-20.2122384258751</v>
      </c>
      <c r="Q42">
        <v>1.81972255625051E-3</v>
      </c>
      <c r="R42">
        <v>-31.677671196480201</v>
      </c>
      <c r="S42">
        <v>0.166442380774251</v>
      </c>
      <c r="T42">
        <v>502.77717640624797</v>
      </c>
      <c r="U42">
        <v>0.116974007000157</v>
      </c>
      <c r="V42" s="14">
        <v>44749.743495370371</v>
      </c>
      <c r="W42">
        <v>2.5</v>
      </c>
      <c r="X42">
        <v>3.5358517839693203E-2</v>
      </c>
      <c r="Y42">
        <v>3.8311133363393098E-2</v>
      </c>
      <c r="Z42" s="79">
        <f>((((N42/1000)+1)/((SMOW!$Z$4/1000)+1))-1)*1000</f>
        <v>5.7831538541774918E-2</v>
      </c>
      <c r="AA42" s="79">
        <f>((((P42/1000)+1)/((SMOW!$AA$4/1000)+1))-1)*1000</f>
        <v>0.10946512762721738</v>
      </c>
      <c r="AB42" s="79">
        <f>Z42*SMOW!$AN$6</f>
        <v>5.9038901947206582E-2</v>
      </c>
      <c r="AC42" s="79">
        <f>AA42*SMOW!$AN$12</f>
        <v>0.11156132485747776</v>
      </c>
      <c r="AD42" s="79">
        <f t="shared" ref="AD42" si="117">LN((AB42/1000)+1)*1000</f>
        <v>5.9037159219870933E-2</v>
      </c>
      <c r="AE42" s="79">
        <f t="shared" ref="AE42" si="118">LN((AC42/1000)+1)*1000</f>
        <v>0.11155510235564393</v>
      </c>
      <c r="AF42" s="44">
        <f>(AD42-SMOW!AN$14*AE42)</f>
        <v>1.3606517609093122E-4</v>
      </c>
      <c r="AG42" s="45">
        <f t="shared" ref="AG42" si="119">AF42*1000</f>
        <v>0.13606517609093122</v>
      </c>
      <c r="AI42" s="2"/>
      <c r="AK42" s="20">
        <v>23</v>
      </c>
      <c r="AL42" s="20">
        <v>0</v>
      </c>
      <c r="AM42" s="20">
        <v>0</v>
      </c>
      <c r="AN42" s="20">
        <v>0</v>
      </c>
    </row>
    <row r="43" spans="1:40" customFormat="1" x14ac:dyDescent="0.2">
      <c r="A43">
        <v>4156</v>
      </c>
      <c r="B43" t="s">
        <v>209</v>
      </c>
      <c r="C43" t="s">
        <v>61</v>
      </c>
      <c r="D43" t="s">
        <v>22</v>
      </c>
      <c r="E43" t="s">
        <v>189</v>
      </c>
      <c r="F43">
        <v>-0.28667210267727899</v>
      </c>
      <c r="G43">
        <v>-0.28671363432856001</v>
      </c>
      <c r="H43">
        <v>4.7127559661178202E-3</v>
      </c>
      <c r="I43">
        <v>-0.48590429190326601</v>
      </c>
      <c r="J43">
        <v>-0.48602270530359298</v>
      </c>
      <c r="K43">
        <v>4.0720070324774304E-3</v>
      </c>
      <c r="L43">
        <v>-3.00936459282635E-2</v>
      </c>
      <c r="M43">
        <v>4.3562907945117304E-3</v>
      </c>
      <c r="N43">
        <v>-10.478741069659799</v>
      </c>
      <c r="O43">
        <v>4.6647094586936104E-3</v>
      </c>
      <c r="P43">
        <v>-20.3723456747067</v>
      </c>
      <c r="Q43">
        <v>3.9909899367604499E-3</v>
      </c>
      <c r="R43">
        <v>-32.324690865208296</v>
      </c>
      <c r="S43">
        <v>0.153024760903408</v>
      </c>
      <c r="T43">
        <v>1080.1286284908699</v>
      </c>
      <c r="U43">
        <v>0.372890084144197</v>
      </c>
      <c r="V43" s="14">
        <v>44750.441354166665</v>
      </c>
      <c r="W43">
        <v>2.5</v>
      </c>
      <c r="X43">
        <v>7.2573404327906498E-3</v>
      </c>
      <c r="Y43">
        <v>7.9546227824604902E-3</v>
      </c>
      <c r="Z43" s="79">
        <f>((((N43/1000)+1)/((SMOW!$Z$4/1000)+1))-1)*1000</f>
        <v>-3.3818433572974094E-2</v>
      </c>
      <c r="AA43" s="79">
        <f>((((P43/1000)+1)/((SMOW!$AA$4/1000)+1))-1)*1000</f>
        <v>-5.3962893493242348E-2</v>
      </c>
      <c r="AB43" s="79">
        <f>Z43*SMOW!$AN$6</f>
        <v>-3.452446941698914E-2</v>
      </c>
      <c r="AC43" s="79">
        <f>AA43*SMOW!$AN$12</f>
        <v>-5.4996253343354513E-2</v>
      </c>
      <c r="AD43" s="79">
        <f t="shared" ref="AD43" si="120">LN((AB43/1000)+1)*1000</f>
        <v>-3.452506540019714E-2</v>
      </c>
      <c r="AE43" s="79">
        <f t="shared" ref="AE43" si="121">LN((AC43/1000)+1)*1000</f>
        <v>-5.4997765692765849E-2</v>
      </c>
      <c r="AF43" s="44">
        <f>(AD43-SMOW!AN$14*AE43)</f>
        <v>-5.4862451144167719E-3</v>
      </c>
      <c r="AG43" s="45">
        <f t="shared" ref="AG43" si="122">AF43*1000</f>
        <v>-5.4862451144167723</v>
      </c>
      <c r="AH43" s="2">
        <f>AVERAGE(AG40:AG43)</f>
        <v>0.61363096739568324</v>
      </c>
      <c r="AI43" s="2">
        <f>STDEV(AG40:AG43)</f>
        <v>5.0344596208474579</v>
      </c>
      <c r="AK43" s="20">
        <v>23</v>
      </c>
      <c r="AL43" s="20">
        <v>0</v>
      </c>
      <c r="AM43" s="20">
        <v>0</v>
      </c>
      <c r="AN43" s="20">
        <v>0</v>
      </c>
    </row>
    <row r="44" spans="1:40" customFormat="1" x14ac:dyDescent="0.2">
      <c r="A44">
        <v>4157</v>
      </c>
      <c r="B44" t="s">
        <v>209</v>
      </c>
      <c r="C44" t="s">
        <v>62</v>
      </c>
      <c r="D44" t="s">
        <v>169</v>
      </c>
      <c r="E44" t="s">
        <v>190</v>
      </c>
      <c r="F44">
        <v>-8.0188581814707902</v>
      </c>
      <c r="G44">
        <v>-8.0511824221776696</v>
      </c>
      <c r="H44">
        <v>3.7631898080610899E-3</v>
      </c>
      <c r="I44">
        <v>-15.1639326261003</v>
      </c>
      <c r="J44">
        <v>-15.280080865176201</v>
      </c>
      <c r="K44">
        <v>2.6598815287220199E-3</v>
      </c>
      <c r="L44">
        <v>1.6700274635348698E-2</v>
      </c>
      <c r="M44">
        <v>3.4933590285742902E-3</v>
      </c>
      <c r="N44">
        <v>-18.132097576433502</v>
      </c>
      <c r="O44">
        <v>3.72482411962975E-3</v>
      </c>
      <c r="P44">
        <v>-34.758338357444103</v>
      </c>
      <c r="Q44">
        <v>2.6069602359331599E-3</v>
      </c>
      <c r="R44">
        <v>-52.4045336687362</v>
      </c>
      <c r="S44">
        <v>0.173027963145997</v>
      </c>
      <c r="T44">
        <v>462.436182099934</v>
      </c>
      <c r="U44">
        <v>8.6971964297976503E-2</v>
      </c>
      <c r="V44" s="14">
        <v>44750.549363425926</v>
      </c>
      <c r="W44">
        <v>2.5</v>
      </c>
      <c r="X44">
        <v>1.04488212641391E-2</v>
      </c>
      <c r="Y44">
        <v>1.2484652956547101E-2</v>
      </c>
      <c r="Z44" s="79">
        <f>((((N44/1000)+1)/((SMOW!$Z$4/1000)+1))-1)*1000</f>
        <v>-7.7679601846232238</v>
      </c>
      <c r="AA44" s="79">
        <f>((((P44/1000)+1)/((SMOW!$AA$4/1000)+1))-1)*1000</f>
        <v>-14.738334357929039</v>
      </c>
      <c r="AB44" s="79">
        <f>Z44*SMOW!$AN$6</f>
        <v>-7.9301338202941736</v>
      </c>
      <c r="AC44" s="79">
        <f>AA44*SMOW!$AN$12</f>
        <v>-15.020565387384858</v>
      </c>
      <c r="AD44" s="79">
        <f t="shared" ref="AD44" si="123">LN((AB44/1000)+1)*1000</f>
        <v>-7.9617445606743242</v>
      </c>
      <c r="AE44" s="79">
        <f t="shared" ref="AE44" si="124">LN((AC44/1000)+1)*1000</f>
        <v>-15.134516593881388</v>
      </c>
      <c r="AF44" s="44">
        <f>(AD44-SMOW!AN$14*AE44)</f>
        <v>2.9280200895049013E-2</v>
      </c>
      <c r="AG44" s="45">
        <f t="shared" ref="AG44" si="125">AF44*1000</f>
        <v>29.280200895049013</v>
      </c>
      <c r="AI44" s="2"/>
      <c r="AK44" s="20">
        <v>23</v>
      </c>
      <c r="AL44" s="20">
        <v>2</v>
      </c>
      <c r="AM44" s="20">
        <v>0</v>
      </c>
      <c r="AN44" s="20">
        <v>0</v>
      </c>
    </row>
    <row r="45" spans="1:40" customFormat="1" x14ac:dyDescent="0.2">
      <c r="A45">
        <v>4158</v>
      </c>
      <c r="B45" t="s">
        <v>145</v>
      </c>
      <c r="C45" t="s">
        <v>62</v>
      </c>
      <c r="D45" t="s">
        <v>169</v>
      </c>
      <c r="E45" t="s">
        <v>191</v>
      </c>
      <c r="F45">
        <v>-8.1243330652013501</v>
      </c>
      <c r="G45">
        <v>-8.15751575616944</v>
      </c>
      <c r="H45">
        <v>4.7780815403847604E-3</v>
      </c>
      <c r="I45">
        <v>-15.3519614243388</v>
      </c>
      <c r="J45">
        <v>-15.471022982203699</v>
      </c>
      <c r="K45">
        <v>1.92750835650777E-3</v>
      </c>
      <c r="L45">
        <v>1.11843784341041E-2</v>
      </c>
      <c r="M45">
        <v>5.0089630223234304E-3</v>
      </c>
      <c r="N45">
        <v>-18.2364971446118</v>
      </c>
      <c r="O45">
        <v>4.7293690392788898E-3</v>
      </c>
      <c r="P45">
        <v>-34.942626114220097</v>
      </c>
      <c r="Q45">
        <v>1.8891584401721599E-3</v>
      </c>
      <c r="R45">
        <v>-53.147608056120497</v>
      </c>
      <c r="S45">
        <v>0.150889644449159</v>
      </c>
      <c r="T45">
        <v>352.24891898782403</v>
      </c>
      <c r="U45">
        <v>9.3226304890715803E-2</v>
      </c>
      <c r="V45" s="14">
        <v>44750.628854166665</v>
      </c>
      <c r="W45">
        <v>2.5</v>
      </c>
      <c r="X45">
        <v>1.33714485921618E-2</v>
      </c>
      <c r="Y45">
        <v>1.5463468269128901E-2</v>
      </c>
      <c r="Z45" s="79">
        <f>((((N45/1000)+1)/((SMOW!$Z$4/1000)+1))-1)*1000</f>
        <v>-7.8734617457127953</v>
      </c>
      <c r="AA45" s="79">
        <f>((((P45/1000)+1)/((SMOW!$AA$4/1000)+1))-1)*1000</f>
        <v>-14.926444413072669</v>
      </c>
      <c r="AB45" s="79">
        <f>Z45*SMOW!$AN$6</f>
        <v>-8.0378379636993351</v>
      </c>
      <c r="AC45" s="79">
        <f>AA45*SMOW!$AN$12</f>
        <v>-15.212277647039857</v>
      </c>
      <c r="AD45" s="79">
        <f t="shared" ref="AD45" si="126">LN((AB45/1000)+1)*1000</f>
        <v>-8.0703155332990573</v>
      </c>
      <c r="AE45" s="79">
        <f t="shared" ref="AE45" si="127">LN((AC45/1000)+1)*1000</f>
        <v>-15.329171337293442</v>
      </c>
      <c r="AF45" s="44">
        <f>(AD45-SMOW!AN$14*AE45)</f>
        <v>2.3486932791881188E-2</v>
      </c>
      <c r="AG45" s="45">
        <f t="shared" ref="AG45" si="128">AF45*1000</f>
        <v>23.486932791881188</v>
      </c>
      <c r="AH45" s="2">
        <f>AVERAGE(AG44:AG45)</f>
        <v>26.383566843465101</v>
      </c>
      <c r="AI45" s="2">
        <f>STDEV(AG44:AG45)</f>
        <v>4.0964591609816781</v>
      </c>
      <c r="AK45" s="20">
        <v>23</v>
      </c>
      <c r="AL45" s="20">
        <v>0</v>
      </c>
      <c r="AM45" s="20">
        <v>0</v>
      </c>
      <c r="AN45" s="20">
        <v>0</v>
      </c>
    </row>
    <row r="46" spans="1:40" customFormat="1" x14ac:dyDescent="0.2">
      <c r="A46">
        <v>4159</v>
      </c>
      <c r="B46" t="s">
        <v>209</v>
      </c>
      <c r="C46" t="s">
        <v>62</v>
      </c>
      <c r="D46" t="s">
        <v>169</v>
      </c>
      <c r="E46" t="s">
        <v>192</v>
      </c>
      <c r="F46">
        <v>-8.0141692362170396</v>
      </c>
      <c r="G46">
        <v>-8.0464558388016005</v>
      </c>
      <c r="H46">
        <v>5.1972517063672702E-3</v>
      </c>
      <c r="I46">
        <v>-15.148963056435401</v>
      </c>
      <c r="J46">
        <v>-15.2648808803519</v>
      </c>
      <c r="K46">
        <v>2.2775493829627798E-3</v>
      </c>
      <c r="L46">
        <v>1.3401266024195699E-2</v>
      </c>
      <c r="M46">
        <v>5.3476632087390502E-3</v>
      </c>
      <c r="N46">
        <v>-18.127456434937201</v>
      </c>
      <c r="O46">
        <v>5.1442657689452602E-3</v>
      </c>
      <c r="P46">
        <v>-34.743666623968899</v>
      </c>
      <c r="Q46">
        <v>2.2322350122130101E-3</v>
      </c>
      <c r="R46">
        <v>-52.329842470569702</v>
      </c>
      <c r="S46">
        <v>0.168496709250335</v>
      </c>
      <c r="T46">
        <v>458.77043388895203</v>
      </c>
      <c r="U46">
        <v>7.8302249447697703E-2</v>
      </c>
      <c r="V46" s="14">
        <v>44750.716412037036</v>
      </c>
      <c r="W46">
        <v>2.5</v>
      </c>
      <c r="X46">
        <v>6.1450409464744199E-4</v>
      </c>
      <c r="Y46">
        <v>1.38301554129695E-4</v>
      </c>
      <c r="Z46" s="79">
        <f>((((N46/1000)+1)/((SMOW!$Z$4/1000)+1))-1)*1000</f>
        <v>-7.7632700534124854</v>
      </c>
      <c r="AA46" s="79">
        <f>((((P46/1000)+1)/((SMOW!$AA$4/1000)+1))-1)*1000</f>
        <v>-14.723358319144065</v>
      </c>
      <c r="AB46" s="79">
        <f>Z46*SMOW!$AN$6</f>
        <v>-7.9253457720483134</v>
      </c>
      <c r="AC46" s="79">
        <f>AA46*SMOW!$AN$12</f>
        <v>-15.005302565660863</v>
      </c>
      <c r="AD46" s="79">
        <f t="shared" ref="AD46" si="129">LN((AB46/1000)+1)*1000</f>
        <v>-7.9569182506987675</v>
      </c>
      <c r="AE46" s="79">
        <f t="shared" ref="AE46" si="130">LN((AC46/1000)+1)*1000</f>
        <v>-15.119021139930046</v>
      </c>
      <c r="AF46" s="44">
        <f>(AD46-SMOW!AN$14*AE46)</f>
        <v>2.5924911184297628E-2</v>
      </c>
      <c r="AG46" s="45">
        <f t="shared" ref="AG46" si="131">AF46*1000</f>
        <v>25.924911184297628</v>
      </c>
      <c r="AI46" s="2"/>
      <c r="AK46" s="20">
        <v>23</v>
      </c>
      <c r="AL46" s="20">
        <v>0</v>
      </c>
      <c r="AM46" s="20">
        <v>0</v>
      </c>
      <c r="AN46" s="20">
        <v>0</v>
      </c>
    </row>
    <row r="47" spans="1:40" customFormat="1" x14ac:dyDescent="0.2">
      <c r="A47">
        <v>4160</v>
      </c>
      <c r="B47" t="s">
        <v>209</v>
      </c>
      <c r="C47" t="s">
        <v>62</v>
      </c>
      <c r="D47" t="s">
        <v>169</v>
      </c>
      <c r="E47" t="s">
        <v>193</v>
      </c>
      <c r="F47">
        <v>-8.1736251800539996</v>
      </c>
      <c r="G47">
        <v>-8.2072135374944004</v>
      </c>
      <c r="H47">
        <v>7.5780313170806203E-3</v>
      </c>
      <c r="I47">
        <v>-15.4567518710986</v>
      </c>
      <c r="J47">
        <v>-15.577454163200001</v>
      </c>
      <c r="K47">
        <v>8.1131707796673492E-3</v>
      </c>
      <c r="L47">
        <v>1.7682260675225301E-2</v>
      </c>
      <c r="M47">
        <v>5.8571547976368297E-3</v>
      </c>
      <c r="N47">
        <v>-18.285286726768302</v>
      </c>
      <c r="O47">
        <v>7.5007733515593403E-3</v>
      </c>
      <c r="P47">
        <v>-35.045331638830298</v>
      </c>
      <c r="Q47">
        <v>7.9517502496018692E-3</v>
      </c>
      <c r="R47">
        <v>-53.0351400295541</v>
      </c>
      <c r="S47">
        <v>0.193979104794476</v>
      </c>
      <c r="T47">
        <v>696.58329328181401</v>
      </c>
      <c r="U47">
        <v>0.35738689666718598</v>
      </c>
      <c r="V47" s="14">
        <v>44753.496944444443</v>
      </c>
      <c r="W47">
        <v>2.5</v>
      </c>
      <c r="X47">
        <v>0.32362459795881199</v>
      </c>
      <c r="Y47">
        <v>0.33495964689623298</v>
      </c>
      <c r="Z47" s="79">
        <f>((((N47/1000)+1)/((SMOW!$Z$4/1000)+1))-1)*1000</f>
        <v>-7.9227663278316207</v>
      </c>
      <c r="AA47" s="79">
        <f>((((P47/1000)+1)/((SMOW!$AA$4/1000)+1))-1)*1000</f>
        <v>-15.031280145168967</v>
      </c>
      <c r="AB47" s="79">
        <f>Z47*SMOW!$AN$6</f>
        <v>-8.0881718898347881</v>
      </c>
      <c r="AC47" s="79">
        <f>AA47*SMOW!$AN$12</f>
        <v>-15.319120925977929</v>
      </c>
      <c r="AD47" s="79">
        <f t="shared" ref="AD47" si="132">LN((AB47/1000)+1)*1000</f>
        <v>-8.1210586010505406</v>
      </c>
      <c r="AE47" s="79">
        <f t="shared" ref="AE47" si="133">LN((AC47/1000)+1)*1000</f>
        <v>-15.437670938623034</v>
      </c>
      <c r="AF47" s="44">
        <f>(AD47-SMOW!AN$14*AE47)</f>
        <v>3.0031654542421293E-2</v>
      </c>
      <c r="AG47" s="45">
        <f t="shared" ref="AG47" si="134">AF47*1000</f>
        <v>30.031654542421293</v>
      </c>
      <c r="AH47" s="2">
        <f>AVERAGE(AG46:AG47)</f>
        <v>27.97828286335946</v>
      </c>
      <c r="AI47" s="2">
        <f>STDEV(AG46:AG47)</f>
        <v>2.9039060771220582</v>
      </c>
      <c r="AK47" s="20">
        <v>23</v>
      </c>
      <c r="AL47" s="20">
        <v>0</v>
      </c>
      <c r="AM47" s="20">
        <v>0</v>
      </c>
      <c r="AN47" s="20">
        <v>0</v>
      </c>
    </row>
    <row r="48" spans="1:40" customFormat="1" x14ac:dyDescent="0.2">
      <c r="A48">
        <v>4161</v>
      </c>
      <c r="B48" t="s">
        <v>209</v>
      </c>
      <c r="C48" t="s">
        <v>62</v>
      </c>
      <c r="D48" t="s">
        <v>169</v>
      </c>
      <c r="E48" t="s">
        <v>194</v>
      </c>
      <c r="F48">
        <v>-7.7416276960993997</v>
      </c>
      <c r="G48">
        <v>-7.7717501976549004</v>
      </c>
      <c r="H48">
        <v>5.21748342406391E-3</v>
      </c>
      <c r="I48">
        <v>-14.6667245121342</v>
      </c>
      <c r="J48">
        <v>-14.775344354687199</v>
      </c>
      <c r="K48">
        <v>1.81322948310295E-3</v>
      </c>
      <c r="L48">
        <v>2.9631621619967501E-2</v>
      </c>
      <c r="M48">
        <v>5.1750393756450699E-3</v>
      </c>
      <c r="N48">
        <v>-17.857693453528</v>
      </c>
      <c r="O48">
        <v>5.1642912244519602E-3</v>
      </c>
      <c r="P48">
        <v>-34.271022750303104</v>
      </c>
      <c r="Q48">
        <v>1.7771532716872799E-3</v>
      </c>
      <c r="R48">
        <v>-52.690923536657102</v>
      </c>
      <c r="S48">
        <v>0.16456371591657801</v>
      </c>
      <c r="T48">
        <v>475.66494179195797</v>
      </c>
      <c r="U48">
        <v>0.130835213550936</v>
      </c>
      <c r="V48" s="14">
        <v>44753.579930555556</v>
      </c>
      <c r="W48">
        <v>2.5</v>
      </c>
      <c r="X48">
        <v>4.3471141856031202E-2</v>
      </c>
      <c r="Y48">
        <v>4.8482560653155302E-2</v>
      </c>
      <c r="Z48" s="79">
        <f>((((N48/1000)+1)/((SMOW!$Z$4/1000)+1))-1)*1000</f>
        <v>-7.490659580405179</v>
      </c>
      <c r="AA48" s="79">
        <f>((((P48/1000)+1)/((SMOW!$AA$4/1000)+1))-1)*1000</f>
        <v>-14.240911374789222</v>
      </c>
      <c r="AB48" s="79">
        <f>Z48*SMOW!$AN$6</f>
        <v>-7.6470439424327319</v>
      </c>
      <c r="AC48" s="79">
        <f>AA48*SMOW!$AN$12</f>
        <v>-14.513617026600789</v>
      </c>
      <c r="AD48" s="79">
        <f t="shared" ref="AD48" si="135">LN((AB48/1000)+1)*1000</f>
        <v>-7.6764325025690745</v>
      </c>
      <c r="AE48" s="79">
        <f t="shared" ref="AE48" si="136">LN((AC48/1000)+1)*1000</f>
        <v>-14.619969863413385</v>
      </c>
      <c r="AF48" s="44">
        <f>(AD48-SMOW!AN$14*AE48)</f>
        <v>4.2911585313192724E-2</v>
      </c>
      <c r="AG48" s="45">
        <f t="shared" ref="AG48" si="137">AF48*1000</f>
        <v>42.911585313192724</v>
      </c>
      <c r="AI48" s="2"/>
      <c r="AK48" s="20">
        <v>23</v>
      </c>
      <c r="AL48" s="20">
        <v>0</v>
      </c>
      <c r="AM48" s="20">
        <v>0</v>
      </c>
      <c r="AN48" s="20">
        <v>0</v>
      </c>
    </row>
    <row r="49" spans="1:40" customFormat="1" x14ac:dyDescent="0.2">
      <c r="A49">
        <v>4162</v>
      </c>
      <c r="B49" t="s">
        <v>145</v>
      </c>
      <c r="C49" t="s">
        <v>62</v>
      </c>
      <c r="D49" t="s">
        <v>169</v>
      </c>
      <c r="E49" t="s">
        <v>195</v>
      </c>
      <c r="F49">
        <v>-7.8617798129735199</v>
      </c>
      <c r="G49">
        <v>-7.8928469545170001</v>
      </c>
      <c r="H49">
        <v>4.5880458454470498E-3</v>
      </c>
      <c r="I49">
        <v>-14.862789461247599</v>
      </c>
      <c r="J49">
        <v>-14.974347522471399</v>
      </c>
      <c r="K49">
        <v>1.58403364395582E-3</v>
      </c>
      <c r="L49">
        <v>1.36085373478818E-2</v>
      </c>
      <c r="M49">
        <v>4.6485530127231599E-3</v>
      </c>
      <c r="N49">
        <v>-17.9766206205815</v>
      </c>
      <c r="O49">
        <v>4.5412707566537596E-3</v>
      </c>
      <c r="P49">
        <v>-34.463186769820197</v>
      </c>
      <c r="Q49">
        <v>1.5525175379359701E-3</v>
      </c>
      <c r="R49">
        <v>-53.230842068317102</v>
      </c>
      <c r="S49">
        <v>0.15865898671714801</v>
      </c>
      <c r="T49">
        <v>388.11394659174198</v>
      </c>
      <c r="U49">
        <v>0.12819653608339099</v>
      </c>
      <c r="V49" s="14">
        <v>44753.656655092593</v>
      </c>
      <c r="W49">
        <v>2.5</v>
      </c>
      <c r="X49">
        <v>0.188177991509134</v>
      </c>
      <c r="Y49">
        <v>0.19290851303905199</v>
      </c>
      <c r="Z49" s="79">
        <f>((((N49/1000)+1)/((SMOW!$Z$4/1000)+1))-1)*1000</f>
        <v>-7.6108420868948867</v>
      </c>
      <c r="AA49" s="79">
        <f>((((P49/1000)+1)/((SMOW!$AA$4/1000)+1))-1)*1000</f>
        <v>-14.437061053641287</v>
      </c>
      <c r="AB49" s="79">
        <f>Z49*SMOW!$AN$6</f>
        <v>-7.7697355289844188</v>
      </c>
      <c r="AC49" s="79">
        <f>AA49*SMOW!$AN$12</f>
        <v>-14.71352286435422</v>
      </c>
      <c r="AD49" s="79">
        <f t="shared" ref="AD49" si="138">LN((AB49/1000)+1)*1000</f>
        <v>-7.8000771907220656</v>
      </c>
      <c r="AE49" s="79">
        <f t="shared" ref="AE49" si="139">LN((AC49/1000)+1)*1000</f>
        <v>-14.822840364104144</v>
      </c>
      <c r="AF49" s="44">
        <f>(AD49-SMOW!AN$14*AE49)</f>
        <v>2.6382521524922709E-2</v>
      </c>
      <c r="AG49" s="45">
        <f t="shared" ref="AG49" si="140">AF49*1000</f>
        <v>26.382521524922709</v>
      </c>
      <c r="AH49" s="2">
        <f>AVERAGE(AG48:AG49)</f>
        <v>34.647053419057713</v>
      </c>
      <c r="AI49" s="2">
        <f>STDEV(AG48:AG49)</f>
        <v>11.687813091350753</v>
      </c>
      <c r="AK49" s="20">
        <v>23</v>
      </c>
      <c r="AL49" s="20">
        <v>0</v>
      </c>
      <c r="AM49" s="20">
        <v>0</v>
      </c>
      <c r="AN49" s="20">
        <v>0</v>
      </c>
    </row>
    <row r="50" spans="1:40" customFormat="1" x14ac:dyDescent="0.2">
      <c r="A50">
        <v>4163</v>
      </c>
      <c r="B50" t="s">
        <v>145</v>
      </c>
      <c r="C50" t="s">
        <v>62</v>
      </c>
      <c r="D50" t="s">
        <v>169</v>
      </c>
      <c r="E50" t="s">
        <v>196</v>
      </c>
      <c r="F50">
        <v>-7.7206531951955801</v>
      </c>
      <c r="G50">
        <v>-7.75061221470005</v>
      </c>
      <c r="H50">
        <v>4.9093229290862496E-3</v>
      </c>
      <c r="I50">
        <v>-14.6007697470484</v>
      </c>
      <c r="J50">
        <v>-14.70841007354</v>
      </c>
      <c r="K50">
        <v>1.5635545733680199E-3</v>
      </c>
      <c r="L50">
        <v>1.54283041290819E-2</v>
      </c>
      <c r="M50">
        <v>4.9314655816912701E-3</v>
      </c>
      <c r="N50">
        <v>-17.8369327874845</v>
      </c>
      <c r="O50">
        <v>4.8592724231281302E-3</v>
      </c>
      <c r="P50">
        <v>-34.206380228411597</v>
      </c>
      <c r="Q50">
        <v>1.53244592116889E-3</v>
      </c>
      <c r="R50">
        <v>-52.597245127321401</v>
      </c>
      <c r="S50">
        <v>0.18817107750509199</v>
      </c>
      <c r="T50">
        <v>401.67792697163401</v>
      </c>
      <c r="U50">
        <v>8.5663872709604003E-2</v>
      </c>
      <c r="V50" s="14">
        <v>44753.735648148147</v>
      </c>
      <c r="W50">
        <v>2.5</v>
      </c>
      <c r="X50">
        <v>1.8839757206230798E-2</v>
      </c>
      <c r="Y50">
        <v>1.5624738033807701E-2</v>
      </c>
      <c r="Z50" s="79">
        <f>((((N50/1000)+1)/((SMOW!$Z$4/1000)+1))-1)*1000</f>
        <v>-7.4696797745013033</v>
      </c>
      <c r="AA50" s="79">
        <f>((((P50/1000)+1)/((SMOW!$AA$4/1000)+1))-1)*1000</f>
        <v>-14.174928107260399</v>
      </c>
      <c r="AB50" s="79">
        <f>Z50*SMOW!$AN$6</f>
        <v>-7.6256261359060113</v>
      </c>
      <c r="AC50" s="79">
        <f>AA50*SMOW!$AN$12</f>
        <v>-14.446370215643702</v>
      </c>
      <c r="AD50" s="79">
        <f t="shared" ref="AD50" si="141">LN((AB50/1000)+1)*1000</f>
        <v>-7.6548498839345696</v>
      </c>
      <c r="AE50" s="79">
        <f t="shared" ref="AE50" si="142">LN((AC50/1000)+1)*1000</f>
        <v>-14.551735012220121</v>
      </c>
      <c r="AF50" s="44">
        <f>(AD50-SMOW!AN$14*AE50)</f>
        <v>2.846620251765497E-2</v>
      </c>
      <c r="AG50" s="45">
        <f t="shared" ref="AG50" si="143">AF50*1000</f>
        <v>28.46620251765497</v>
      </c>
      <c r="AI50" s="2"/>
      <c r="AK50" s="20">
        <v>23</v>
      </c>
      <c r="AL50" s="20">
        <v>0</v>
      </c>
      <c r="AM50" s="20">
        <v>0</v>
      </c>
      <c r="AN50" s="20">
        <v>0</v>
      </c>
    </row>
    <row r="51" spans="1:40" customFormat="1" x14ac:dyDescent="0.2">
      <c r="A51">
        <v>4164</v>
      </c>
      <c r="B51" t="s">
        <v>209</v>
      </c>
      <c r="C51" t="s">
        <v>62</v>
      </c>
      <c r="D51" t="s">
        <v>169</v>
      </c>
      <c r="E51" t="s">
        <v>197</v>
      </c>
      <c r="F51">
        <v>-7.7062169948926398</v>
      </c>
      <c r="G51">
        <v>-7.73606396205781</v>
      </c>
      <c r="H51">
        <v>5.6992689699524902E-3</v>
      </c>
      <c r="I51">
        <v>-14.6118722499673</v>
      </c>
      <c r="J51">
        <v>-14.719677685927801</v>
      </c>
      <c r="K51">
        <v>5.4112589105878798E-3</v>
      </c>
      <c r="L51">
        <v>3.5925856112053997E-2</v>
      </c>
      <c r="M51">
        <v>4.8748546633686799E-3</v>
      </c>
      <c r="N51">
        <v>-17.822643764122201</v>
      </c>
      <c r="O51">
        <v>5.6411649707531399E-3</v>
      </c>
      <c r="P51">
        <v>-34.2172618347224</v>
      </c>
      <c r="Q51">
        <v>5.3035959135432796E-3</v>
      </c>
      <c r="R51">
        <v>-52.906764700640899</v>
      </c>
      <c r="S51">
        <v>0.17547325713383499</v>
      </c>
      <c r="T51">
        <v>494.41914029293099</v>
      </c>
      <c r="U51">
        <v>0.27393622347959301</v>
      </c>
      <c r="V51" s="14">
        <v>44754.448449074072</v>
      </c>
      <c r="W51">
        <v>2.5</v>
      </c>
      <c r="X51">
        <v>0.14613258377173899</v>
      </c>
      <c r="Y51">
        <v>0.15268306370545401</v>
      </c>
      <c r="Z51" s="79">
        <f>((((N51/1000)+1)/((SMOW!$Z$4/1000)+1))-1)*1000</f>
        <v>-7.4552399229054211</v>
      </c>
      <c r="AA51" s="79">
        <f>((((P51/1000)+1)/((SMOW!$AA$4/1000)+1))-1)*1000</f>
        <v>-14.18603540814123</v>
      </c>
      <c r="AB51" s="79">
        <f>Z51*SMOW!$AN$6</f>
        <v>-7.6108848199390202</v>
      </c>
      <c r="AC51" s="79">
        <f>AA51*SMOW!$AN$12</f>
        <v>-14.457690215251942</v>
      </c>
      <c r="AD51" s="79">
        <f t="shared" ref="AD51" si="144">LN((AB51/1000)+1)*1000</f>
        <v>-7.6399954027345096</v>
      </c>
      <c r="AE51" s="79">
        <f t="shared" ref="AE51" si="145">LN((AC51/1000)+1)*1000</f>
        <v>-14.563221007783419</v>
      </c>
      <c r="AF51" s="44">
        <f>(AD51-SMOW!AN$14*AE51)</f>
        <v>4.9385289375135422E-2</v>
      </c>
      <c r="AG51" s="45">
        <f t="shared" ref="AG51" si="146">AF51*1000</f>
        <v>49.385289375135422</v>
      </c>
      <c r="AH51" s="2">
        <f>AVERAGE(AG50:AG51)</f>
        <v>38.925745946395196</v>
      </c>
      <c r="AI51" s="2">
        <f>STDEV(AG50:AG51)</f>
        <v>14.792028173154815</v>
      </c>
      <c r="AK51" s="20">
        <v>23</v>
      </c>
      <c r="AL51" s="20">
        <v>0</v>
      </c>
      <c r="AM51" s="20">
        <v>0</v>
      </c>
      <c r="AN51" s="20">
        <v>0</v>
      </c>
    </row>
    <row r="52" spans="1:40" customFormat="1" x14ac:dyDescent="0.2">
      <c r="A52">
        <v>4165</v>
      </c>
      <c r="B52" t="s">
        <v>145</v>
      </c>
      <c r="C52" t="s">
        <v>62</v>
      </c>
      <c r="D52" t="s">
        <v>169</v>
      </c>
      <c r="E52" t="s">
        <v>198</v>
      </c>
      <c r="F52">
        <v>-7.6578531258364801</v>
      </c>
      <c r="G52">
        <v>-7.6873254220470599</v>
      </c>
      <c r="H52">
        <v>4.3891777962853304E-3</v>
      </c>
      <c r="I52">
        <v>-14.458704049323099</v>
      </c>
      <c r="J52">
        <v>-14.5642497725891</v>
      </c>
      <c r="K52">
        <v>1.69207702940103E-3</v>
      </c>
      <c r="L52">
        <v>2.5984578799859198E-3</v>
      </c>
      <c r="M52">
        <v>4.5083777664117102E-3</v>
      </c>
      <c r="N52">
        <v>-17.774772964304098</v>
      </c>
      <c r="O52">
        <v>4.3444301655804702E-3</v>
      </c>
      <c r="P52">
        <v>-34.067141085291702</v>
      </c>
      <c r="Q52">
        <v>1.6584112804076999E-3</v>
      </c>
      <c r="R52">
        <v>-52.960399688042003</v>
      </c>
      <c r="S52">
        <v>0.14103153180932401</v>
      </c>
      <c r="T52">
        <v>382.87009571604898</v>
      </c>
      <c r="U52">
        <v>0.112115215427847</v>
      </c>
      <c r="V52" s="14">
        <v>44754.530810185184</v>
      </c>
      <c r="W52">
        <v>2.5</v>
      </c>
      <c r="X52">
        <v>5.1694318996042105E-4</v>
      </c>
      <c r="Y52">
        <v>1.0656145697055101E-3</v>
      </c>
      <c r="Z52" s="79">
        <f>((((N52/1000)+1)/((SMOW!$Z$4/1000)+1))-1)*1000</f>
        <v>-7.4068638213606874</v>
      </c>
      <c r="AA52" s="79">
        <f>((((P52/1000)+1)/((SMOW!$AA$4/1000)+1))-1)*1000</f>
        <v>-14.032801015647411</v>
      </c>
      <c r="AB52" s="79">
        <f>Z52*SMOW!$AN$6</f>
        <v>-7.5614987584973985</v>
      </c>
      <c r="AC52" s="79">
        <f>AA52*SMOW!$AN$12</f>
        <v>-14.301521468081994</v>
      </c>
      <c r="AD52" s="79">
        <f t="shared" ref="AD52" si="147">LN((AB52/1000)+1)*1000</f>
        <v>-7.5902318252397665</v>
      </c>
      <c r="AE52" s="79">
        <f t="shared" ref="AE52" si="148">LN((AC52/1000)+1)*1000</f>
        <v>-14.404773852649184</v>
      </c>
      <c r="AF52" s="44">
        <f>(AD52-SMOW!AN$14*AE52)</f>
        <v>1.5488768959002641E-2</v>
      </c>
      <c r="AG52" s="45">
        <f t="shared" ref="AG52" si="149">AF52*1000</f>
        <v>15.488768959002641</v>
      </c>
      <c r="AI52" s="2"/>
      <c r="AK52" s="20">
        <v>23</v>
      </c>
      <c r="AL52" s="20">
        <v>0</v>
      </c>
      <c r="AM52" s="20">
        <v>0</v>
      </c>
      <c r="AN52" s="20">
        <v>0</v>
      </c>
    </row>
    <row r="53" spans="1:40" customFormat="1" x14ac:dyDescent="0.2">
      <c r="A53">
        <v>4166</v>
      </c>
      <c r="B53" t="s">
        <v>145</v>
      </c>
      <c r="C53" t="s">
        <v>62</v>
      </c>
      <c r="D53" t="s">
        <v>169</v>
      </c>
      <c r="E53" t="s">
        <v>199</v>
      </c>
      <c r="F53">
        <v>-7.6957497194092301</v>
      </c>
      <c r="G53">
        <v>-7.7255151912074096</v>
      </c>
      <c r="H53">
        <v>4.44822081799927E-3</v>
      </c>
      <c r="I53">
        <v>-14.5342547895434</v>
      </c>
      <c r="J53">
        <v>-14.6409119042771</v>
      </c>
      <c r="K53">
        <v>2.4640302126320598E-3</v>
      </c>
      <c r="L53">
        <v>4.8862942509041102E-3</v>
      </c>
      <c r="M53">
        <v>4.1278095547221802E-3</v>
      </c>
      <c r="N53">
        <v>-17.812283202424201</v>
      </c>
      <c r="O53">
        <v>4.4028712441820002E-3</v>
      </c>
      <c r="P53">
        <v>-34.141188659750398</v>
      </c>
      <c r="Q53">
        <v>2.4150055989732798E-3</v>
      </c>
      <c r="R53">
        <v>-52.7896233508907</v>
      </c>
      <c r="S53">
        <v>0.13618934136101099</v>
      </c>
      <c r="T53">
        <v>369.12882388674399</v>
      </c>
      <c r="U53">
        <v>7.3059240437721204E-2</v>
      </c>
      <c r="V53" s="14">
        <v>44754.61923611111</v>
      </c>
      <c r="W53">
        <v>2.5</v>
      </c>
      <c r="X53">
        <v>6.1380411323745901E-2</v>
      </c>
      <c r="Y53">
        <v>0.162613729404361</v>
      </c>
      <c r="Z53" s="79">
        <f>((((N53/1000)+1)/((SMOW!$Z$4/1000)+1))-1)*1000</f>
        <v>-7.4447699999738992</v>
      </c>
      <c r="AA53" s="79">
        <f>((((P53/1000)+1)/((SMOW!$AA$4/1000)+1))-1)*1000</f>
        <v>-14.108384405224438</v>
      </c>
      <c r="AB53" s="79">
        <f>Z53*SMOW!$AN$6</f>
        <v>-7.6001963138239281</v>
      </c>
      <c r="AC53" s="79">
        <f>AA53*SMOW!$AN$12</f>
        <v>-14.378552238165666</v>
      </c>
      <c r="AD53" s="79">
        <f t="shared" ref="AD53" si="150">LN((AB53/1000)+1)*1000</f>
        <v>-7.6292249817455779</v>
      </c>
      <c r="AE53" s="79">
        <f t="shared" ref="AE53" si="151">LN((AC53/1000)+1)*1000</f>
        <v>-14.482925317660474</v>
      </c>
      <c r="AF53" s="44">
        <f>(AD53-SMOW!AN$14*AE53)</f>
        <v>1.775958597915217E-2</v>
      </c>
      <c r="AG53" s="45">
        <f t="shared" ref="AG53" si="152">AF53*1000</f>
        <v>17.75958597915217</v>
      </c>
      <c r="AH53" s="2">
        <f>AVERAGE(AG52:AG53)</f>
        <v>16.624177469077406</v>
      </c>
      <c r="AI53" s="2">
        <f>STDEV(AG52:AG53)</f>
        <v>1.605710113781561</v>
      </c>
      <c r="AK53" s="20">
        <v>23</v>
      </c>
      <c r="AL53" s="20">
        <v>0</v>
      </c>
      <c r="AM53" s="20">
        <v>0</v>
      </c>
      <c r="AN53" s="20">
        <v>0</v>
      </c>
    </row>
    <row r="54" spans="1:40" customFormat="1" x14ac:dyDescent="0.2">
      <c r="A54">
        <v>4167</v>
      </c>
      <c r="B54" t="s">
        <v>145</v>
      </c>
      <c r="C54" t="s">
        <v>61</v>
      </c>
      <c r="D54" t="s">
        <v>66</v>
      </c>
      <c r="E54" t="s">
        <v>200</v>
      </c>
      <c r="F54">
        <v>-1.2276996896016099</v>
      </c>
      <c r="G54">
        <v>-1.2284543000172801</v>
      </c>
      <c r="H54">
        <v>4.3492430194841097E-3</v>
      </c>
      <c r="I54">
        <v>-2.31267952964919</v>
      </c>
      <c r="J54">
        <v>-2.3153579912198499</v>
      </c>
      <c r="K54">
        <v>2.11931051343738E-3</v>
      </c>
      <c r="L54">
        <v>-5.9452806532001197E-3</v>
      </c>
      <c r="M54">
        <v>4.2097947617685096E-3</v>
      </c>
      <c r="N54">
        <v>-11.4101748882526</v>
      </c>
      <c r="O54">
        <v>4.3049025234920199E-3</v>
      </c>
      <c r="P54">
        <v>-22.1627751932267</v>
      </c>
      <c r="Q54">
        <v>2.0771444804836502E-3</v>
      </c>
      <c r="R54">
        <v>-35.559867911169299</v>
      </c>
      <c r="S54">
        <v>0.15140176207721101</v>
      </c>
      <c r="T54">
        <v>348.20461540762199</v>
      </c>
      <c r="U54">
        <v>9.5764016729138798E-2</v>
      </c>
      <c r="V54" s="14">
        <v>44754.74695601852</v>
      </c>
      <c r="W54">
        <v>2.5</v>
      </c>
      <c r="X54">
        <v>3.4181079422459099E-3</v>
      </c>
      <c r="Y54">
        <v>4.1268599759656998E-3</v>
      </c>
      <c r="Z54" s="79">
        <f>((((N54/1000)+1)/((SMOW!$Z$4/1000)+1))-1)*1000</f>
        <v>-0.97508403100621255</v>
      </c>
      <c r="AA54" s="79">
        <f>((((P54/1000)+1)/((SMOW!$AA$4/1000)+1))-1)*1000</f>
        <v>-1.881527574683961</v>
      </c>
      <c r="AB54" s="79">
        <f>Z54*SMOW!$AN$6</f>
        <v>-0.99544110270001296</v>
      </c>
      <c r="AC54" s="79">
        <f>AA54*SMOW!$AN$12</f>
        <v>-1.9175577970589122</v>
      </c>
      <c r="AD54" s="79">
        <f t="shared" ref="AD54" si="153">LN((AB54/1000)+1)*1000</f>
        <v>-0.99593688323532903</v>
      </c>
      <c r="AE54" s="79">
        <f t="shared" ref="AE54" si="154">LN((AC54/1000)+1)*1000</f>
        <v>-1.9193986647013006</v>
      </c>
      <c r="AF54" s="44">
        <f>(AD54-SMOW!AN$14*AE54)</f>
        <v>1.7505611726957637E-2</v>
      </c>
      <c r="AG54" s="45">
        <f t="shared" ref="AG54" si="155">AF54*1000</f>
        <v>17.505611726957639</v>
      </c>
      <c r="AI54" s="2"/>
      <c r="AK54" s="20">
        <v>23</v>
      </c>
      <c r="AL54" s="20">
        <v>0</v>
      </c>
      <c r="AM54" s="20">
        <v>0</v>
      </c>
      <c r="AN54" s="20">
        <v>0</v>
      </c>
    </row>
    <row r="55" spans="1:40" customFormat="1" x14ac:dyDescent="0.2">
      <c r="A55">
        <v>4168</v>
      </c>
      <c r="B55" t="s">
        <v>145</v>
      </c>
      <c r="C55" t="s">
        <v>61</v>
      </c>
      <c r="D55" t="s">
        <v>66</v>
      </c>
      <c r="E55" t="s">
        <v>201</v>
      </c>
      <c r="F55">
        <v>-1.3741387616616501</v>
      </c>
      <c r="G55">
        <v>-1.37508442178384</v>
      </c>
      <c r="H55">
        <v>5.8344490351465196E-3</v>
      </c>
      <c r="I55">
        <v>-2.5882621530600298</v>
      </c>
      <c r="J55">
        <v>-2.5916178123644</v>
      </c>
      <c r="K55">
        <v>4.0271363533417003E-3</v>
      </c>
      <c r="L55">
        <v>-6.7102168554425898E-3</v>
      </c>
      <c r="M55">
        <v>5.8097056860877301E-3</v>
      </c>
      <c r="N55">
        <v>-11.555121015205</v>
      </c>
      <c r="O55">
        <v>5.7749668763194999E-3</v>
      </c>
      <c r="P55">
        <v>-22.432874794727098</v>
      </c>
      <c r="Q55">
        <v>3.9470120095473201E-3</v>
      </c>
      <c r="R55">
        <v>-34.607945596172399</v>
      </c>
      <c r="S55">
        <v>0.14807618223758101</v>
      </c>
      <c r="T55">
        <v>443.27726086086801</v>
      </c>
      <c r="U55">
        <v>0.25099659468784502</v>
      </c>
      <c r="V55" s="14">
        <v>44755.482303240744</v>
      </c>
      <c r="W55">
        <v>2.5</v>
      </c>
      <c r="X55">
        <v>2.3226462139301501E-2</v>
      </c>
      <c r="Y55">
        <v>2.4724004805760199E-2</v>
      </c>
      <c r="Z55" s="79">
        <f>((((N55/1000)+1)/((SMOW!$Z$4/1000)+1))-1)*1000</f>
        <v>-1.1215601413406828</v>
      </c>
      <c r="AA55" s="79">
        <f>((((P55/1000)+1)/((SMOW!$AA$4/1000)+1))-1)*1000</f>
        <v>-2.1572292915065239</v>
      </c>
      <c r="AB55" s="79">
        <f>Z55*SMOW!$AN$6</f>
        <v>-1.1449752311997801</v>
      </c>
      <c r="AC55" s="79">
        <f>AA55*SMOW!$AN$12</f>
        <v>-2.1985390507322391</v>
      </c>
      <c r="AD55" s="79">
        <f t="shared" ref="AD55" si="156">LN((AB55/1000)+1)*1000</f>
        <v>-1.1456312161119835</v>
      </c>
      <c r="AE55" s="79">
        <f t="shared" ref="AE55" si="157">LN((AC55/1000)+1)*1000</f>
        <v>-2.2009593858291772</v>
      </c>
      <c r="AF55" s="44">
        <f>(AD55-SMOW!AN$14*AE55)</f>
        <v>1.6475339605822148E-2</v>
      </c>
      <c r="AG55" s="45">
        <f t="shared" ref="AG55" si="158">AF55*1000</f>
        <v>16.47533960582215</v>
      </c>
      <c r="AH55" s="2">
        <f>AVERAGE(AG54:AG55)</f>
        <v>16.990475666389894</v>
      </c>
      <c r="AI55" s="2">
        <f>STDEV(AG54:AG55)</f>
        <v>0.72851240332235268</v>
      </c>
      <c r="AK55" s="20">
        <v>23</v>
      </c>
      <c r="AL55" s="20">
        <v>0</v>
      </c>
      <c r="AM55" s="20">
        <v>0</v>
      </c>
      <c r="AN55" s="20">
        <v>0</v>
      </c>
    </row>
    <row r="56" spans="1:40" customFormat="1" x14ac:dyDescent="0.2">
      <c r="A56">
        <v>4169</v>
      </c>
      <c r="B56" t="s">
        <v>145</v>
      </c>
      <c r="C56" t="s">
        <v>62</v>
      </c>
      <c r="D56" t="s">
        <v>169</v>
      </c>
      <c r="E56" t="s">
        <v>202</v>
      </c>
      <c r="F56">
        <v>-5.6101073791224696</v>
      </c>
      <c r="G56">
        <v>-5.6259037584669001</v>
      </c>
      <c r="H56">
        <v>5.6160133131771999E-3</v>
      </c>
      <c r="I56">
        <v>-10.5844388680927</v>
      </c>
      <c r="J56">
        <v>-10.640852564629901</v>
      </c>
      <c r="K56">
        <v>2.2350418633580301E-3</v>
      </c>
      <c r="L56">
        <v>-7.5336043423224397E-3</v>
      </c>
      <c r="M56">
        <v>5.5883957392340502E-3</v>
      </c>
      <c r="N56">
        <v>-15.747903968249499</v>
      </c>
      <c r="O56">
        <v>5.5587581046988802E-3</v>
      </c>
      <c r="P56">
        <v>-30.269958706353702</v>
      </c>
      <c r="Q56">
        <v>2.1905732268521199E-3</v>
      </c>
      <c r="R56">
        <v>-45.705078113650799</v>
      </c>
      <c r="S56">
        <v>0.159067032248049</v>
      </c>
      <c r="T56">
        <v>323.49750608446499</v>
      </c>
      <c r="U56">
        <v>0.10285479728788</v>
      </c>
      <c r="V56" s="14">
        <v>44755.57435185185</v>
      </c>
      <c r="W56">
        <v>2.5</v>
      </c>
      <c r="X56">
        <v>1.5228254847866199E-4</v>
      </c>
      <c r="Y56" s="67">
        <v>2.6454516260665002E-7</v>
      </c>
      <c r="Z56" s="79">
        <f>((((N56/1000)+1)/((SMOW!$Z$4/1000)+1))-1)*1000</f>
        <v>-5.3586001461456423</v>
      </c>
      <c r="AA56" s="79">
        <f>((((P56/1000)+1)/((SMOW!$AA$4/1000)+1))-1)*1000</f>
        <v>-10.15686156536233</v>
      </c>
      <c r="AB56" s="79">
        <f>Z56*SMOW!$AN$6</f>
        <v>-5.4704729733941084</v>
      </c>
      <c r="AC56" s="79">
        <f>AA56*SMOW!$AN$12</f>
        <v>-10.351359900521233</v>
      </c>
      <c r="AD56" s="79">
        <f t="shared" ref="AD56" si="159">LN((AB56/1000)+1)*1000</f>
        <v>-5.4854908054745666</v>
      </c>
      <c r="AE56" s="79">
        <f t="shared" ref="AE56" si="160">LN((AC56/1000)+1)*1000</f>
        <v>-10.40530783902817</v>
      </c>
      <c r="AF56" s="44">
        <f>(AD56-SMOW!AN$14*AE56)</f>
        <v>8.5117335323072751E-3</v>
      </c>
      <c r="AG56" s="45">
        <f t="shared" ref="AG56" si="161">AF56*1000</f>
        <v>8.5117335323072751</v>
      </c>
      <c r="AI56" s="2"/>
      <c r="AK56" s="20">
        <v>23</v>
      </c>
      <c r="AL56" s="20">
        <v>0</v>
      </c>
      <c r="AM56" s="20">
        <v>0</v>
      </c>
      <c r="AN56" s="20">
        <v>0</v>
      </c>
    </row>
    <row r="57" spans="1:40" customFormat="1" x14ac:dyDescent="0.2">
      <c r="A57">
        <v>4170</v>
      </c>
      <c r="B57" t="s">
        <v>145</v>
      </c>
      <c r="C57" t="s">
        <v>62</v>
      </c>
      <c r="D57" t="s">
        <v>169</v>
      </c>
      <c r="E57" t="s">
        <v>203</v>
      </c>
      <c r="F57">
        <v>-5.6371722242891202</v>
      </c>
      <c r="G57">
        <v>-5.6531216749008104</v>
      </c>
      <c r="H57">
        <v>5.6498126407202101E-3</v>
      </c>
      <c r="I57">
        <v>-10.645066784394</v>
      </c>
      <c r="J57">
        <v>-10.702130911202</v>
      </c>
      <c r="K57">
        <v>1.9402224958473E-3</v>
      </c>
      <c r="L57">
        <v>-2.3965537861793599E-3</v>
      </c>
      <c r="M57">
        <v>5.3992391941394798E-3</v>
      </c>
      <c r="N57">
        <v>-15.774692887547401</v>
      </c>
      <c r="O57">
        <v>5.5922128483814502E-3</v>
      </c>
      <c r="P57">
        <v>-30.329380363024601</v>
      </c>
      <c r="Q57">
        <v>1.90161961761089E-3</v>
      </c>
      <c r="R57">
        <v>-45.683833525186898</v>
      </c>
      <c r="S57">
        <v>0.133956575275718</v>
      </c>
      <c r="T57">
        <v>323.92915242957702</v>
      </c>
      <c r="U57">
        <v>8.3120080161429993E-2</v>
      </c>
      <c r="V57" s="14">
        <v>44755.654097222221</v>
      </c>
      <c r="W57">
        <v>2.5</v>
      </c>
      <c r="X57">
        <v>1.3541920382822E-2</v>
      </c>
      <c r="Y57">
        <v>1.11138182513727E-2</v>
      </c>
      <c r="Z57" s="79">
        <f>((((N57/1000)+1)/((SMOW!$Z$4/1000)+1))-1)*1000</f>
        <v>-5.3856718367201184</v>
      </c>
      <c r="AA57" s="79">
        <f>((((P57/1000)+1)/((SMOW!$AA$4/1000)+1))-1)*1000</f>
        <v>-10.217515682101386</v>
      </c>
      <c r="AB57" s="79">
        <f>Z57*SMOW!$AN$6</f>
        <v>-5.4981098463819693</v>
      </c>
      <c r="AC57" s="79">
        <f>AA57*SMOW!$AN$12</f>
        <v>-10.413175510370179</v>
      </c>
      <c r="AD57" s="79">
        <f t="shared" ref="AD57" si="162">LN((AB57/1000)+1)*1000</f>
        <v>-5.5132800829600477</v>
      </c>
      <c r="AE57" s="79">
        <f t="shared" ref="AE57" si="163">LN((AC57/1000)+1)*1000</f>
        <v>-10.467771968208265</v>
      </c>
      <c r="AF57" s="44">
        <f>(AD57-SMOW!AN$14*AE57)</f>
        <v>1.3703516253916526E-2</v>
      </c>
      <c r="AG57" s="45">
        <f t="shared" ref="AG57" si="164">AF57*1000</f>
        <v>13.703516253916526</v>
      </c>
      <c r="AH57" s="2">
        <f>AVERAGE(AG56:AG57)</f>
        <v>11.1076248931119</v>
      </c>
      <c r="AI57" s="2">
        <f>STDEV(AG56:AG57)</f>
        <v>3.6711447688970504</v>
      </c>
      <c r="AK57" s="20">
        <v>23</v>
      </c>
      <c r="AL57" s="20">
        <v>0</v>
      </c>
      <c r="AM57" s="20">
        <v>0</v>
      </c>
      <c r="AN57" s="20">
        <v>0</v>
      </c>
    </row>
    <row r="58" spans="1:40" customFormat="1" x14ac:dyDescent="0.2">
      <c r="A58">
        <v>4171</v>
      </c>
      <c r="B58" t="s">
        <v>145</v>
      </c>
      <c r="C58" t="s">
        <v>62</v>
      </c>
      <c r="D58" t="s">
        <v>169</v>
      </c>
      <c r="E58" t="s">
        <v>204</v>
      </c>
      <c r="F58">
        <v>-5.3626234145531297</v>
      </c>
      <c r="G58">
        <v>-5.3770545222485797</v>
      </c>
      <c r="H58">
        <v>5.6511683928516104E-3</v>
      </c>
      <c r="I58">
        <v>-10.108238582259199</v>
      </c>
      <c r="J58">
        <v>-10.159673772281</v>
      </c>
      <c r="K58">
        <v>1.4237570740226E-3</v>
      </c>
      <c r="L58">
        <v>-1.27467704842135E-2</v>
      </c>
      <c r="M58">
        <v>5.72696273058619E-3</v>
      </c>
      <c r="N58">
        <v>-15.5029431006168</v>
      </c>
      <c r="O58">
        <v>5.5935547786318601E-3</v>
      </c>
      <c r="P58">
        <v>-29.803232953307099</v>
      </c>
      <c r="Q58">
        <v>1.39542984810586E-3</v>
      </c>
      <c r="R58">
        <v>-45.018159884797903</v>
      </c>
      <c r="S58">
        <v>0.16490981558262899</v>
      </c>
      <c r="T58">
        <v>354.84724767939298</v>
      </c>
      <c r="U58">
        <v>9.5210600413046298E-2</v>
      </c>
      <c r="V58" s="14">
        <v>44755.730763888889</v>
      </c>
      <c r="W58">
        <v>2.5</v>
      </c>
      <c r="X58">
        <v>8.3053839523365407E-3</v>
      </c>
      <c r="Y58">
        <v>1.11202231999323E-2</v>
      </c>
      <c r="Z58" s="79">
        <f>((((N58/1000)+1)/((SMOW!$Z$4/1000)+1))-1)*1000</f>
        <v>-5.1110535864035134</v>
      </c>
      <c r="AA58" s="79">
        <f>((((P58/1000)+1)/((SMOW!$AA$4/1000)+1))-1)*1000</f>
        <v>-9.6804554889169392</v>
      </c>
      <c r="AB58" s="79">
        <f>Z58*SMOW!$AN$6</f>
        <v>-5.2177583225911262</v>
      </c>
      <c r="AC58" s="79">
        <f>AA58*SMOW!$AN$12</f>
        <v>-9.8658309086819553</v>
      </c>
      <c r="AD58" s="79">
        <f t="shared" ref="AD58" si="165">LN((AB58/1000)+1)*1000</f>
        <v>-5.2314183607847129</v>
      </c>
      <c r="AE58" s="79">
        <f t="shared" ref="AE58" si="166">LN((AC58/1000)+1)*1000</f>
        <v>-9.9148207014297878</v>
      </c>
      <c r="AF58" s="44">
        <f>(AD58-SMOW!AN$14*AE58)</f>
        <v>3.6069695702156679E-3</v>
      </c>
      <c r="AG58" s="45">
        <f t="shared" ref="AG58" si="167">AF58*1000</f>
        <v>3.6069695702156679</v>
      </c>
      <c r="AI58" s="2"/>
      <c r="AK58" s="20">
        <v>23</v>
      </c>
      <c r="AL58" s="20">
        <v>0</v>
      </c>
      <c r="AM58" s="20">
        <v>0</v>
      </c>
      <c r="AN58" s="20">
        <v>0</v>
      </c>
    </row>
    <row r="59" spans="1:40" customFormat="1" x14ac:dyDescent="0.2">
      <c r="A59">
        <v>4172</v>
      </c>
      <c r="B59" t="s">
        <v>145</v>
      </c>
      <c r="C59" t="s">
        <v>62</v>
      </c>
      <c r="D59" t="s">
        <v>169</v>
      </c>
      <c r="E59" t="s">
        <v>205</v>
      </c>
      <c r="F59">
        <v>-5.4286518964308703</v>
      </c>
      <c r="G59">
        <v>-5.4434413678660096</v>
      </c>
      <c r="H59">
        <v>6.3493571256250398E-3</v>
      </c>
      <c r="I59">
        <v>-10.2119659410001</v>
      </c>
      <c r="J59">
        <v>-10.2644663134589</v>
      </c>
      <c r="K59">
        <v>5.1340375664621898E-3</v>
      </c>
      <c r="L59">
        <v>-2.3803154359693299E-2</v>
      </c>
      <c r="M59">
        <v>6.2489695607135702E-3</v>
      </c>
      <c r="N59">
        <v>-15.5682984226773</v>
      </c>
      <c r="O59">
        <v>6.2846254831486004E-3</v>
      </c>
      <c r="P59">
        <v>-29.9048965412134</v>
      </c>
      <c r="Q59">
        <v>5.0318901954940001E-3</v>
      </c>
      <c r="R59">
        <v>-45.861342380222098</v>
      </c>
      <c r="S59">
        <v>0.114890536566513</v>
      </c>
      <c r="T59">
        <v>413.94112242071799</v>
      </c>
      <c r="U59">
        <v>0.23440787438090299</v>
      </c>
      <c r="V59" s="14">
        <v>44756.484525462962</v>
      </c>
      <c r="W59">
        <v>2.5</v>
      </c>
      <c r="X59">
        <v>5.59453392493078E-2</v>
      </c>
      <c r="Y59">
        <v>5.8477309030697901E-2</v>
      </c>
      <c r="Z59" s="79">
        <f>((((N59/1000)+1)/((SMOW!$Z$4/1000)+1))-1)*1000</f>
        <v>-5.1770987686126091</v>
      </c>
      <c r="AA59" s="79">
        <f>((((P59/1000)+1)/((SMOW!$AA$4/1000)+1))-1)*1000</f>
        <v>-9.7842276735792275</v>
      </c>
      <c r="AB59" s="79">
        <f>Z59*SMOW!$AN$6</f>
        <v>-5.2851823464861774</v>
      </c>
      <c r="AC59" s="79">
        <f>AA59*SMOW!$AN$12</f>
        <v>-9.9715902738352575</v>
      </c>
      <c r="AD59" s="79">
        <f t="shared" ref="AD59" si="168">LN((AB59/1000)+1)*1000</f>
        <v>-5.2991983291990756</v>
      </c>
      <c r="AE59" s="79">
        <f t="shared" ref="AE59" si="169">LN((AC59/1000)+1)*1000</f>
        <v>-10.021639572147912</v>
      </c>
      <c r="AF59" s="44">
        <f>(AD59-SMOW!AN$14*AE59)</f>
        <v>-7.7726351049776099E-3</v>
      </c>
      <c r="AG59" s="45">
        <f t="shared" ref="AG59" si="170">AF59*1000</f>
        <v>-7.7726351049776099</v>
      </c>
      <c r="AH59" s="2">
        <f>AVERAGE(AG58:AG59)</f>
        <v>-2.082832767380971</v>
      </c>
      <c r="AI59" s="2">
        <f>STDEV(AG58:AG59)</f>
        <v>8.0465956330513073</v>
      </c>
      <c r="AK59" s="20">
        <v>23</v>
      </c>
      <c r="AL59" s="20">
        <v>0</v>
      </c>
      <c r="AM59" s="20">
        <v>0</v>
      </c>
      <c r="AN59" s="20">
        <v>0</v>
      </c>
    </row>
    <row r="60" spans="1:40" customFormat="1" x14ac:dyDescent="0.2">
      <c r="A60">
        <v>4173</v>
      </c>
      <c r="B60" t="s">
        <v>145</v>
      </c>
      <c r="C60" t="s">
        <v>62</v>
      </c>
      <c r="D60" t="s">
        <v>169</v>
      </c>
      <c r="E60" t="s">
        <v>206</v>
      </c>
      <c r="F60">
        <v>-7.6587080266337502</v>
      </c>
      <c r="G60">
        <v>-7.6881869739076301</v>
      </c>
      <c r="H60">
        <v>4.6866749405538501E-3</v>
      </c>
      <c r="I60">
        <v>-14.483405236522399</v>
      </c>
      <c r="J60">
        <v>-14.5893136958881</v>
      </c>
      <c r="K60">
        <v>2.1485798789253798E-3</v>
      </c>
      <c r="L60">
        <v>1.49706575212724E-2</v>
      </c>
      <c r="M60">
        <v>4.4970164298004699E-3</v>
      </c>
      <c r="N60">
        <v>-17.775619149394998</v>
      </c>
      <c r="O60">
        <v>4.6388943289661002E-3</v>
      </c>
      <c r="P60">
        <v>-34.091350814978298</v>
      </c>
      <c r="Q60">
        <v>2.1058314994864798E-3</v>
      </c>
      <c r="R60">
        <v>-51.172100145617897</v>
      </c>
      <c r="S60">
        <v>0.13879947107424701</v>
      </c>
      <c r="T60">
        <v>329.09668848966999</v>
      </c>
      <c r="U60">
        <v>9.5537320567731801E-2</v>
      </c>
      <c r="V60" s="14">
        <v>44756.577372685184</v>
      </c>
      <c r="W60">
        <v>2.5</v>
      </c>
      <c r="X60">
        <v>8.5238071249645704E-4</v>
      </c>
      <c r="Y60">
        <v>3.9067687979848999E-4</v>
      </c>
      <c r="Z60" s="79">
        <f>((((N60/1000)+1)/((SMOW!$Z$4/1000)+1))-1)*1000</f>
        <v>-7.4077189383847664</v>
      </c>
      <c r="AA60" s="79">
        <f>((((P60/1000)+1)/((SMOW!$AA$4/1000)+1))-1)*1000</f>
        <v>-14.057512877498791</v>
      </c>
      <c r="AB60" s="79">
        <f>Z60*SMOW!$AN$6</f>
        <v>-7.5623717280121472</v>
      </c>
      <c r="AC60" s="79">
        <f>AA60*SMOW!$AN$12</f>
        <v>-14.32670654855094</v>
      </c>
      <c r="AD60" s="79">
        <f t="shared" ref="AD60" si="171">LN((AB60/1000)+1)*1000</f>
        <v>-7.591111446392639</v>
      </c>
      <c r="AE60" s="79">
        <f t="shared" ref="AE60" si="172">LN((AC60/1000)+1)*1000</f>
        <v>-14.430324670438397</v>
      </c>
      <c r="AF60" s="44">
        <f>(AD60-SMOW!AN$14*AE60)</f>
        <v>2.8099979598835034E-2</v>
      </c>
      <c r="AG60" s="45">
        <f t="shared" ref="AG60" si="173">AF60*1000</f>
        <v>28.099979598835034</v>
      </c>
      <c r="AH60" s="2"/>
      <c r="AK60" s="20">
        <v>23</v>
      </c>
      <c r="AL60" s="20">
        <v>0</v>
      </c>
      <c r="AM60" s="20">
        <v>0</v>
      </c>
      <c r="AN60" s="20">
        <v>0</v>
      </c>
    </row>
    <row r="61" spans="1:40" customFormat="1" x14ac:dyDescent="0.2">
      <c r="A61">
        <v>4174</v>
      </c>
      <c r="B61" t="s">
        <v>145</v>
      </c>
      <c r="C61" t="s">
        <v>62</v>
      </c>
      <c r="D61" t="s">
        <v>169</v>
      </c>
      <c r="E61" t="s">
        <v>207</v>
      </c>
      <c r="F61">
        <v>-7.7133765008264801</v>
      </c>
      <c r="G61">
        <v>-7.7432790499733501</v>
      </c>
      <c r="H61">
        <v>5.4952261974399704E-3</v>
      </c>
      <c r="I61">
        <v>-14.5769523656536</v>
      </c>
      <c r="J61">
        <v>-14.684240094499801</v>
      </c>
      <c r="K61">
        <v>1.78713407215534E-3</v>
      </c>
      <c r="L61">
        <v>9.9997199225270797E-3</v>
      </c>
      <c r="M61">
        <v>5.8737020005074497E-3</v>
      </c>
      <c r="N61">
        <v>-17.8297302789532</v>
      </c>
      <c r="O61">
        <v>5.4392024125895604E-3</v>
      </c>
      <c r="P61">
        <v>-34.183036720232799</v>
      </c>
      <c r="Q61">
        <v>1.75157705787994E-3</v>
      </c>
      <c r="R61">
        <v>-51.705420730548397</v>
      </c>
      <c r="S61">
        <v>0.15493143096383899</v>
      </c>
      <c r="T61">
        <v>380.39853166205501</v>
      </c>
      <c r="U61">
        <v>0.100597021788431</v>
      </c>
      <c r="V61" s="14">
        <v>44756.657430555555</v>
      </c>
      <c r="W61">
        <v>2.5</v>
      </c>
      <c r="X61">
        <v>6.10969562776109E-2</v>
      </c>
      <c r="Y61">
        <v>6.5473091836098798E-2</v>
      </c>
      <c r="Z61" s="79">
        <f>((((N61/1000)+1)/((SMOW!$Z$4/1000)+1))-1)*1000</f>
        <v>-7.4624012396655726</v>
      </c>
      <c r="AA61" s="79">
        <f>((((P61/1000)+1)/((SMOW!$AA$4/1000)+1))-1)*1000</f>
        <v>-14.151100433151264</v>
      </c>
      <c r="AB61" s="79">
        <f>Z61*SMOW!$AN$6</f>
        <v>-7.6181956452892754</v>
      </c>
      <c r="AC61" s="79">
        <f>AA61*SMOW!$AN$12</f>
        <v>-14.422086254627915</v>
      </c>
      <c r="AD61" s="79">
        <f t="shared" ref="AD61" si="174">LN((AB61/1000)+1)*1000</f>
        <v>-7.6473623238017252</v>
      </c>
      <c r="AE61" s="79">
        <f t="shared" ref="AE61" si="175">LN((AC61/1000)+1)*1000</f>
        <v>-14.527095397378924</v>
      </c>
      <c r="AF61" s="44">
        <f>(AD61-SMOW!AN$14*AE61)</f>
        <v>2.2944046014346853E-2</v>
      </c>
      <c r="AG61" s="45">
        <f t="shared" ref="AG61" si="176">AF61*1000</f>
        <v>22.944046014346853</v>
      </c>
      <c r="AH61" s="2"/>
      <c r="AI61" s="2"/>
      <c r="AK61" s="20">
        <v>23</v>
      </c>
      <c r="AL61" s="20">
        <v>0</v>
      </c>
      <c r="AM61" s="20">
        <v>0</v>
      </c>
      <c r="AN61" s="20">
        <v>0</v>
      </c>
    </row>
    <row r="62" spans="1:40" customFormat="1" x14ac:dyDescent="0.2">
      <c r="A62">
        <v>4175</v>
      </c>
      <c r="B62" t="s">
        <v>145</v>
      </c>
      <c r="C62" t="s">
        <v>62</v>
      </c>
      <c r="D62" t="s">
        <v>169</v>
      </c>
      <c r="E62" t="s">
        <v>208</v>
      </c>
      <c r="F62">
        <v>-7.8431336410727397</v>
      </c>
      <c r="G62">
        <v>-7.8740532301372701</v>
      </c>
      <c r="H62">
        <v>4.7215932069483704E-3</v>
      </c>
      <c r="I62">
        <v>-14.8123275855441</v>
      </c>
      <c r="J62">
        <v>-14.923125648024</v>
      </c>
      <c r="K62">
        <v>1.7191292617922101E-3</v>
      </c>
      <c r="L62">
        <v>5.3571120194102701E-3</v>
      </c>
      <c r="M62">
        <v>4.9383551383380001E-3</v>
      </c>
      <c r="N62">
        <v>-17.958164546246401</v>
      </c>
      <c r="O62">
        <v>4.6734566039271898E-3</v>
      </c>
      <c r="P62">
        <v>-34.413728889095502</v>
      </c>
      <c r="Q62">
        <v>1.6849252786351901E-3</v>
      </c>
      <c r="R62">
        <v>-52.180248921344202</v>
      </c>
      <c r="S62">
        <v>0.14144781495898301</v>
      </c>
      <c r="T62">
        <v>355.50761430847399</v>
      </c>
      <c r="U62">
        <v>0.107782507955256</v>
      </c>
      <c r="V62" s="14">
        <v>44756.738946759258</v>
      </c>
      <c r="W62">
        <v>2.5</v>
      </c>
      <c r="X62">
        <v>2.81521199774485E-2</v>
      </c>
      <c r="Y62">
        <v>2.4754743405444899E-2</v>
      </c>
      <c r="Z62" s="79">
        <f>((((N62/1000)+1)/((SMOW!$Z$4/1000)+1))-1)*1000</f>
        <v>-7.5921911988892088</v>
      </c>
      <c r="AA62" s="79">
        <f>((((P62/1000)+1)/((SMOW!$AA$4/1000)+1))-1)*1000</f>
        <v>-14.386577370768538</v>
      </c>
      <c r="AB62" s="79">
        <f>Z62*SMOW!$AN$6</f>
        <v>-7.7506952617537594</v>
      </c>
      <c r="AC62" s="79">
        <f>AA62*SMOW!$AN$12</f>
        <v>-14.662072446608867</v>
      </c>
      <c r="AD62" s="79">
        <f t="shared" ref="AD62" si="177">LN((AB62/1000)+1)*1000</f>
        <v>-7.7808880113254517</v>
      </c>
      <c r="AE62" s="79">
        <f t="shared" ref="AE62" si="178">LN((AC62/1000)+1)*1000</f>
        <v>-14.770622988094171</v>
      </c>
      <c r="AF62" s="44">
        <f>(AD62-SMOW!AN$14*AE62)</f>
        <v>1.8000926388270777E-2</v>
      </c>
      <c r="AG62" s="45">
        <f t="shared" ref="AG62" si="179">AF62*1000</f>
        <v>18.000926388270777</v>
      </c>
      <c r="AK62" s="20">
        <v>23</v>
      </c>
      <c r="AL62" s="20">
        <v>0</v>
      </c>
      <c r="AM62" s="20">
        <v>0</v>
      </c>
      <c r="AN62" s="20">
        <v>0</v>
      </c>
    </row>
    <row r="63" spans="1:40" customFormat="1" x14ac:dyDescent="0.2">
      <c r="A63">
        <v>4176</v>
      </c>
      <c r="B63" t="s">
        <v>145</v>
      </c>
      <c r="C63" t="s">
        <v>62</v>
      </c>
      <c r="D63" t="s">
        <v>169</v>
      </c>
      <c r="E63" t="s">
        <v>210</v>
      </c>
      <c r="F63">
        <v>-7.8892814692797497</v>
      </c>
      <c r="G63">
        <v>-7.9205672281797099</v>
      </c>
      <c r="H63">
        <v>6.0490520811954098E-3</v>
      </c>
      <c r="I63">
        <v>-14.901441493582601</v>
      </c>
      <c r="J63">
        <v>-15.013584099328</v>
      </c>
      <c r="K63">
        <v>5.8216153843381998E-3</v>
      </c>
      <c r="L63">
        <v>6.60517626544814E-3</v>
      </c>
      <c r="M63">
        <v>6.0054637050581897E-3</v>
      </c>
      <c r="N63">
        <v>-18.0038418977331</v>
      </c>
      <c r="O63">
        <v>5.9873820461212798E-3</v>
      </c>
      <c r="P63">
        <v>-34.501069777107297</v>
      </c>
      <c r="Q63">
        <v>5.7057878901690604E-3</v>
      </c>
      <c r="R63">
        <v>-52.049698278226003</v>
      </c>
      <c r="S63">
        <v>0.14851217934907801</v>
      </c>
      <c r="T63">
        <v>423.49339220474599</v>
      </c>
      <c r="U63">
        <v>0.25512052678105201</v>
      </c>
      <c r="V63" s="14">
        <v>44757.48369212963</v>
      </c>
      <c r="W63">
        <v>2.5</v>
      </c>
      <c r="X63">
        <v>5.9321648529331999E-3</v>
      </c>
      <c r="Y63">
        <v>7.4920516260081598E-3</v>
      </c>
      <c r="Z63" s="79">
        <f>((((N63/1000)+1)/((SMOW!$Z$4/1000)+1))-1)*1000</f>
        <v>-7.638350699089913</v>
      </c>
      <c r="AA63" s="79">
        <f>((((P63/1000)+1)/((SMOW!$AA$4/1000)+1))-1)*1000</f>
        <v>-14.475729789505621</v>
      </c>
      <c r="AB63" s="79">
        <f>Z63*SMOW!$AN$6</f>
        <v>-7.7978184453141086</v>
      </c>
      <c r="AC63" s="79">
        <f>AA63*SMOW!$AN$12</f>
        <v>-14.752932085328045</v>
      </c>
      <c r="AD63" s="79">
        <f t="shared" ref="AD63" si="180">LN((AB63/1000)+1)*1000</f>
        <v>-7.8283804130240764</v>
      </c>
      <c r="AE63" s="79">
        <f t="shared" ref="AE63" si="181">LN((AC63/1000)+1)*1000</f>
        <v>-14.862838892500708</v>
      </c>
      <c r="AF63" s="44">
        <f>(AD63-SMOW!AN$14*AE63)</f>
        <v>1.9198522216298031E-2</v>
      </c>
      <c r="AG63" s="45">
        <f t="shared" ref="AG63" si="182">AF63*1000</f>
        <v>19.198522216298031</v>
      </c>
      <c r="AH63" s="2"/>
      <c r="AI63" s="2"/>
      <c r="AK63" s="20">
        <v>23</v>
      </c>
      <c r="AL63" s="20">
        <v>0</v>
      </c>
      <c r="AM63" s="20">
        <v>0</v>
      </c>
      <c r="AN63" s="20">
        <v>0</v>
      </c>
    </row>
    <row r="64" spans="1:40" customFormat="1" x14ac:dyDescent="0.2">
      <c r="A64">
        <v>4177</v>
      </c>
      <c r="B64" t="s">
        <v>145</v>
      </c>
      <c r="C64" t="s">
        <v>62</v>
      </c>
      <c r="D64" t="s">
        <v>169</v>
      </c>
      <c r="E64" t="s">
        <v>211</v>
      </c>
      <c r="F64">
        <v>-8.4382927429992893</v>
      </c>
      <c r="G64">
        <v>-8.4740971635271993</v>
      </c>
      <c r="H64">
        <v>4.867487767571E-3</v>
      </c>
      <c r="I64">
        <v>-15.9601567522654</v>
      </c>
      <c r="J64">
        <v>-16.088891699342401</v>
      </c>
      <c r="K64">
        <v>1.65469554072149E-3</v>
      </c>
      <c r="L64">
        <v>2.0837653725609102E-2</v>
      </c>
      <c r="M64">
        <v>5.0686104653589002E-3</v>
      </c>
      <c r="N64">
        <v>-18.547256006136099</v>
      </c>
      <c r="O64">
        <v>4.8178637707326898E-3</v>
      </c>
      <c r="P64">
        <v>-35.538720721616599</v>
      </c>
      <c r="Q64">
        <v>1.6217735379013699E-3</v>
      </c>
      <c r="R64">
        <v>-54.025494927561503</v>
      </c>
      <c r="S64">
        <v>0.17576561620134301</v>
      </c>
      <c r="T64">
        <v>382.430284348008</v>
      </c>
      <c r="U64">
        <v>9.5951445115805903E-2</v>
      </c>
      <c r="V64" s="14">
        <v>44757.560381944444</v>
      </c>
      <c r="W64">
        <v>2.5</v>
      </c>
      <c r="X64">
        <v>4.1773750401866401E-3</v>
      </c>
      <c r="Y64">
        <v>5.6027791535345102E-3</v>
      </c>
      <c r="Z64" s="79">
        <f>((((N64/1000)+1)/((SMOW!$Z$4/1000)+1))-1)*1000</f>
        <v>-8.187500832131489</v>
      </c>
      <c r="AA64" s="79">
        <f>((((P64/1000)+1)/((SMOW!$AA$4/1000)+1))-1)*1000</f>
        <v>-15.534902573451248</v>
      </c>
      <c r="AB64" s="79">
        <f>Z64*SMOW!$AN$6</f>
        <v>-8.3584333221864817</v>
      </c>
      <c r="AC64" s="79">
        <f>AA64*SMOW!$AN$12</f>
        <v>-15.832387447882953</v>
      </c>
      <c r="AD64" s="79">
        <f t="shared" ref="AD64" si="183">LN((AB64/1000)+1)*1000</f>
        <v>-8.3935609039723627</v>
      </c>
      <c r="AE64" s="79">
        <f t="shared" ref="AE64" si="184">LN((AC64/1000)+1)*1000</f>
        <v>-15.959058476278063</v>
      </c>
      <c r="AF64" s="44">
        <f>(AD64-SMOW!AN$14*AE64)</f>
        <v>3.2821971502455582E-2</v>
      </c>
      <c r="AG64" s="45">
        <f t="shared" ref="AG64" si="185">AF64*1000</f>
        <v>32.821971502455582</v>
      </c>
      <c r="AK64" s="20">
        <v>23</v>
      </c>
      <c r="AL64" s="20">
        <v>0</v>
      </c>
      <c r="AM64" s="20">
        <v>0</v>
      </c>
      <c r="AN64" s="20">
        <v>0</v>
      </c>
    </row>
    <row r="65" spans="1:40" customFormat="1" x14ac:dyDescent="0.2">
      <c r="A65">
        <v>4178</v>
      </c>
      <c r="B65" t="s">
        <v>145</v>
      </c>
      <c r="C65" t="s">
        <v>62</v>
      </c>
      <c r="D65" t="s">
        <v>169</v>
      </c>
      <c r="E65" t="s">
        <v>212</v>
      </c>
      <c r="F65">
        <v>-8.4596668054545194</v>
      </c>
      <c r="G65">
        <v>-8.4956531571857798</v>
      </c>
      <c r="H65">
        <v>3.7119595839138798E-3</v>
      </c>
      <c r="I65">
        <v>-15.9947399447324</v>
      </c>
      <c r="J65">
        <v>-16.124036432615501</v>
      </c>
      <c r="K65">
        <v>1.9047400638147001E-3</v>
      </c>
      <c r="L65">
        <v>1.7838079235189899E-2</v>
      </c>
      <c r="M65">
        <v>3.8559654272353498E-3</v>
      </c>
      <c r="N65">
        <v>-18.568412160204399</v>
      </c>
      <c r="O65">
        <v>3.67411618718432E-3</v>
      </c>
      <c r="P65">
        <v>-35.572615843117099</v>
      </c>
      <c r="Q65">
        <v>1.8668431479121699E-3</v>
      </c>
      <c r="R65">
        <v>-54.343959194072198</v>
      </c>
      <c r="S65">
        <v>0.14477286381745899</v>
      </c>
      <c r="T65">
        <v>343.19070553163903</v>
      </c>
      <c r="U65">
        <v>9.2845931071796298E-2</v>
      </c>
      <c r="V65" s="14">
        <v>44757.637013888889</v>
      </c>
      <c r="W65">
        <v>2.5</v>
      </c>
      <c r="X65">
        <v>7.1127848424770799E-3</v>
      </c>
      <c r="Y65">
        <v>5.6500905102080997E-3</v>
      </c>
      <c r="Z65" s="79">
        <f>((((N65/1000)+1)/((SMOW!$Z$4/1000)+1))-1)*1000</f>
        <v>-8.2088803006465927</v>
      </c>
      <c r="AA65" s="79">
        <f>((((P65/1000)+1)/((SMOW!$AA$4/1000)+1))-1)*1000</f>
        <v>-15.569500711092644</v>
      </c>
      <c r="AB65" s="79">
        <f>Z65*SMOW!$AN$6</f>
        <v>-8.3802591351801095</v>
      </c>
      <c r="AC65" s="79">
        <f>AA65*SMOW!$AN$12</f>
        <v>-15.867648120907699</v>
      </c>
      <c r="AD65" s="79">
        <f t="shared" ref="AD65" si="186">LN((AB65/1000)+1)*1000</f>
        <v>-8.4155709264656924</v>
      </c>
      <c r="AE65" s="79">
        <f t="shared" ref="AE65" si="187">LN((AC65/1000)+1)*1000</f>
        <v>-15.994887032560836</v>
      </c>
      <c r="AF65" s="44">
        <f>(AD65-SMOW!AN$14*AE65)</f>
        <v>2.9729426726429864E-2</v>
      </c>
      <c r="AG65" s="45">
        <f t="shared" ref="AG65" si="188">AF65*1000</f>
        <v>29.729426726429864</v>
      </c>
      <c r="AK65" s="20">
        <v>23</v>
      </c>
      <c r="AL65" s="20">
        <v>0</v>
      </c>
      <c r="AM65" s="20">
        <v>0</v>
      </c>
      <c r="AN65" s="20">
        <v>0</v>
      </c>
    </row>
    <row r="66" spans="1:40" customFormat="1" x14ac:dyDescent="0.2">
      <c r="A66">
        <v>4179</v>
      </c>
      <c r="B66" t="s">
        <v>145</v>
      </c>
      <c r="C66" t="s">
        <v>62</v>
      </c>
      <c r="D66" t="s">
        <v>169</v>
      </c>
      <c r="E66" t="s">
        <v>213</v>
      </c>
      <c r="F66">
        <v>-9.1372946719910004</v>
      </c>
      <c r="G66">
        <v>-9.1792964731142792</v>
      </c>
      <c r="H66">
        <v>5.8394785923749099E-3</v>
      </c>
      <c r="I66">
        <v>-17.253086805443701</v>
      </c>
      <c r="J66">
        <v>-17.403655751158301</v>
      </c>
      <c r="K66">
        <v>1.9727927065194598E-3</v>
      </c>
      <c r="L66">
        <v>1.3734433124653399E-2</v>
      </c>
      <c r="M66">
        <v>5.0470176283783901E-3</v>
      </c>
      <c r="N66">
        <v>-19.2391316163426</v>
      </c>
      <c r="O66">
        <v>5.7799451572542399E-3</v>
      </c>
      <c r="P66">
        <v>-36.805926497543602</v>
      </c>
      <c r="Q66">
        <v>1.9335418078198199E-3</v>
      </c>
      <c r="R66">
        <v>-55.047310409848201</v>
      </c>
      <c r="S66">
        <v>0.16798359267993199</v>
      </c>
      <c r="T66">
        <v>316.49159935602302</v>
      </c>
      <c r="U66">
        <v>0.107694832361351</v>
      </c>
      <c r="V66" s="14">
        <v>44757.713645833333</v>
      </c>
      <c r="W66">
        <v>2.5</v>
      </c>
      <c r="X66">
        <v>4.6188869117893903E-2</v>
      </c>
      <c r="Y66">
        <v>5.3371133168350002E-2</v>
      </c>
      <c r="Z66" s="79">
        <f>((((N66/1000)+1)/((SMOW!$Z$4/1000)+1))-1)*1000</f>
        <v>-8.8866795570080583</v>
      </c>
      <c r="AA66" s="79">
        <f>((((P66/1000)+1)/((SMOW!$AA$4/1000)+1))-1)*1000</f>
        <v>-16.828391368139627</v>
      </c>
      <c r="AB66" s="79">
        <f>Z66*SMOW!$AN$6</f>
        <v>-9.0722089750984782</v>
      </c>
      <c r="AC66" s="79">
        <f>AA66*SMOW!$AN$12</f>
        <v>-17.150645844430585</v>
      </c>
      <c r="AD66" s="79">
        <f t="shared" ref="AD66" si="189">LN((AB66/1000)+1)*1000</f>
        <v>-9.1136120648343013</v>
      </c>
      <c r="AE66" s="79">
        <f t="shared" ref="AE66" si="190">LN((AC66/1000)+1)*1000</f>
        <v>-17.299421692479939</v>
      </c>
      <c r="AF66" s="44">
        <f>(AD66-SMOW!AN$14*AE66)</f>
        <v>2.0482588795106338E-2</v>
      </c>
      <c r="AG66" s="45">
        <f t="shared" ref="AG66" si="191">AF66*1000</f>
        <v>20.482588795106338</v>
      </c>
      <c r="AJ66" s="76" t="s">
        <v>214</v>
      </c>
      <c r="AK66" s="20">
        <v>23</v>
      </c>
      <c r="AL66" s="20">
        <v>0</v>
      </c>
      <c r="AM66" s="20">
        <v>0</v>
      </c>
      <c r="AN66" s="20">
        <v>0</v>
      </c>
    </row>
    <row r="67" spans="1:40" customFormat="1" x14ac:dyDescent="0.2">
      <c r="A67">
        <v>4181</v>
      </c>
      <c r="B67" t="s">
        <v>145</v>
      </c>
      <c r="C67" t="s">
        <v>61</v>
      </c>
      <c r="D67" t="s">
        <v>65</v>
      </c>
      <c r="E67" t="s">
        <v>219</v>
      </c>
      <c r="F67">
        <v>-3.78318472120595</v>
      </c>
      <c r="G67">
        <v>-3.7903595044524399</v>
      </c>
      <c r="H67">
        <v>4.7302775843496899E-3</v>
      </c>
      <c r="I67">
        <v>-7.1600732502372502</v>
      </c>
      <c r="J67">
        <v>-7.1858298894633101</v>
      </c>
      <c r="K67">
        <v>3.8697635236998201E-3</v>
      </c>
      <c r="L67">
        <v>3.7586771841836E-3</v>
      </c>
      <c r="M67">
        <v>4.44844815378865E-3</v>
      </c>
      <c r="N67">
        <v>-13.9396067714599</v>
      </c>
      <c r="O67">
        <v>4.6820524441753102E-3</v>
      </c>
      <c r="P67">
        <v>-26.9137246400443</v>
      </c>
      <c r="Q67">
        <v>3.79277028687633E-3</v>
      </c>
      <c r="R67">
        <v>-16.184962371508401</v>
      </c>
      <c r="S67">
        <v>0.21617273286340799</v>
      </c>
      <c r="T67">
        <v>303.44896122948199</v>
      </c>
      <c r="U67">
        <v>1.7737097805237001</v>
      </c>
      <c r="V67" s="14">
        <v>44762.580590277779</v>
      </c>
      <c r="W67">
        <v>2.5</v>
      </c>
      <c r="X67">
        <v>5.7752689665101102E-2</v>
      </c>
      <c r="Y67">
        <v>6.5119125165154598E-2</v>
      </c>
      <c r="Z67" s="79">
        <f>((((N67/1000)+1)/(([1]SMOW!$Z$4/1000)+1))-1)*1000</f>
        <v>-3.4987941979212067</v>
      </c>
      <c r="AA67" s="79">
        <f>((((P67/1000)+1)/(([1]SMOW!$AA$4/1000)+1))-1)*1000</f>
        <v>-6.6600858112976224</v>
      </c>
      <c r="AB67" s="79">
        <f>Z67*[1]SMOW!$AN$6</f>
        <v>-3.5598264436483174</v>
      </c>
      <c r="AC67" s="79">
        <f>AA67*[1]SMOW!$AN$12</f>
        <v>-6.7651918229099826</v>
      </c>
      <c r="AD67" s="79">
        <f t="shared" ref="AD67:AE78" si="192">LN((AB67/1000)+1)*1000</f>
        <v>-3.56617770320379</v>
      </c>
      <c r="AE67" s="79">
        <f t="shared" si="192"/>
        <v>-6.7881794689954669</v>
      </c>
      <c r="AF67" s="44">
        <f>(AD67-[1]SMOW!AN$14*AE67)</f>
        <v>1.798105642581671E-2</v>
      </c>
      <c r="AG67" s="45">
        <f t="shared" ref="AG67:AG78" si="193">AF67*1000</f>
        <v>17.98105642581671</v>
      </c>
      <c r="AK67" s="20">
        <v>23</v>
      </c>
      <c r="AL67" s="20">
        <v>0</v>
      </c>
      <c r="AM67" s="20">
        <v>0</v>
      </c>
      <c r="AN67" s="20">
        <v>0</v>
      </c>
    </row>
    <row r="68" spans="1:40" customFormat="1" x14ac:dyDescent="0.2">
      <c r="A68">
        <v>4182</v>
      </c>
      <c r="B68" t="s">
        <v>145</v>
      </c>
      <c r="C68" t="s">
        <v>61</v>
      </c>
      <c r="D68" t="s">
        <v>65</v>
      </c>
      <c r="E68" t="s">
        <v>220</v>
      </c>
      <c r="F68">
        <v>-3.7650759485933101</v>
      </c>
      <c r="G68">
        <v>-3.7721821558677102</v>
      </c>
      <c r="H68">
        <v>4.8776979504467997E-3</v>
      </c>
      <c r="I68">
        <v>-7.1290648741792104</v>
      </c>
      <c r="J68">
        <v>-7.1545981498380202</v>
      </c>
      <c r="K68">
        <v>1.8591512769068101E-3</v>
      </c>
      <c r="L68">
        <v>5.4456672467620201E-3</v>
      </c>
      <c r="M68">
        <v>4.75600471981125E-3</v>
      </c>
      <c r="N68">
        <v>-13.921682617631699</v>
      </c>
      <c r="O68">
        <v>4.8279698608805202E-3</v>
      </c>
      <c r="P68">
        <v>-26.883333210015898</v>
      </c>
      <c r="Q68">
        <v>1.8221614004772101E-3</v>
      </c>
      <c r="R68">
        <v>-18.964669178069101</v>
      </c>
      <c r="S68">
        <v>0.190411466955513</v>
      </c>
      <c r="T68">
        <v>347.47567478286197</v>
      </c>
      <c r="U68">
        <v>1.1794263556680999</v>
      </c>
      <c r="V68" s="14">
        <v>44762.6565625</v>
      </c>
      <c r="W68">
        <v>2.5</v>
      </c>
      <c r="X68">
        <v>2.9734730104771902E-3</v>
      </c>
      <c r="Y68">
        <v>1.98146873698519E-3</v>
      </c>
      <c r="Z68" s="79">
        <f>((((N68/1000)+1)/(([1]SMOW!$Z$4/1000)+1))-1)*1000</f>
        <v>-3.4806802557880712</v>
      </c>
      <c r="AA68" s="79">
        <f>((((P68/1000)+1)/(([1]SMOW!$AA$4/1000)+1))-1)*1000</f>
        <v>-6.6290618196322981</v>
      </c>
      <c r="AB68" s="79">
        <f>Z68*[1]SMOW!$AN$6</f>
        <v>-3.5413965256375457</v>
      </c>
      <c r="AC68" s="79">
        <f>AA68*[1]SMOW!$AN$12</f>
        <v>-6.7336782267379558</v>
      </c>
      <c r="AD68" s="79">
        <f t="shared" si="192"/>
        <v>-3.5476821145430413</v>
      </c>
      <c r="AE68" s="79">
        <f t="shared" si="192"/>
        <v>-6.7564517284978098</v>
      </c>
      <c r="AF68" s="44">
        <f>(AD68-[1]SMOW!AN$14*AE68)</f>
        <v>1.9724398103802443E-2</v>
      </c>
      <c r="AG68" s="45">
        <f t="shared" si="193"/>
        <v>19.724398103802443</v>
      </c>
      <c r="AK68" s="20">
        <v>23</v>
      </c>
      <c r="AL68" s="20">
        <v>0</v>
      </c>
      <c r="AM68" s="20">
        <v>0</v>
      </c>
      <c r="AN68" s="20">
        <v>0</v>
      </c>
    </row>
    <row r="69" spans="1:40" customFormat="1" x14ac:dyDescent="0.2">
      <c r="A69">
        <v>4183</v>
      </c>
      <c r="B69" t="s">
        <v>145</v>
      </c>
      <c r="C69" t="s">
        <v>61</v>
      </c>
      <c r="D69" t="s">
        <v>65</v>
      </c>
      <c r="E69" t="s">
        <v>221</v>
      </c>
      <c r="F69">
        <v>-3.7610376347029599</v>
      </c>
      <c r="G69">
        <v>-3.7681283361055402</v>
      </c>
      <c r="H69">
        <v>3.31095632337187E-3</v>
      </c>
      <c r="I69">
        <v>-7.1317166281245497</v>
      </c>
      <c r="J69">
        <v>-7.1572689279911597</v>
      </c>
      <c r="K69">
        <v>1.5698332860860701E-3</v>
      </c>
      <c r="L69">
        <v>1.0909657873788701E-2</v>
      </c>
      <c r="M69">
        <v>3.3731123070135901E-3</v>
      </c>
      <c r="N69">
        <v>-13.9176854743175</v>
      </c>
      <c r="O69">
        <v>3.27720115151081E-3</v>
      </c>
      <c r="P69">
        <v>-26.885932204375699</v>
      </c>
      <c r="Q69">
        <v>1.5385997119348599E-3</v>
      </c>
      <c r="R69">
        <v>-22.298580579324799</v>
      </c>
      <c r="S69">
        <v>0.18306433662655699</v>
      </c>
      <c r="T69">
        <v>336.09060955105701</v>
      </c>
      <c r="U69">
        <v>0.84254634551141205</v>
      </c>
      <c r="V69" s="14">
        <v>44762.733287037037</v>
      </c>
      <c r="W69">
        <v>2.5</v>
      </c>
      <c r="X69">
        <v>6.7425141589518595E-2</v>
      </c>
      <c r="Y69">
        <v>6.4489191816500396E-2</v>
      </c>
      <c r="Z69" s="79">
        <f>((((N69/1000)+1)/(([1]SMOW!$Z$4/1000)+1))-1)*1000</f>
        <v>-3.476640789078167</v>
      </c>
      <c r="AA69" s="79">
        <f>((((P69/1000)+1)/(([1]SMOW!$AA$4/1000)+1))-1)*1000</f>
        <v>-6.6317149089829552</v>
      </c>
      <c r="AB69" s="79">
        <f>Z69*[1]SMOW!$AN$6</f>
        <v>-3.5372865953019184</v>
      </c>
      <c r="AC69" s="79">
        <f>AA69*[1]SMOW!$AN$12</f>
        <v>-6.7363731857653706</v>
      </c>
      <c r="AD69" s="79">
        <f t="shared" si="192"/>
        <v>-3.5435575860924562</v>
      </c>
      <c r="AE69" s="79">
        <f t="shared" si="192"/>
        <v>-6.7591649612173077</v>
      </c>
      <c r="AF69" s="44">
        <f>(AD69-[1]SMOW!AN$14*AE69)</f>
        <v>2.5281513430282399E-2</v>
      </c>
      <c r="AG69" s="45">
        <f t="shared" si="193"/>
        <v>25.281513430282399</v>
      </c>
      <c r="AH69" s="2">
        <f>AVERAGE(AG67:AG69)</f>
        <v>20.995655986633849</v>
      </c>
      <c r="AI69" s="2">
        <f>STDEV(AG67:AG69)</f>
        <v>3.8126422035130374</v>
      </c>
      <c r="AK69" s="20">
        <v>23</v>
      </c>
      <c r="AL69" s="20">
        <v>0</v>
      </c>
      <c r="AM69" s="20">
        <v>0</v>
      </c>
      <c r="AN69" s="20">
        <v>0</v>
      </c>
    </row>
    <row r="70" spans="1:40" customFormat="1" x14ac:dyDescent="0.2">
      <c r="A70">
        <v>4184</v>
      </c>
      <c r="B70" t="s">
        <v>145</v>
      </c>
      <c r="C70" t="s">
        <v>61</v>
      </c>
      <c r="D70" t="s">
        <v>24</v>
      </c>
      <c r="E70" t="s">
        <v>215</v>
      </c>
      <c r="F70">
        <v>-29.456892687806899</v>
      </c>
      <c r="G70">
        <v>-29.899460481644301</v>
      </c>
      <c r="H70">
        <v>6.0370179493510999E-3</v>
      </c>
      <c r="I70">
        <v>-55.1092208704382</v>
      </c>
      <c r="J70">
        <v>-56.6859366057542</v>
      </c>
      <c r="K70">
        <v>6.0408463446446304E-3</v>
      </c>
      <c r="L70">
        <v>3.0714046193901601E-2</v>
      </c>
      <c r="M70">
        <v>4.3853837945746904E-3</v>
      </c>
      <c r="N70">
        <v>-39.351571501343003</v>
      </c>
      <c r="O70">
        <v>5.9754706021504702E-3</v>
      </c>
      <c r="P70">
        <v>-73.908870793333506</v>
      </c>
      <c r="Q70">
        <v>5.9206570073932503E-3</v>
      </c>
      <c r="R70">
        <v>-59.255230210847898</v>
      </c>
      <c r="S70">
        <v>0.31964066359840299</v>
      </c>
      <c r="T70">
        <v>263.53713531553802</v>
      </c>
      <c r="U70">
        <v>0.76174403623101705</v>
      </c>
      <c r="V70" s="14">
        <v>44763.602060185185</v>
      </c>
      <c r="W70">
        <v>2.5</v>
      </c>
      <c r="X70">
        <v>4.8197246518636898E-3</v>
      </c>
      <c r="Y70">
        <v>8.1203337775560807E-3</v>
      </c>
      <c r="Z70" s="79">
        <f>((((N70/1000)+1)/(([1]SMOW!$Z$4/1000)+1))-1)*1000</f>
        <v>-29.179831251053614</v>
      </c>
      <c r="AA70" s="79">
        <f>((((P70/1000)+1)/(([1]SMOW!$AA$4/1000)+1))-1)*1000</f>
        <v>-54.633380296337684</v>
      </c>
      <c r="AB70" s="79">
        <f>Z70*[1]SMOW!$AN$6</f>
        <v>-29.688838220439823</v>
      </c>
      <c r="AC70" s="79">
        <f>AA70*[1]SMOW!$AN$12</f>
        <v>-55.495575899599821</v>
      </c>
      <c r="AD70" s="79">
        <f t="shared" si="192"/>
        <v>-30.138473585572196</v>
      </c>
      <c r="AE70" s="79">
        <f t="shared" si="192"/>
        <v>-57.094907985476162</v>
      </c>
      <c r="AF70" s="44">
        <f>(AD70-[1]SMOW!AN$14*AE70)</f>
        <v>7.6378307592186445E-3</v>
      </c>
      <c r="AG70" s="45">
        <f t="shared" si="193"/>
        <v>7.6378307592186445</v>
      </c>
      <c r="AK70" s="20">
        <v>23</v>
      </c>
      <c r="AL70" s="20">
        <v>0</v>
      </c>
      <c r="AM70" s="20">
        <v>0</v>
      </c>
      <c r="AN70" s="20">
        <v>0</v>
      </c>
    </row>
    <row r="71" spans="1:40" customFormat="1" x14ac:dyDescent="0.2">
      <c r="A71">
        <v>4185</v>
      </c>
      <c r="B71" t="s">
        <v>145</v>
      </c>
      <c r="C71" t="s">
        <v>61</v>
      </c>
      <c r="D71" t="s">
        <v>24</v>
      </c>
      <c r="E71" t="s">
        <v>216</v>
      </c>
      <c r="F71">
        <v>-29.491757416471799</v>
      </c>
      <c r="G71">
        <v>-29.9353836716944</v>
      </c>
      <c r="H71">
        <v>4.3593954341974604E-3</v>
      </c>
      <c r="I71">
        <v>-55.160583787414303</v>
      </c>
      <c r="J71">
        <v>-56.740295920410396</v>
      </c>
      <c r="K71">
        <v>1.63675333906054E-3</v>
      </c>
      <c r="L71">
        <v>2.3492574282241802E-2</v>
      </c>
      <c r="M71">
        <v>4.5159133344094002E-3</v>
      </c>
      <c r="N71">
        <v>-39.386080784392497</v>
      </c>
      <c r="O71">
        <v>4.3149514344220999E-3</v>
      </c>
      <c r="P71">
        <v>-73.959211788115496</v>
      </c>
      <c r="Q71">
        <v>1.60418831624034E-3</v>
      </c>
      <c r="R71">
        <v>-69.274614532831706</v>
      </c>
      <c r="S71">
        <v>0.27113650818644103</v>
      </c>
      <c r="T71">
        <v>273.77009281120098</v>
      </c>
      <c r="U71">
        <v>0.42280205973912399</v>
      </c>
      <c r="V71" s="14">
        <v>44763.678749999999</v>
      </c>
      <c r="W71">
        <v>2.5</v>
      </c>
      <c r="X71">
        <v>6.6315375578356699E-3</v>
      </c>
      <c r="Y71">
        <v>5.5960707649005698E-3</v>
      </c>
      <c r="Z71" s="79">
        <f>((((N71/1000)+1)/(([1]SMOW!$Z$4/1000)+1))-1)*1000</f>
        <v>-29.214705932570475</v>
      </c>
      <c r="AA71" s="79">
        <f>((((P71/1000)+1)/(([1]SMOW!$AA$4/1000)+1))-1)*1000</f>
        <v>-54.68476907932962</v>
      </c>
      <c r="AB71" s="79">
        <f>Z71*[1]SMOW!$AN$6</f>
        <v>-29.724321248721765</v>
      </c>
      <c r="AC71" s="79">
        <f>AA71*[1]SMOW!$AN$12</f>
        <v>-55.547775673647266</v>
      </c>
      <c r="AD71" s="79">
        <f t="shared" si="192"/>
        <v>-30.175042965045247</v>
      </c>
      <c r="AE71" s="79">
        <f t="shared" si="192"/>
        <v>-57.150176351856217</v>
      </c>
      <c r="AF71" s="44">
        <f>(AD71-[1]SMOW!AN$14*AE71)</f>
        <v>2.5014873483897304E-4</v>
      </c>
      <c r="AG71" s="45">
        <f t="shared" si="193"/>
        <v>0.25014873483897304</v>
      </c>
      <c r="AK71" s="20">
        <v>23</v>
      </c>
      <c r="AL71" s="20">
        <v>0</v>
      </c>
      <c r="AM71" s="20">
        <v>0</v>
      </c>
      <c r="AN71" s="20">
        <v>0</v>
      </c>
    </row>
    <row r="72" spans="1:40" customFormat="1" x14ac:dyDescent="0.2">
      <c r="A72">
        <v>4186</v>
      </c>
      <c r="B72" t="s">
        <v>145</v>
      </c>
      <c r="C72" t="s">
        <v>61</v>
      </c>
      <c r="D72" t="s">
        <v>24</v>
      </c>
      <c r="E72" t="s">
        <v>217</v>
      </c>
      <c r="F72">
        <v>-29.450062354349601</v>
      </c>
      <c r="G72">
        <v>-29.892422386509601</v>
      </c>
      <c r="H72">
        <v>3.6928119159532601E-3</v>
      </c>
      <c r="I72">
        <v>-55.0872226580546</v>
      </c>
      <c r="J72">
        <v>-56.662654905168701</v>
      </c>
      <c r="K72">
        <v>1.50027032940283E-3</v>
      </c>
      <c r="L72">
        <v>2.54594034195074E-2</v>
      </c>
      <c r="M72">
        <v>3.9021071675939601E-3</v>
      </c>
      <c r="N72">
        <v>-39.344810803077799</v>
      </c>
      <c r="O72">
        <v>3.6551637295398798E-3</v>
      </c>
      <c r="P72">
        <v>-73.887310259781003</v>
      </c>
      <c r="Q72">
        <v>1.47042078741776E-3</v>
      </c>
      <c r="R72">
        <v>-73.994000845219006</v>
      </c>
      <c r="S72">
        <v>0.208419125693563</v>
      </c>
      <c r="T72">
        <v>264.145624231206</v>
      </c>
      <c r="U72">
        <v>0.300296077962806</v>
      </c>
      <c r="V72" s="14">
        <v>44763.755416666667</v>
      </c>
      <c r="W72">
        <v>2.5</v>
      </c>
      <c r="X72">
        <v>0.30204897435064398</v>
      </c>
      <c r="Y72">
        <v>0.65798262898850102</v>
      </c>
      <c r="Z72" s="79">
        <f>((((N72/1000)+1)/(([1]SMOW!$Z$4/1000)+1))-1)*1000</f>
        <v>-29.172998967737506</v>
      </c>
      <c r="AA72" s="79">
        <f>((((P72/1000)+1)/(([1]SMOW!$AA$4/1000)+1))-1)*1000</f>
        <v>-54.611371005803818</v>
      </c>
      <c r="AB72" s="79">
        <f>Z72*[1]SMOW!$AN$6</f>
        <v>-29.681886756180042</v>
      </c>
      <c r="AC72" s="79">
        <f>AA72*[1]SMOW!$AN$12</f>
        <v>-55.473219269885654</v>
      </c>
      <c r="AD72" s="79">
        <f t="shared" si="192"/>
        <v>-30.131309451392347</v>
      </c>
      <c r="AE72" s="79">
        <f t="shared" si="192"/>
        <v>-57.07123804327717</v>
      </c>
      <c r="AF72" s="44">
        <f>(AD72-[1]SMOW!AN$14*AE72)</f>
        <v>2.3042354579985158E-3</v>
      </c>
      <c r="AG72" s="45">
        <f t="shared" si="193"/>
        <v>2.3042354579985158</v>
      </c>
      <c r="AK72" s="20">
        <v>23</v>
      </c>
      <c r="AL72" s="20">
        <v>0</v>
      </c>
      <c r="AM72" s="20">
        <v>0</v>
      </c>
      <c r="AN72" s="20">
        <v>0</v>
      </c>
    </row>
    <row r="73" spans="1:40" customFormat="1" x14ac:dyDescent="0.2">
      <c r="A73">
        <v>4187</v>
      </c>
      <c r="B73" t="s">
        <v>145</v>
      </c>
      <c r="C73" t="s">
        <v>61</v>
      </c>
      <c r="D73" t="s">
        <v>24</v>
      </c>
      <c r="E73" t="s">
        <v>218</v>
      </c>
      <c r="F73">
        <v>-29.467417584913601</v>
      </c>
      <c r="G73">
        <v>-29.910304380646</v>
      </c>
      <c r="H73">
        <v>3.5240098088528799E-3</v>
      </c>
      <c r="I73">
        <v>-55.097268862026603</v>
      </c>
      <c r="J73">
        <v>-56.673286819567799</v>
      </c>
      <c r="K73">
        <v>9.7564887993704897E-4</v>
      </c>
      <c r="L73">
        <v>1.31910600857872E-2</v>
      </c>
      <c r="M73">
        <v>3.6998969482675702E-3</v>
      </c>
      <c r="N73">
        <v>-39.361989097212302</v>
      </c>
      <c r="O73">
        <v>3.4880825584995899E-3</v>
      </c>
      <c r="P73">
        <v>-73.897156583383804</v>
      </c>
      <c r="Q73">
        <v>9.5623726348867399E-4</v>
      </c>
      <c r="R73">
        <v>-77.297465285634303</v>
      </c>
      <c r="S73">
        <v>0.174298279341981</v>
      </c>
      <c r="T73">
        <v>273.34508450829298</v>
      </c>
      <c r="U73">
        <v>0.23831174158562701</v>
      </c>
      <c r="V73" s="14">
        <v>44763.831979166665</v>
      </c>
      <c r="W73">
        <v>2.5</v>
      </c>
      <c r="X73">
        <v>2.2696909876488799E-2</v>
      </c>
      <c r="Y73">
        <v>2.3448609234973699E-2</v>
      </c>
      <c r="Z73" s="79">
        <f>((((N73/1000)+1)/(([1]SMOW!$Z$4/1000)+1))-1)*1000</f>
        <v>-29.190359152708179</v>
      </c>
      <c r="AA73" s="79">
        <f>((((P73/1000)+1)/(([1]SMOW!$AA$4/1000)+1))-1)*1000</f>
        <v>-54.62142226897582</v>
      </c>
      <c r="AB73" s="79">
        <f>Z73*[1]SMOW!$AN$6</f>
        <v>-29.699549768643578</v>
      </c>
      <c r="AC73" s="79">
        <f>AA73*[1]SMOW!$AN$12</f>
        <v>-55.48342915686726</v>
      </c>
      <c r="AD73" s="79">
        <f t="shared" si="192"/>
        <v>-30.149512938462358</v>
      </c>
      <c r="AE73" s="79">
        <f t="shared" si="192"/>
        <v>-57.082047627899065</v>
      </c>
      <c r="AF73" s="44">
        <f>(AD73-[1]SMOW!AN$14*AE73)</f>
        <v>-1.0191790931649791E-2</v>
      </c>
      <c r="AG73" s="45">
        <f t="shared" si="193"/>
        <v>-10.191790931649791</v>
      </c>
      <c r="AH73" s="2">
        <f>AVERAGE(AG70:AG73)</f>
        <v>1.0600510158553789E-4</v>
      </c>
      <c r="AI73" s="2">
        <f>STDEV(AG70:AG73)</f>
        <v>7.4739801197536027</v>
      </c>
      <c r="AK73" s="20">
        <v>23</v>
      </c>
      <c r="AL73" s="20">
        <v>0</v>
      </c>
      <c r="AM73" s="20">
        <v>0</v>
      </c>
      <c r="AN73" s="20">
        <v>0</v>
      </c>
    </row>
    <row r="74" spans="1:40" customFormat="1" x14ac:dyDescent="0.2">
      <c r="A74">
        <v>4188</v>
      </c>
      <c r="B74" t="s">
        <v>145</v>
      </c>
      <c r="C74" t="s">
        <v>61</v>
      </c>
      <c r="D74" t="s">
        <v>22</v>
      </c>
      <c r="E74" t="s">
        <v>222</v>
      </c>
      <c r="F74">
        <v>-0.20740517148971099</v>
      </c>
      <c r="G74">
        <v>-0.20742723249898401</v>
      </c>
      <c r="H74">
        <v>5.3076595127566802E-3</v>
      </c>
      <c r="I74">
        <v>-0.351974018142578</v>
      </c>
      <c r="J74">
        <v>-0.35203625911851499</v>
      </c>
      <c r="K74">
        <v>3.8120448810634502E-3</v>
      </c>
      <c r="L74">
        <v>-2.1552087684407601E-2</v>
      </c>
      <c r="M74">
        <v>4.5316725226621103E-3</v>
      </c>
      <c r="N74">
        <v>-10.4002822641687</v>
      </c>
      <c r="O74">
        <v>5.2535479686800701E-3</v>
      </c>
      <c r="P74">
        <v>-20.241080092269499</v>
      </c>
      <c r="Q74">
        <v>3.73620002064425E-3</v>
      </c>
      <c r="R74">
        <v>-23.020976150746701</v>
      </c>
      <c r="S74">
        <v>0.13058683440402</v>
      </c>
      <c r="T74">
        <v>372.48012407514398</v>
      </c>
      <c r="U74">
        <v>0.61052536343880204</v>
      </c>
      <c r="V74" s="14">
        <v>44764.441527777781</v>
      </c>
      <c r="W74">
        <v>2.5</v>
      </c>
      <c r="X74">
        <v>1.16939562167672E-2</v>
      </c>
      <c r="Y74">
        <v>1.0141979716735699E-2</v>
      </c>
      <c r="Z74" s="79">
        <f>((((N74/1000)+1)/(([1]SMOW!$Z$4/1000)+1))-1)*1000</f>
        <v>7.8006131410290891E-2</v>
      </c>
      <c r="AA74" s="79">
        <f>((((P74/1000)+1)/(([1]SMOW!$AA$4/1000)+1))-1)*1000</f>
        <v>0.15144193329663658</v>
      </c>
      <c r="AB74" s="79">
        <f>Z74*[1]SMOW!$AN$6</f>
        <v>7.9366854308277529E-2</v>
      </c>
      <c r="AC74" s="79">
        <f>AA74*[1]SMOW!$AN$12</f>
        <v>0.15383191115137734</v>
      </c>
      <c r="AD74" s="79">
        <f t="shared" si="192"/>
        <v>7.9363704926060097E-2</v>
      </c>
      <c r="AE74" s="79">
        <f t="shared" si="192"/>
        <v>0.15382008023622479</v>
      </c>
      <c r="AF74" s="44">
        <f>(AD74-[1]SMOW!AN$14*AE74)</f>
        <v>-1.8532974386665929E-3</v>
      </c>
      <c r="AG74" s="45">
        <f t="shared" si="193"/>
        <v>-1.8532974386665928</v>
      </c>
      <c r="AK74" s="20">
        <v>23</v>
      </c>
      <c r="AL74" s="20">
        <v>0</v>
      </c>
      <c r="AM74" s="20">
        <v>0</v>
      </c>
      <c r="AN74" s="20">
        <v>0</v>
      </c>
    </row>
    <row r="75" spans="1:40" customFormat="1" x14ac:dyDescent="0.2">
      <c r="A75">
        <v>4189</v>
      </c>
      <c r="B75" t="s">
        <v>145</v>
      </c>
      <c r="C75" t="s">
        <v>61</v>
      </c>
      <c r="D75" t="s">
        <v>22</v>
      </c>
      <c r="E75" t="s">
        <v>223</v>
      </c>
      <c r="F75">
        <v>-0.24624297263886</v>
      </c>
      <c r="G75">
        <v>-0.24627361782152801</v>
      </c>
      <c r="H75">
        <v>4.06514995798415E-3</v>
      </c>
      <c r="I75">
        <v>-0.41642261370905498</v>
      </c>
      <c r="J75">
        <v>-0.416509373311575</v>
      </c>
      <c r="K75">
        <v>1.27302948374036E-3</v>
      </c>
      <c r="L75">
        <v>-2.6356668713016399E-2</v>
      </c>
      <c r="M75">
        <v>4.2456897940965901E-3</v>
      </c>
      <c r="N75">
        <v>-10.4387241142619</v>
      </c>
      <c r="O75">
        <v>4.0237057883638801E-3</v>
      </c>
      <c r="P75">
        <v>-20.304246411554502</v>
      </c>
      <c r="Q75">
        <v>1.2477011503872499E-3</v>
      </c>
      <c r="R75">
        <v>-24.349344538369401</v>
      </c>
      <c r="S75">
        <v>0.122874735566564</v>
      </c>
      <c r="T75">
        <v>383.69925349794102</v>
      </c>
      <c r="U75">
        <v>0.33226996828952698</v>
      </c>
      <c r="V75" s="14">
        <v>44764.521469907406</v>
      </c>
      <c r="W75">
        <v>2.5</v>
      </c>
      <c r="X75">
        <v>2.5529267341360001E-2</v>
      </c>
      <c r="Y75">
        <v>2.3288494430340201E-2</v>
      </c>
      <c r="Z75" s="79">
        <f>((((N75/1000)+1)/(([1]SMOW!$Z$4/1000)+1))-1)*1000</f>
        <v>3.9157243214127391E-2</v>
      </c>
      <c r="AA75" s="79">
        <f>((((P75/1000)+1)/(([1]SMOW!$AA$4/1000)+1))-1)*1000</f>
        <v>8.6960881855446814E-2</v>
      </c>
      <c r="AB75" s="79">
        <f>Z75*[1]SMOW!$AN$6</f>
        <v>3.9840294103848421E-2</v>
      </c>
      <c r="AC75" s="79">
        <f>AA75*[1]SMOW!$AN$12</f>
        <v>8.8333253280844237E-2</v>
      </c>
      <c r="AD75" s="79">
        <f t="shared" si="192"/>
        <v>3.9839500500315615E-2</v>
      </c>
      <c r="AE75" s="79">
        <f t="shared" si="192"/>
        <v>8.8329352128751759E-2</v>
      </c>
      <c r="AF75" s="44">
        <f>(AD75-[1]SMOW!AN$14*AE75)</f>
        <v>-6.7983974236653158E-3</v>
      </c>
      <c r="AG75" s="45">
        <f t="shared" si="193"/>
        <v>-6.7983974236653157</v>
      </c>
      <c r="AK75" s="20">
        <v>23</v>
      </c>
      <c r="AL75" s="20">
        <v>0</v>
      </c>
      <c r="AM75" s="20">
        <v>0</v>
      </c>
      <c r="AN75" s="20">
        <v>0</v>
      </c>
    </row>
    <row r="76" spans="1:40" customFormat="1" x14ac:dyDescent="0.2">
      <c r="A76">
        <v>4190</v>
      </c>
      <c r="B76" t="s">
        <v>145</v>
      </c>
      <c r="C76" t="s">
        <v>61</v>
      </c>
      <c r="D76" t="s">
        <v>22</v>
      </c>
      <c r="E76" t="s">
        <v>224</v>
      </c>
      <c r="F76">
        <v>-0.23702701188047001</v>
      </c>
      <c r="G76">
        <v>-0.23705549924281</v>
      </c>
      <c r="H76">
        <v>4.48263882306431E-3</v>
      </c>
      <c r="I76">
        <v>-0.40976217236633999</v>
      </c>
      <c r="J76">
        <v>-0.40984616882045599</v>
      </c>
      <c r="K76">
        <v>1.03718706598292E-3</v>
      </c>
      <c r="L76">
        <v>-2.0656722105609499E-2</v>
      </c>
      <c r="M76">
        <v>4.5187844199007197E-3</v>
      </c>
      <c r="N76">
        <v>-10.4296021101459</v>
      </c>
      <c r="O76">
        <v>4.4369383579770201E-3</v>
      </c>
      <c r="P76">
        <v>-20.297718487078601</v>
      </c>
      <c r="Q76">
        <v>1.0165510790768101E-3</v>
      </c>
      <c r="R76">
        <v>-25.206931534576999</v>
      </c>
      <c r="S76">
        <v>0.117729268227517</v>
      </c>
      <c r="T76">
        <v>372.37676232329602</v>
      </c>
      <c r="U76">
        <v>0.23804316611762899</v>
      </c>
      <c r="V76" s="14">
        <v>44764.603020833332</v>
      </c>
      <c r="W76">
        <v>2.5</v>
      </c>
      <c r="X76">
        <v>6.0649620725336797E-3</v>
      </c>
      <c r="Y76">
        <v>7.4308741206854803E-3</v>
      </c>
      <c r="Z76" s="79">
        <f>((((N76/1000)+1)/(([1]SMOW!$Z$4/1000)+1))-1)*1000</f>
        <v>4.8375834857505851E-2</v>
      </c>
      <c r="AA76" s="79">
        <f>((((P76/1000)+1)/(([1]SMOW!$AA$4/1000)+1))-1)*1000</f>
        <v>9.3624677351300534E-2</v>
      </c>
      <c r="AB76" s="79">
        <f>Z76*[1]SMOW!$AN$6</f>
        <v>4.9219692962115612E-2</v>
      </c>
      <c r="AC76" s="79">
        <f>AA76*[1]SMOW!$AN$12</f>
        <v>9.5102213332623267E-2</v>
      </c>
      <c r="AD76" s="79">
        <f t="shared" si="192"/>
        <v>4.9218481712667426E-2</v>
      </c>
      <c r="AE76" s="79">
        <f t="shared" si="192"/>
        <v>9.5097691403847204E-2</v>
      </c>
      <c r="AF76" s="44">
        <f>(AD76-[1]SMOW!AN$14*AE76)</f>
        <v>-9.9309934856389726E-4</v>
      </c>
      <c r="AG76" s="45">
        <f t="shared" si="193"/>
        <v>-0.99309934856389726</v>
      </c>
      <c r="AK76" s="20">
        <v>23</v>
      </c>
      <c r="AL76" s="20">
        <v>0</v>
      </c>
      <c r="AM76" s="20">
        <v>0</v>
      </c>
      <c r="AN76" s="20">
        <v>0</v>
      </c>
    </row>
    <row r="77" spans="1:40" customFormat="1" x14ac:dyDescent="0.2">
      <c r="A77">
        <v>4191</v>
      </c>
      <c r="B77" t="s">
        <v>145</v>
      </c>
      <c r="C77" t="s">
        <v>61</v>
      </c>
      <c r="D77" t="s">
        <v>22</v>
      </c>
      <c r="E77" t="s">
        <v>225</v>
      </c>
      <c r="F77">
        <v>-0.45088100721028501</v>
      </c>
      <c r="G77">
        <v>-0.45098305935428701</v>
      </c>
      <c r="H77">
        <v>4.3817797660981404E-3</v>
      </c>
      <c r="I77">
        <v>-0.83520009457488098</v>
      </c>
      <c r="J77">
        <v>-0.83554939308881504</v>
      </c>
      <c r="K77">
        <v>4.0764362016677399E-3</v>
      </c>
      <c r="L77">
        <v>-9.8129798033926591E-3</v>
      </c>
      <c r="M77">
        <v>4.2012316861931801E-3</v>
      </c>
      <c r="N77">
        <v>-10.641275865792601</v>
      </c>
      <c r="O77">
        <v>4.3371075582490301E-3</v>
      </c>
      <c r="P77">
        <v>-20.714691850019499</v>
      </c>
      <c r="Q77">
        <v>3.9953309827176998E-3</v>
      </c>
      <c r="R77">
        <v>-23.733725721891499</v>
      </c>
      <c r="S77">
        <v>0.14171992773261299</v>
      </c>
      <c r="T77">
        <v>785.53712879458305</v>
      </c>
      <c r="U77">
        <v>1.1314313507962801</v>
      </c>
      <c r="V77" s="14">
        <v>44767.472928240742</v>
      </c>
      <c r="W77">
        <v>2.5</v>
      </c>
      <c r="X77">
        <v>3.70071319716773E-2</v>
      </c>
      <c r="Y77">
        <v>3.85755527018561E-2</v>
      </c>
      <c r="Z77" s="79">
        <f>((((N77/1000)+1)/(([1]SMOW!$Z$4/1000)+1))-1)*1000</f>
        <v>-0.16553920948159107</v>
      </c>
      <c r="AA77" s="79">
        <f>((((P77/1000)+1)/(([1]SMOW!$AA$4/1000)+1))-1)*1000</f>
        <v>-0.33202749250338393</v>
      </c>
      <c r="AB77" s="79">
        <f>Z77*[1]SMOW!$AN$6</f>
        <v>-0.16842684137390268</v>
      </c>
      <c r="AC77" s="79">
        <f>AA77*[1]SMOW!$AN$12</f>
        <v>-0.33726737776484483</v>
      </c>
      <c r="AD77" s="79">
        <f t="shared" si="192"/>
        <v>-0.16844102676712935</v>
      </c>
      <c r="AE77" s="79">
        <f t="shared" si="192"/>
        <v>-0.33732426519811143</v>
      </c>
      <c r="AF77" s="44">
        <f>(AD77-[1]SMOW!AN$14*AE77)</f>
        <v>9.6661852574734808E-3</v>
      </c>
      <c r="AG77" s="45">
        <f t="shared" si="193"/>
        <v>9.6661852574734812</v>
      </c>
      <c r="AH77" s="2">
        <f>AVERAGE(AG74:AG77)</f>
        <v>5.3477616444190801E-3</v>
      </c>
      <c r="AI77" s="2">
        <f>STDEV(AG74:AG77)</f>
        <v>6.9299876931099149</v>
      </c>
      <c r="AK77" s="20">
        <v>23</v>
      </c>
      <c r="AL77" s="20">
        <v>0</v>
      </c>
      <c r="AM77" s="20">
        <v>0</v>
      </c>
      <c r="AN77" s="20">
        <v>0</v>
      </c>
    </row>
    <row r="78" spans="1:40" customFormat="1" x14ac:dyDescent="0.2">
      <c r="A78">
        <v>4192</v>
      </c>
      <c r="B78" t="s">
        <v>226</v>
      </c>
      <c r="C78" t="s">
        <v>119</v>
      </c>
      <c r="D78" t="s">
        <v>121</v>
      </c>
      <c r="E78" t="s">
        <v>227</v>
      </c>
      <c r="F78">
        <v>3.80378658698092</v>
      </c>
      <c r="G78">
        <v>3.7965701064911199</v>
      </c>
      <c r="H78">
        <v>4.4167013329309904E-3</v>
      </c>
      <c r="I78">
        <v>7.6667161469436902</v>
      </c>
      <c r="J78">
        <v>7.6374760434195696</v>
      </c>
      <c r="K78">
        <v>3.1420964056905602E-3</v>
      </c>
      <c r="L78">
        <v>-0.23601724443441499</v>
      </c>
      <c r="M78">
        <v>4.2691968909776999E-3</v>
      </c>
      <c r="N78">
        <v>-6.4299845719282098</v>
      </c>
      <c r="O78">
        <v>4.37167309999998E-3</v>
      </c>
      <c r="P78">
        <v>-12.3819306606452</v>
      </c>
      <c r="Q78">
        <v>3.07958091315421E-3</v>
      </c>
      <c r="R78">
        <v>-16.898231047390102</v>
      </c>
      <c r="S78">
        <v>0.149307604596843</v>
      </c>
      <c r="T78">
        <v>495.76529104412401</v>
      </c>
      <c r="U78">
        <v>0.57996801127451902</v>
      </c>
      <c r="V78" s="14">
        <v>44767.644386574073</v>
      </c>
      <c r="W78">
        <v>2.5</v>
      </c>
      <c r="X78">
        <v>6.5622339586450001E-2</v>
      </c>
      <c r="Y78">
        <v>6.3381646452296506E-2</v>
      </c>
      <c r="Z78" s="79">
        <f>((((N78/1000)+1)/(([1]SMOW!$Z$4/1000)+1))-1)*1000</f>
        <v>4.0903429668415203</v>
      </c>
      <c r="AA78" s="79">
        <f>((((P78/1000)+1)/(([1]SMOW!$AA$4/1000)+1))-1)*1000</f>
        <v>8.1741702562483365</v>
      </c>
      <c r="AB78" s="79">
        <f>Z78*[1]SMOW!$AN$6</f>
        <v>4.161694067517506</v>
      </c>
      <c r="AC78" s="79">
        <f>AA78*[1]SMOW!$AN$12</f>
        <v>8.3031707613795547</v>
      </c>
      <c r="AD78" s="79">
        <f t="shared" si="192"/>
        <v>4.1530581704450329</v>
      </c>
      <c r="AE78" s="79">
        <f t="shared" si="192"/>
        <v>8.2688890727840594</v>
      </c>
      <c r="AF78" s="44">
        <f>(AD78-[1]SMOW!AN$14*AE78)</f>
        <v>-0.21291525998495064</v>
      </c>
      <c r="AG78" s="45">
        <f t="shared" si="193"/>
        <v>-212.91525998495064</v>
      </c>
      <c r="AJ78" s="25" t="s">
        <v>228</v>
      </c>
      <c r="AK78" s="20">
        <v>23</v>
      </c>
      <c r="AL78" s="20">
        <v>0</v>
      </c>
      <c r="AM78" s="20">
        <v>0</v>
      </c>
      <c r="AN78" s="20">
        <v>1</v>
      </c>
    </row>
    <row r="79" spans="1:40" customFormat="1" x14ac:dyDescent="0.2">
      <c r="A79">
        <v>4193</v>
      </c>
      <c r="B79" t="s">
        <v>226</v>
      </c>
      <c r="C79" t="s">
        <v>119</v>
      </c>
      <c r="D79" t="s">
        <v>121</v>
      </c>
      <c r="E79" t="s">
        <v>229</v>
      </c>
      <c r="F79">
        <v>4.2234394766550398</v>
      </c>
      <c r="G79">
        <v>4.2145454295320404</v>
      </c>
      <c r="H79">
        <v>4.3659223803423804E-3</v>
      </c>
      <c r="I79">
        <v>8.5395027977662394</v>
      </c>
      <c r="J79">
        <v>8.5032473644527702</v>
      </c>
      <c r="K79">
        <v>2.6839902401366101E-3</v>
      </c>
      <c r="L79">
        <v>-0.27516917889902298</v>
      </c>
      <c r="M79">
        <v>4.4163484243023203E-3</v>
      </c>
      <c r="N79">
        <v>-6.0146100399336202</v>
      </c>
      <c r="O79">
        <v>4.32141183840662E-3</v>
      </c>
      <c r="P79">
        <v>-11.5265090681503</v>
      </c>
      <c r="Q79">
        <v>2.6305892777956801E-3</v>
      </c>
      <c r="R79">
        <v>-17.074509254546101</v>
      </c>
      <c r="S79">
        <v>0.143592706280119</v>
      </c>
      <c r="T79">
        <v>275.55509528829901</v>
      </c>
      <c r="U79">
        <v>0.35818640470492202</v>
      </c>
      <c r="V79" s="14">
        <v>44767.877986111111</v>
      </c>
      <c r="W79">
        <v>2.5</v>
      </c>
      <c r="X79">
        <v>3.3175019497415901E-4</v>
      </c>
      <c r="Y79">
        <v>1.4889822433097099E-4</v>
      </c>
      <c r="Z79" s="79">
        <f>((((N79/1000)+1)/(([1]SMOW!$Z$4/1000)+1))-1)*1000</f>
        <v>4.5101156550406696</v>
      </c>
      <c r="AA79" s="79">
        <f>((((P79/1000)+1)/(([1]SMOW!$AA$4/1000)+1))-1)*1000</f>
        <v>9.0473964364961024</v>
      </c>
      <c r="AB79" s="79">
        <f>Z79*[1]SMOW!$AN$6</f>
        <v>4.5887891840752371</v>
      </c>
      <c r="AC79" s="79">
        <f>AA79*[1]SMOW!$AN$12</f>
        <v>9.1901777432028258</v>
      </c>
      <c r="AD79" s="79">
        <f t="shared" ref="AD79:AE94" si="194">LN((AB79/1000)+1)*1000</f>
        <v>4.5782927892336458</v>
      </c>
      <c r="AE79" s="79">
        <f t="shared" si="194"/>
        <v>9.1482050215907655</v>
      </c>
      <c r="AF79" s="44">
        <f>(AD79-[1]SMOW!AN$14*AE79)</f>
        <v>-0.25195946216627885</v>
      </c>
      <c r="AG79" s="45">
        <f t="shared" ref="AG79:AG138" si="195">AF79*1000</f>
        <v>-251.95946216627885</v>
      </c>
      <c r="AK79" s="20">
        <v>23</v>
      </c>
      <c r="AL79" s="20">
        <v>0</v>
      </c>
      <c r="AM79" s="20">
        <v>0</v>
      </c>
      <c r="AN79" s="20">
        <v>1</v>
      </c>
    </row>
    <row r="80" spans="1:40" customFormat="1" x14ac:dyDescent="0.2">
      <c r="A80">
        <v>4194</v>
      </c>
      <c r="B80" t="s">
        <v>226</v>
      </c>
      <c r="C80" t="s">
        <v>119</v>
      </c>
      <c r="D80" t="s">
        <v>121</v>
      </c>
      <c r="E80" t="s">
        <v>230</v>
      </c>
      <c r="F80">
        <v>4.7815530417969399</v>
      </c>
      <c r="G80">
        <v>4.7701572827497296</v>
      </c>
      <c r="H80">
        <v>4.79844967430331E-3</v>
      </c>
      <c r="I80">
        <v>9.5791845014039492</v>
      </c>
      <c r="J80">
        <v>9.5335948936755202</v>
      </c>
      <c r="K80">
        <v>2.5932878893321402E-3</v>
      </c>
      <c r="L80">
        <v>-0.263580821110946</v>
      </c>
      <c r="M80">
        <v>5.2779561238787201E-3</v>
      </c>
      <c r="N80">
        <v>-5.4621864378927398</v>
      </c>
      <c r="O80">
        <v>4.7495295202445598E-3</v>
      </c>
      <c r="P80">
        <v>-10.507512985000499</v>
      </c>
      <c r="Q80">
        <v>2.54169155085159E-3</v>
      </c>
      <c r="R80">
        <v>-15.1036306316417</v>
      </c>
      <c r="S80">
        <v>0.106372982044869</v>
      </c>
      <c r="T80">
        <v>458.02690319683802</v>
      </c>
      <c r="U80">
        <v>0.62379468703129304</v>
      </c>
      <c r="V80" s="14">
        <v>44768.499351851853</v>
      </c>
      <c r="W80">
        <v>2.5</v>
      </c>
      <c r="X80">
        <v>4.9066959782523801E-3</v>
      </c>
      <c r="Y80">
        <v>5.9629277807100997E-3</v>
      </c>
      <c r="Z80" s="79">
        <f>((((N80/1000)+1)/(([1]SMOW!$Z$4/1000)+1))-1)*1000</f>
        <v>5.0683885451470179</v>
      </c>
      <c r="AA80" s="79">
        <f>((((P80/1000)+1)/(([1]SMOW!$AA$4/1000)+1))-1)*1000</f>
        <v>10.087601716773253</v>
      </c>
      <c r="AB80" s="79">
        <f>Z80*[1]SMOW!$AN$6</f>
        <v>5.1568004715505991</v>
      </c>
      <c r="AC80" s="79">
        <f>AA80*[1]SMOW!$AN$12</f>
        <v>10.246799002397635</v>
      </c>
      <c r="AD80" s="79">
        <f t="shared" si="194"/>
        <v>5.1435497108290393</v>
      </c>
      <c r="AE80" s="79">
        <f t="shared" si="194"/>
        <v>10.194656451156552</v>
      </c>
      <c r="AF80" s="44">
        <f>(AD80-[1]SMOW!AN$14*AE80)</f>
        <v>-0.23922889538162018</v>
      </c>
      <c r="AG80" s="45">
        <f t="shared" si="195"/>
        <v>-239.22889538162019</v>
      </c>
      <c r="AK80" s="20">
        <v>23</v>
      </c>
      <c r="AL80" s="20">
        <v>0</v>
      </c>
      <c r="AM80" s="20">
        <v>0</v>
      </c>
      <c r="AN80" s="20">
        <v>1</v>
      </c>
    </row>
    <row r="81" spans="1:40" customFormat="1" x14ac:dyDescent="0.2">
      <c r="A81">
        <v>4198</v>
      </c>
      <c r="B81" t="s">
        <v>226</v>
      </c>
      <c r="C81" t="s">
        <v>119</v>
      </c>
      <c r="D81" t="s">
        <v>125</v>
      </c>
      <c r="E81" t="s">
        <v>231</v>
      </c>
      <c r="F81">
        <v>3.8780723016307599</v>
      </c>
      <c r="G81">
        <v>3.8705716778393202</v>
      </c>
      <c r="H81">
        <v>3.8974175747398202E-3</v>
      </c>
      <c r="I81">
        <v>7.7995985657629197</v>
      </c>
      <c r="J81">
        <v>7.7693386911771096</v>
      </c>
      <c r="K81">
        <v>3.6249209025406501E-3</v>
      </c>
      <c r="L81">
        <v>-0.23163915110219299</v>
      </c>
      <c r="M81">
        <v>4.0206325048660696E-3</v>
      </c>
      <c r="N81">
        <v>-6.3564561995142199</v>
      </c>
      <c r="O81">
        <v>3.8576834353556601E-3</v>
      </c>
      <c r="P81">
        <v>-12.2516920849133</v>
      </c>
      <c r="Q81">
        <v>3.5527990811928E-3</v>
      </c>
      <c r="R81">
        <v>-19.179220631258801</v>
      </c>
      <c r="S81">
        <v>0.15232293863772001</v>
      </c>
      <c r="T81">
        <v>294.73213136400301</v>
      </c>
      <c r="U81">
        <v>0.40231267437028401</v>
      </c>
      <c r="V81" s="14">
        <v>44769.876134259262</v>
      </c>
      <c r="W81">
        <v>2.5</v>
      </c>
      <c r="X81">
        <v>4.53891466329085E-3</v>
      </c>
      <c r="Y81">
        <v>7.45185523395012E-3</v>
      </c>
      <c r="Z81" s="79">
        <f>((((N81/1000)+1)/(([1]SMOW!$Z$4/1000)+1))-1)*1000</f>
        <v>4.1646498878724625</v>
      </c>
      <c r="AA81" s="79">
        <f>((((P81/1000)+1)/(([1]SMOW!$AA$4/1000)+1))-1)*1000</f>
        <v>8.3071195937505227</v>
      </c>
      <c r="AB81" s="79">
        <f>Z81*[1]SMOW!$AN$6</f>
        <v>4.2372971831820969</v>
      </c>
      <c r="AC81" s="79">
        <f>AA81*[1]SMOW!$AN$12</f>
        <v>8.4382182362041842</v>
      </c>
      <c r="AD81" s="79">
        <f t="shared" si="194"/>
        <v>4.2283451189344845</v>
      </c>
      <c r="AE81" s="79">
        <f t="shared" si="194"/>
        <v>8.4028154906808936</v>
      </c>
      <c r="AF81" s="44">
        <f>(AD81-[1]SMOW!AN$14*AE81)</f>
        <v>-0.20834146014502775</v>
      </c>
      <c r="AG81" s="45">
        <f t="shared" si="195"/>
        <v>-208.34146014502775</v>
      </c>
      <c r="AK81" s="20">
        <v>23</v>
      </c>
      <c r="AL81" s="20">
        <v>0</v>
      </c>
      <c r="AM81" s="20">
        <v>0</v>
      </c>
      <c r="AN81" s="20">
        <v>0</v>
      </c>
    </row>
    <row r="82" spans="1:40" customFormat="1" x14ac:dyDescent="0.2">
      <c r="A82">
        <v>4199</v>
      </c>
      <c r="B82" t="s">
        <v>226</v>
      </c>
      <c r="C82" t="s">
        <v>119</v>
      </c>
      <c r="D82" t="s">
        <v>125</v>
      </c>
      <c r="E82" t="s">
        <v>232</v>
      </c>
      <c r="F82">
        <v>4.2698014967384896</v>
      </c>
      <c r="G82">
        <v>4.2607113803118999</v>
      </c>
      <c r="H82">
        <v>4.4278925073291901E-3</v>
      </c>
      <c r="I82">
        <v>8.5321016642228003</v>
      </c>
      <c r="J82">
        <v>8.4959089510974994</v>
      </c>
      <c r="K82">
        <v>1.68305588861564E-3</v>
      </c>
      <c r="L82">
        <v>-0.22512854586757999</v>
      </c>
      <c r="M82">
        <v>4.2834168924754E-3</v>
      </c>
      <c r="N82">
        <v>-5.96872068025485</v>
      </c>
      <c r="O82">
        <v>4.3827501804687896E-3</v>
      </c>
      <c r="P82">
        <v>-11.5337629479341</v>
      </c>
      <c r="Q82">
        <v>1.6495696252236899E-3</v>
      </c>
      <c r="R82">
        <v>-18.786213921716499</v>
      </c>
      <c r="S82">
        <v>0.138249735295878</v>
      </c>
      <c r="T82">
        <v>305.46179932930301</v>
      </c>
      <c r="U82">
        <v>0.244348158880904</v>
      </c>
      <c r="V82" s="14">
        <v>44769.965856481482</v>
      </c>
      <c r="W82">
        <v>2.5</v>
      </c>
      <c r="X82">
        <v>1.2318570383407199E-2</v>
      </c>
      <c r="Y82">
        <v>1.11897509127561E-2</v>
      </c>
      <c r="Z82" s="79">
        <f>((((N82/1000)+1)/(([1]SMOW!$Z$4/1000)+1))-1)*1000</f>
        <v>4.5564909101136752</v>
      </c>
      <c r="AA82" s="79">
        <f>((((P82/1000)+1)/(([1]SMOW!$AA$4/1000)+1))-1)*1000</f>
        <v>9.0399915757921612</v>
      </c>
      <c r="AB82" s="79">
        <f>Z82*[1]SMOW!$AN$6</f>
        <v>4.6359733995509309</v>
      </c>
      <c r="AC82" s="79">
        <f>AA82*[1]SMOW!$AN$12</f>
        <v>9.1826560228371346</v>
      </c>
      <c r="AD82" s="79">
        <f t="shared" si="194"/>
        <v>4.6252603723164576</v>
      </c>
      <c r="AE82" s="79">
        <f t="shared" si="194"/>
        <v>9.1407517699022094</v>
      </c>
      <c r="AF82" s="44">
        <f>(AD82-[1]SMOW!AN$14*AE82)</f>
        <v>-0.20105656219190937</v>
      </c>
      <c r="AG82" s="45">
        <f t="shared" si="195"/>
        <v>-201.05656219190936</v>
      </c>
      <c r="AK82" s="20">
        <v>23</v>
      </c>
      <c r="AL82" s="20">
        <v>0</v>
      </c>
      <c r="AM82" s="20">
        <v>0</v>
      </c>
      <c r="AN82" s="20">
        <v>0</v>
      </c>
    </row>
    <row r="83" spans="1:40" customFormat="1" x14ac:dyDescent="0.2">
      <c r="A83">
        <v>4200</v>
      </c>
      <c r="B83" t="s">
        <v>226</v>
      </c>
      <c r="C83" t="s">
        <v>119</v>
      </c>
      <c r="D83" t="s">
        <v>125</v>
      </c>
      <c r="E83" t="s">
        <v>233</v>
      </c>
      <c r="F83">
        <v>3.4705819408979499</v>
      </c>
      <c r="G83">
        <v>3.46457262133017</v>
      </c>
      <c r="H83">
        <v>6.2159451577526899E-3</v>
      </c>
      <c r="I83">
        <v>6.9942957989349797</v>
      </c>
      <c r="J83">
        <v>6.9699489466217903</v>
      </c>
      <c r="K83">
        <v>3.4170396675306902E-3</v>
      </c>
      <c r="L83">
        <v>-0.21976481532693501</v>
      </c>
      <c r="M83">
        <v>4.9863351460432701E-3</v>
      </c>
      <c r="N83">
        <v>-6.7597921994477099</v>
      </c>
      <c r="O83">
        <v>6.1525736491658701E-3</v>
      </c>
      <c r="P83">
        <v>-13.0409724601245</v>
      </c>
      <c r="Q83">
        <v>3.3490538738905301E-3</v>
      </c>
      <c r="R83">
        <v>-21.035855577689102</v>
      </c>
      <c r="S83">
        <v>0.15947826107577801</v>
      </c>
      <c r="T83">
        <v>307.10442902148998</v>
      </c>
      <c r="U83">
        <v>0.36699647724974899</v>
      </c>
      <c r="V83" s="14">
        <v>44770.469756944447</v>
      </c>
      <c r="W83">
        <v>2.5</v>
      </c>
      <c r="X83">
        <v>7.2101063841184697E-3</v>
      </c>
      <c r="Y83">
        <v>6.3137138775689501E-3</v>
      </c>
      <c r="Z83" s="79">
        <f>((((N83/1000)+1)/(([1]SMOW!$Z$4/1000)+1))-1)*1000</f>
        <v>3.7570432006581722</v>
      </c>
      <c r="AA83" s="79">
        <f>((((P83/1000)+1)/(([1]SMOW!$AA$4/1000)+1))-1)*1000</f>
        <v>7.5014112819227208</v>
      </c>
      <c r="AB83" s="79">
        <f>Z83*[1]SMOW!$AN$6</f>
        <v>3.8225802888259124</v>
      </c>
      <c r="AC83" s="79">
        <f>AA83*[1]SMOW!$AN$12</f>
        <v>7.6197946546968982</v>
      </c>
      <c r="AD83" s="79">
        <f t="shared" si="194"/>
        <v>3.8152927942451944</v>
      </c>
      <c r="AE83" s="79">
        <f t="shared" si="194"/>
        <v>7.5909106533874109</v>
      </c>
      <c r="AF83" s="44">
        <f>(AD83-[1]SMOW!AN$14*AE83)</f>
        <v>-0.19270803074335863</v>
      </c>
      <c r="AG83" s="45">
        <f t="shared" si="195"/>
        <v>-192.70803074335862</v>
      </c>
      <c r="AH83" s="2">
        <f>AVERAGE(AG81:AG83)</f>
        <v>-200.70201769343191</v>
      </c>
      <c r="AI83" s="2">
        <f>STDEV(AG81:AG83)</f>
        <v>7.8227428096092799</v>
      </c>
      <c r="AK83" s="20">
        <v>23</v>
      </c>
      <c r="AL83" s="20">
        <v>0</v>
      </c>
      <c r="AM83" s="20">
        <v>0</v>
      </c>
      <c r="AN83" s="20">
        <v>0</v>
      </c>
    </row>
    <row r="84" spans="1:40" customFormat="1" x14ac:dyDescent="0.2">
      <c r="A84">
        <v>4201</v>
      </c>
      <c r="B84" t="s">
        <v>226</v>
      </c>
      <c r="C84" t="s">
        <v>119</v>
      </c>
      <c r="D84" t="s">
        <v>121</v>
      </c>
      <c r="E84" t="s">
        <v>234</v>
      </c>
      <c r="F84">
        <v>5.8924762508599198</v>
      </c>
      <c r="G84">
        <v>5.8751830294442202</v>
      </c>
      <c r="H84">
        <v>4.9976612064941703E-3</v>
      </c>
      <c r="I84">
        <v>11.7033847783614</v>
      </c>
      <c r="J84">
        <v>11.6354297209528</v>
      </c>
      <c r="K84">
        <v>2.6874144871730202E-3</v>
      </c>
      <c r="L84">
        <v>-0.268323863218839</v>
      </c>
      <c r="M84">
        <v>5.0492575358565802E-3</v>
      </c>
      <c r="N84">
        <v>-4.3625890815995803</v>
      </c>
      <c r="O84">
        <v>4.9467100925422499E-3</v>
      </c>
      <c r="P84">
        <v>-8.4255760282647998</v>
      </c>
      <c r="Q84">
        <v>2.6339453956415199E-3</v>
      </c>
      <c r="R84">
        <v>-12.142433914155101</v>
      </c>
      <c r="S84">
        <v>0.163777252941222</v>
      </c>
      <c r="T84">
        <v>334.01777900110199</v>
      </c>
      <c r="U84">
        <v>0.31884932395343502</v>
      </c>
      <c r="V84" s="14">
        <v>44770.658518518518</v>
      </c>
      <c r="W84">
        <v>2.5</v>
      </c>
      <c r="X84" s="67">
        <v>3.1943260945172401E-5</v>
      </c>
      <c r="Y84">
        <v>1.03940419620499E-4</v>
      </c>
      <c r="Z84" s="79">
        <f>((((N84/1000)+1)/(([1]SMOW!$Z$4/1000)+1))-1)*1000</f>
        <v>6.179628890026212</v>
      </c>
      <c r="AA84" s="79">
        <f>((((P84/1000)+1)/(([1]SMOW!$AA$4/1000)+1))-1)*1000</f>
        <v>12.212871726552388</v>
      </c>
      <c r="AB84" s="79">
        <f>Z84*[1]SMOW!$AN$6</f>
        <v>6.2874250642460385</v>
      </c>
      <c r="AC84" s="79">
        <f>AA84*[1]SMOW!$AN$12</f>
        <v>12.405608918516762</v>
      </c>
      <c r="AD84" s="79">
        <f t="shared" si="194"/>
        <v>6.267741669438851</v>
      </c>
      <c r="AE84" s="79">
        <f t="shared" si="194"/>
        <v>12.329289893276282</v>
      </c>
      <c r="AF84" s="44">
        <f>(AD84-[1]SMOW!AN$14*AE84)</f>
        <v>-0.2421233942110268</v>
      </c>
      <c r="AG84" s="45">
        <f t="shared" si="195"/>
        <v>-242.12339421102681</v>
      </c>
      <c r="AK84" s="20">
        <v>23</v>
      </c>
      <c r="AL84" s="20">
        <v>0</v>
      </c>
      <c r="AM84" s="20">
        <v>0</v>
      </c>
      <c r="AN84" s="20">
        <v>0</v>
      </c>
    </row>
    <row r="85" spans="1:40" customFormat="1" x14ac:dyDescent="0.2">
      <c r="A85">
        <v>4202</v>
      </c>
      <c r="B85" t="s">
        <v>226</v>
      </c>
      <c r="C85" t="s">
        <v>119</v>
      </c>
      <c r="D85" t="s">
        <v>121</v>
      </c>
      <c r="E85" t="s">
        <v>235</v>
      </c>
      <c r="F85">
        <v>5.7570758647754596</v>
      </c>
      <c r="G85">
        <v>5.7405669308478799</v>
      </c>
      <c r="H85">
        <v>4.0185665648888999E-3</v>
      </c>
      <c r="I85">
        <v>11.436425803326101</v>
      </c>
      <c r="J85">
        <v>11.3715241811407</v>
      </c>
      <c r="K85">
        <v>1.8531096442206301E-3</v>
      </c>
      <c r="L85">
        <v>-0.26359783679438997</v>
      </c>
      <c r="M85">
        <v>4.2542568754469403E-3</v>
      </c>
      <c r="N85">
        <v>-4.49660906188707</v>
      </c>
      <c r="O85">
        <v>3.97759731256916E-3</v>
      </c>
      <c r="P85">
        <v>-8.6872235584376405</v>
      </c>
      <c r="Q85">
        <v>1.8162399727742E-3</v>
      </c>
      <c r="R85">
        <v>-12.935186774156399</v>
      </c>
      <c r="S85">
        <v>0.161835131518973</v>
      </c>
      <c r="T85">
        <v>311.078312366251</v>
      </c>
      <c r="U85">
        <v>0.120187400462481</v>
      </c>
      <c r="V85" s="14">
        <v>44770.73574074074</v>
      </c>
      <c r="W85">
        <v>2.5</v>
      </c>
      <c r="X85">
        <v>1.2138341862373199E-2</v>
      </c>
      <c r="Y85">
        <v>2.4363942257135701E-2</v>
      </c>
      <c r="Z85" s="79">
        <f>((((N85/1000)+1)/(([1]SMOW!$Z$4/1000)+1))-1)*1000</f>
        <v>6.0441898511243153</v>
      </c>
      <c r="AA85" s="79">
        <f>((((P85/1000)+1)/(([1]SMOW!$AA$4/1000)+1))-1)*1000</f>
        <v>11.945778312791644</v>
      </c>
      <c r="AB85" s="79">
        <f>Z85*[1]SMOW!$AN$6</f>
        <v>6.149623454631004</v>
      </c>
      <c r="AC85" s="79">
        <f>AA85*[1]SMOW!$AN$12</f>
        <v>12.134300375365239</v>
      </c>
      <c r="AD85" s="79">
        <f t="shared" si="194"/>
        <v>6.1307916864003662</v>
      </c>
      <c r="AE85" s="79">
        <f t="shared" si="194"/>
        <v>12.061269941157756</v>
      </c>
      <c r="AF85" s="44">
        <f>(AD85-[1]SMOW!AN$14*AE85)</f>
        <v>-0.2375588425309294</v>
      </c>
      <c r="AG85" s="45">
        <f t="shared" si="195"/>
        <v>-237.55884253092941</v>
      </c>
      <c r="AK85" s="20">
        <v>23</v>
      </c>
      <c r="AL85" s="20">
        <v>0</v>
      </c>
      <c r="AM85" s="20">
        <v>0</v>
      </c>
      <c r="AN85" s="20">
        <v>0</v>
      </c>
    </row>
    <row r="86" spans="1:40" customFormat="1" x14ac:dyDescent="0.2">
      <c r="A86">
        <v>4203</v>
      </c>
      <c r="B86" t="s">
        <v>226</v>
      </c>
      <c r="C86" t="s">
        <v>119</v>
      </c>
      <c r="D86" t="s">
        <v>121</v>
      </c>
      <c r="E86" t="s">
        <v>236</v>
      </c>
      <c r="F86">
        <v>5.6798747457695802</v>
      </c>
      <c r="G86">
        <v>5.66380475144285</v>
      </c>
      <c r="H86">
        <v>4.1131443669825997E-3</v>
      </c>
      <c r="I86">
        <v>11.257412885925801</v>
      </c>
      <c r="J86">
        <v>11.194519749651899</v>
      </c>
      <c r="K86">
        <v>1.3107471408815999E-3</v>
      </c>
      <c r="L86">
        <v>-0.24690167637334401</v>
      </c>
      <c r="M86">
        <v>4.1317775522248697E-3</v>
      </c>
      <c r="N86">
        <v>-4.5730231161342099</v>
      </c>
      <c r="O86">
        <v>4.0712108947644904E-3</v>
      </c>
      <c r="P86">
        <v>-8.8626748153231691</v>
      </c>
      <c r="Q86">
        <v>1.2846683729108299E-3</v>
      </c>
      <c r="R86">
        <v>-12.802657218042601</v>
      </c>
      <c r="S86">
        <v>0.13459991764757501</v>
      </c>
      <c r="T86">
        <v>301.22714963173797</v>
      </c>
      <c r="U86">
        <v>0.125064352036974</v>
      </c>
      <c r="V86" s="14">
        <v>44770.830081018517</v>
      </c>
      <c r="W86">
        <v>2.5</v>
      </c>
      <c r="X86">
        <v>3.06832310673916E-3</v>
      </c>
      <c r="Y86">
        <v>3.8209149509792302E-3</v>
      </c>
      <c r="Z86" s="79">
        <f>((((N86/1000)+1)/(([1]SMOW!$Z$4/1000)+1))-1)*1000</f>
        <v>5.9669666934756282</v>
      </c>
      <c r="AA86" s="79">
        <f>((((P86/1000)+1)/(([1]SMOW!$AA$4/1000)+1))-1)*1000</f>
        <v>11.766675245702629</v>
      </c>
      <c r="AB86" s="79">
        <f>Z86*[1]SMOW!$AN$6</f>
        <v>6.0710532321174453</v>
      </c>
      <c r="AC86" s="79">
        <f>AA86*[1]SMOW!$AN$12</f>
        <v>11.952370796789339</v>
      </c>
      <c r="AD86" s="79">
        <f t="shared" si="194"/>
        <v>6.0526986387901482</v>
      </c>
      <c r="AE86" s="79">
        <f t="shared" si="194"/>
        <v>11.8815053276586</v>
      </c>
      <c r="AF86" s="44">
        <f>(AD86-[1]SMOW!AN$14*AE86)</f>
        <v>-0.22073617421359248</v>
      </c>
      <c r="AG86" s="45">
        <f t="shared" si="195"/>
        <v>-220.73617421359248</v>
      </c>
      <c r="AH86" s="2">
        <f>AVERAGE(AG84:AG86)</f>
        <v>-233.47280365184955</v>
      </c>
      <c r="AI86" s="2">
        <f>STDEV(AG84:AG86)</f>
        <v>11.263883881489448</v>
      </c>
      <c r="AK86" s="20">
        <v>23</v>
      </c>
      <c r="AL86" s="20">
        <v>0</v>
      </c>
      <c r="AM86" s="20">
        <v>0</v>
      </c>
      <c r="AN86" s="20">
        <v>0</v>
      </c>
    </row>
    <row r="87" spans="1:40" customFormat="1" x14ac:dyDescent="0.2">
      <c r="A87">
        <v>4204</v>
      </c>
      <c r="B87" t="s">
        <v>226</v>
      </c>
      <c r="C87" t="s">
        <v>126</v>
      </c>
      <c r="D87" t="s">
        <v>237</v>
      </c>
      <c r="E87" t="s">
        <v>238</v>
      </c>
      <c r="F87">
        <v>6.6051875983591399</v>
      </c>
      <c r="G87">
        <v>6.5834685779481896</v>
      </c>
      <c r="H87">
        <v>4.3424114310531099E-3</v>
      </c>
      <c r="I87">
        <v>12.8047086239105</v>
      </c>
      <c r="J87">
        <v>12.723421289894899</v>
      </c>
      <c r="K87">
        <v>3.4643125353999199E-3</v>
      </c>
      <c r="L87">
        <v>-0.134497863116329</v>
      </c>
      <c r="M87">
        <v>4.0166393430194599E-3</v>
      </c>
      <c r="N87">
        <v>-3.65714382029183</v>
      </c>
      <c r="O87">
        <v>4.2981405830481503E-3</v>
      </c>
      <c r="P87">
        <v>-7.3461642419773003</v>
      </c>
      <c r="Q87">
        <v>3.3953861956259302E-3</v>
      </c>
      <c r="R87">
        <v>-10.706196810885601</v>
      </c>
      <c r="S87">
        <v>0.15619613406353</v>
      </c>
      <c r="T87">
        <v>312.80410949593499</v>
      </c>
      <c r="U87">
        <v>0.35469275550089702</v>
      </c>
      <c r="V87" s="14">
        <v>44771.468414351853</v>
      </c>
      <c r="W87">
        <v>2.5</v>
      </c>
      <c r="X87">
        <v>4.5347327464564501E-3</v>
      </c>
      <c r="Y87">
        <v>7.2569528161671301E-3</v>
      </c>
      <c r="Z87" s="79">
        <f>((((N87/1000)+1)/(([1]SMOW!$Z$4/1000)+1))-1)*1000</f>
        <v>6.8925436955979968</v>
      </c>
      <c r="AA87" s="79">
        <f>((((P87/1000)+1)/(([1]SMOW!$AA$4/1000)+1))-1)*1000</f>
        <v>13.314750191304459</v>
      </c>
      <c r="AB87" s="79">
        <f>Z87*[1]SMOW!$AN$6</f>
        <v>7.012775808925646</v>
      </c>
      <c r="AC87" s="79">
        <f>AA87*[1]SMOW!$AN$12</f>
        <v>13.524876656319217</v>
      </c>
      <c r="AD87" s="79">
        <f t="shared" si="194"/>
        <v>6.9883006558720213</v>
      </c>
      <c r="AE87" s="79">
        <f t="shared" si="194"/>
        <v>13.434231903525713</v>
      </c>
      <c r="AF87" s="44">
        <f>(AD87-[1]SMOW!AN$14*AE87)</f>
        <v>-0.10497378918955569</v>
      </c>
      <c r="AG87" s="45">
        <f t="shared" si="195"/>
        <v>-104.97378918955569</v>
      </c>
      <c r="AJ87" t="s">
        <v>239</v>
      </c>
      <c r="AK87" s="20">
        <v>23</v>
      </c>
      <c r="AL87" s="20">
        <v>0</v>
      </c>
      <c r="AM87" s="20">
        <v>0</v>
      </c>
      <c r="AN87" s="20">
        <v>1</v>
      </c>
    </row>
    <row r="88" spans="1:40" customFormat="1" x14ac:dyDescent="0.2">
      <c r="A88">
        <v>4205</v>
      </c>
      <c r="B88" t="s">
        <v>226</v>
      </c>
      <c r="C88" t="s">
        <v>126</v>
      </c>
      <c r="D88" t="s">
        <v>237</v>
      </c>
      <c r="E88" t="s">
        <v>240</v>
      </c>
      <c r="F88">
        <v>7.3462930713970502</v>
      </c>
      <c r="G88">
        <v>7.31944002494662</v>
      </c>
      <c r="H88">
        <v>4.92752152681136E-3</v>
      </c>
      <c r="I88">
        <v>14.2063889361912</v>
      </c>
      <c r="J88">
        <v>14.106423785200599</v>
      </c>
      <c r="K88">
        <v>1.7380050737728901E-3</v>
      </c>
      <c r="L88">
        <v>-0.128751733639316</v>
      </c>
      <c r="M88">
        <v>5.03768858675938E-3</v>
      </c>
      <c r="N88">
        <v>-2.9235939113163898</v>
      </c>
      <c r="O88">
        <v>4.8772854863023598E-3</v>
      </c>
      <c r="P88">
        <v>-5.9723719139555298</v>
      </c>
      <c r="Q88">
        <v>1.7034255354025001E-3</v>
      </c>
      <c r="R88">
        <v>-9.3202906252468392</v>
      </c>
      <c r="S88">
        <v>0.12865180969154</v>
      </c>
      <c r="T88">
        <v>306.817472031026</v>
      </c>
      <c r="U88">
        <v>0.19119917996438299</v>
      </c>
      <c r="V88" s="14">
        <v>44771.559039351851</v>
      </c>
      <c r="W88">
        <v>2.5</v>
      </c>
      <c r="X88">
        <v>1.46233718819182E-2</v>
      </c>
      <c r="Y88">
        <v>1.2714446606904E-2</v>
      </c>
      <c r="Z88" s="79">
        <f>((((N88/1000)+1)/(([1]SMOW!$Z$4/1000)+1))-1)*1000</f>
        <v>7.6338607323940266</v>
      </c>
      <c r="AA88" s="79">
        <f>((((P88/1000)+1)/(([1]SMOW!$AA$4/1000)+1))-1)*1000</f>
        <v>14.717136380263396</v>
      </c>
      <c r="AB88" s="79">
        <f>Z88*[1]SMOW!$AN$6</f>
        <v>7.7670242275040939</v>
      </c>
      <c r="AC88" s="79">
        <f>AA88*[1]SMOW!$AN$12</f>
        <v>14.949394574994264</v>
      </c>
      <c r="AD88" s="79">
        <f t="shared" si="194"/>
        <v>7.7370161768428751</v>
      </c>
      <c r="AE88" s="79">
        <f t="shared" si="194"/>
        <v>14.838753689239184</v>
      </c>
      <c r="AF88" s="44">
        <f>(AD88-[1]SMOW!AN$14*AE88)</f>
        <v>-9.7845771075414589E-2</v>
      </c>
      <c r="AG88" s="45">
        <f t="shared" si="195"/>
        <v>-97.845771075414589</v>
      </c>
      <c r="AK88" s="20">
        <v>23</v>
      </c>
      <c r="AL88" s="20">
        <v>0</v>
      </c>
      <c r="AM88" s="20">
        <v>0</v>
      </c>
      <c r="AN88" s="20">
        <v>0</v>
      </c>
    </row>
    <row r="89" spans="1:40" customFormat="1" x14ac:dyDescent="0.2">
      <c r="A89">
        <v>4206</v>
      </c>
      <c r="B89" t="s">
        <v>226</v>
      </c>
      <c r="C89" t="s">
        <v>126</v>
      </c>
      <c r="D89" t="s">
        <v>237</v>
      </c>
      <c r="E89" t="s">
        <v>241</v>
      </c>
      <c r="F89">
        <v>7.7641451047310701</v>
      </c>
      <c r="G89">
        <v>7.7341588017269904</v>
      </c>
      <c r="H89">
        <v>4.7768816275469599E-3</v>
      </c>
      <c r="I89">
        <v>14.97872163948</v>
      </c>
      <c r="J89">
        <v>14.8676483474927</v>
      </c>
      <c r="K89">
        <v>1.13820085888596E-3</v>
      </c>
      <c r="L89">
        <v>-0.115959525749151</v>
      </c>
      <c r="M89">
        <v>4.5160466114011902E-3</v>
      </c>
      <c r="N89">
        <v>-2.5100018759466498</v>
      </c>
      <c r="O89">
        <v>4.7281813595422897E-3</v>
      </c>
      <c r="P89">
        <v>-5.2154056263059498</v>
      </c>
      <c r="Q89">
        <v>1.1155550905463899E-3</v>
      </c>
      <c r="R89">
        <v>-8.1353936258830295</v>
      </c>
      <c r="S89">
        <v>0.11139624592451</v>
      </c>
      <c r="T89">
        <v>307.33272679436601</v>
      </c>
      <c r="U89">
        <v>0.128937761919237</v>
      </c>
      <c r="V89" s="14">
        <v>44771.65048611111</v>
      </c>
      <c r="W89">
        <v>2.5</v>
      </c>
      <c r="X89">
        <v>2.4116341617155899E-2</v>
      </c>
      <c r="Y89">
        <v>2.6135788922242199E-2</v>
      </c>
      <c r="Z89" s="79">
        <f>((((N89/1000)+1)/(([1]SMOW!$Z$4/1000)+1))-1)*1000</f>
        <v>8.0518320501614671</v>
      </c>
      <c r="AA89" s="79">
        <f>((((P89/1000)+1)/(([1]SMOW!$AA$4/1000)+1))-1)*1000</f>
        <v>15.489858025052206</v>
      </c>
      <c r="AB89" s="79">
        <f>Z89*[1]SMOW!$AN$6</f>
        <v>8.192286550895135</v>
      </c>
      <c r="AC89" s="79">
        <f>AA89*[1]SMOW!$AN$12</f>
        <v>15.734310911033527</v>
      </c>
      <c r="AD89" s="79">
        <f t="shared" si="194"/>
        <v>8.1589119238704715</v>
      </c>
      <c r="AE89" s="79">
        <f t="shared" si="194"/>
        <v>15.611809949067869</v>
      </c>
      <c r="AF89" s="44">
        <f>(AD89-[1]SMOW!AN$14*AE89)</f>
        <v>-8.4123729237363776E-2</v>
      </c>
      <c r="AG89" s="45">
        <f t="shared" si="195"/>
        <v>-84.123729237363776</v>
      </c>
      <c r="AH89" s="2">
        <f>AVERAGE(AG87:AG89)</f>
        <v>-95.64776316744468</v>
      </c>
      <c r="AI89" s="2">
        <f>STDEV(AG87:AG89)</f>
        <v>10.597390201135511</v>
      </c>
      <c r="AK89" s="20">
        <v>23</v>
      </c>
      <c r="AL89" s="20">
        <v>0</v>
      </c>
      <c r="AM89" s="20">
        <v>0</v>
      </c>
      <c r="AN89" s="20">
        <v>0</v>
      </c>
    </row>
    <row r="90" spans="1:40" customFormat="1" x14ac:dyDescent="0.2">
      <c r="A90">
        <v>4208</v>
      </c>
      <c r="B90" t="s">
        <v>226</v>
      </c>
      <c r="C90" t="s">
        <v>126</v>
      </c>
      <c r="D90" t="s">
        <v>237</v>
      </c>
      <c r="E90" t="s">
        <v>242</v>
      </c>
      <c r="F90">
        <v>7.08981544819863</v>
      </c>
      <c r="G90">
        <v>7.0648005895062704</v>
      </c>
      <c r="H90">
        <v>3.8165536095492898E-3</v>
      </c>
      <c r="I90">
        <v>13.6752471119765</v>
      </c>
      <c r="J90">
        <v>13.5825847037905</v>
      </c>
      <c r="K90">
        <v>1.5863127700157099E-3</v>
      </c>
      <c r="L90">
        <v>-0.106804134095105</v>
      </c>
      <c r="M90">
        <v>3.8267188816716001E-3</v>
      </c>
      <c r="N90">
        <v>-3.17745674730411</v>
      </c>
      <c r="O90">
        <v>3.7776438776096401E-3</v>
      </c>
      <c r="P90">
        <v>-6.49294608254782</v>
      </c>
      <c r="Q90">
        <v>1.5547513182538799E-3</v>
      </c>
      <c r="R90">
        <v>-10.428713849909601</v>
      </c>
      <c r="S90">
        <v>0.14096133667880201</v>
      </c>
      <c r="T90">
        <v>281.47332063025499</v>
      </c>
      <c r="U90">
        <v>0.10077651839389699</v>
      </c>
      <c r="V90" s="14">
        <v>44771.829247685186</v>
      </c>
      <c r="W90">
        <v>2.5</v>
      </c>
      <c r="X90">
        <v>1.04753643466554E-2</v>
      </c>
      <c r="Y90">
        <v>1.17017847514516E-2</v>
      </c>
      <c r="Z90" s="79">
        <f>((((N90/1000)+1)/(([1]SMOW!$Z$4/1000)+1))-1)*1000</f>
        <v>7.3773098923974878</v>
      </c>
      <c r="AA90" s="79">
        <f>((((P90/1000)+1)/(([1]SMOW!$AA$4/1000)+1))-1)*1000</f>
        <v>14.185727076636123</v>
      </c>
      <c r="AB90" s="79">
        <f>Z90*[1]SMOW!$AN$6</f>
        <v>7.5059981674681859</v>
      </c>
      <c r="AC90" s="79">
        <f>AA90*[1]SMOW!$AN$12</f>
        <v>14.409598846023458</v>
      </c>
      <c r="AD90" s="79">
        <f t="shared" si="194"/>
        <v>7.4779683370762671</v>
      </c>
      <c r="AE90" s="79">
        <f t="shared" si="194"/>
        <v>14.30676724085685</v>
      </c>
      <c r="AF90" s="44">
        <f>(AD90-[1]SMOW!AN$14*AE90)</f>
        <v>-7.6004766096150256E-2</v>
      </c>
      <c r="AG90" s="45">
        <f t="shared" si="195"/>
        <v>-76.004766096150263</v>
      </c>
      <c r="AK90" s="20">
        <v>23</v>
      </c>
      <c r="AL90" s="20">
        <v>0</v>
      </c>
      <c r="AM90" s="20">
        <v>0</v>
      </c>
      <c r="AN90" s="20">
        <v>0</v>
      </c>
    </row>
    <row r="91" spans="1:40" customFormat="1" x14ac:dyDescent="0.2">
      <c r="A91">
        <v>4207</v>
      </c>
      <c r="B91" t="s">
        <v>226</v>
      </c>
      <c r="C91" t="s">
        <v>126</v>
      </c>
      <c r="D91" t="s">
        <v>237</v>
      </c>
      <c r="E91" t="s">
        <v>243</v>
      </c>
      <c r="F91">
        <v>7.3540727361005098</v>
      </c>
      <c r="G91">
        <v>7.3271630809172903</v>
      </c>
      <c r="H91">
        <v>4.0203509074077997E-3</v>
      </c>
      <c r="I91">
        <v>14.2121944052647</v>
      </c>
      <c r="J91">
        <v>14.112147812235101</v>
      </c>
      <c r="K91">
        <v>2.9360827882494501E-3</v>
      </c>
      <c r="L91">
        <v>-0.124050963942842</v>
      </c>
      <c r="M91">
        <v>4.0182994789651899E-3</v>
      </c>
      <c r="N91">
        <v>-2.9158935602291098</v>
      </c>
      <c r="O91">
        <v>3.9793634637325E-3</v>
      </c>
      <c r="P91">
        <v>-5.9666819511273701</v>
      </c>
      <c r="Q91">
        <v>2.87766616509597E-3</v>
      </c>
      <c r="R91">
        <v>-9.5985385876270595</v>
      </c>
      <c r="S91">
        <v>0.138234920500967</v>
      </c>
      <c r="T91">
        <v>289.52897005089602</v>
      </c>
      <c r="U91">
        <v>0.12991265636018101</v>
      </c>
      <c r="V91" s="14">
        <v>44771.739537037036</v>
      </c>
      <c r="W91">
        <v>2.5</v>
      </c>
      <c r="X91">
        <v>1.8418625557935001E-3</v>
      </c>
      <c r="Y91">
        <v>1.3367219464067699E-3</v>
      </c>
      <c r="Z91" s="79">
        <f>((((N91/1000)+1)/(([1]SMOW!$Z$4/1000)+1))-1)*1000</f>
        <v>7.6416426179621855</v>
      </c>
      <c r="AA91" s="79">
        <f>((((P91/1000)+1)/(([1]SMOW!$AA$4/1000)+1))-1)*1000</f>
        <v>14.72294477293179</v>
      </c>
      <c r="AB91" s="79">
        <f>Z91*[1]SMOW!$AN$6</f>
        <v>7.7749418586821255</v>
      </c>
      <c r="AC91" s="79">
        <f>AA91*[1]SMOW!$AN$12</f>
        <v>14.955294632695894</v>
      </c>
      <c r="AD91" s="79">
        <f t="shared" si="194"/>
        <v>7.7448727546877292</v>
      </c>
      <c r="AE91" s="79">
        <f t="shared" si="194"/>
        <v>14.844566826903131</v>
      </c>
      <c r="AF91" s="44">
        <f>(AD91-[1]SMOW!AN$14*AE91)</f>
        <v>-9.3058529917124488E-2</v>
      </c>
      <c r="AG91" s="45">
        <f t="shared" si="195"/>
        <v>-93.058529917124488</v>
      </c>
      <c r="AH91" s="2">
        <f>AVERAGE(AG90:AG91)</f>
        <v>-84.531648006637369</v>
      </c>
      <c r="AI91" s="2">
        <f>STDEV(AG90:AG91)</f>
        <v>12.058832042564779</v>
      </c>
      <c r="AK91" s="20">
        <v>23</v>
      </c>
      <c r="AL91" s="20">
        <v>0</v>
      </c>
      <c r="AM91" s="20">
        <v>0</v>
      </c>
      <c r="AN91" s="20">
        <v>0</v>
      </c>
    </row>
    <row r="92" spans="1:40" customFormat="1" x14ac:dyDescent="0.2">
      <c r="A92">
        <v>4209</v>
      </c>
      <c r="B92" t="s">
        <v>226</v>
      </c>
      <c r="C92" t="s">
        <v>126</v>
      </c>
      <c r="D92" t="s">
        <v>237</v>
      </c>
      <c r="E92" t="s">
        <v>244</v>
      </c>
      <c r="F92">
        <v>7.4729769379239803</v>
      </c>
      <c r="G92">
        <v>7.4451920987376798</v>
      </c>
      <c r="H92">
        <v>5.0110258787940797E-3</v>
      </c>
      <c r="I92">
        <v>14.4193076104767</v>
      </c>
      <c r="J92">
        <v>14.316338011520999</v>
      </c>
      <c r="K92">
        <v>1.3753766301076401E-3</v>
      </c>
      <c r="L92">
        <v>-0.113834371345416</v>
      </c>
      <c r="M92">
        <v>4.9172315067246E-3</v>
      </c>
      <c r="N92">
        <v>-2.7982015857428402</v>
      </c>
      <c r="O92">
        <v>4.95993851211784E-3</v>
      </c>
      <c r="P92">
        <v>-5.7636894928191102</v>
      </c>
      <c r="Q92">
        <v>1.34801198677669E-3</v>
      </c>
      <c r="R92">
        <v>-9.4822708384097503</v>
      </c>
      <c r="S92">
        <v>0.131029324003679</v>
      </c>
      <c r="T92">
        <v>306.65698462024</v>
      </c>
      <c r="U92">
        <v>0.112665795792766</v>
      </c>
      <c r="V92" s="14">
        <v>44771.92355324074</v>
      </c>
      <c r="W92">
        <v>2.5</v>
      </c>
      <c r="X92">
        <v>1.25752792724899E-2</v>
      </c>
      <c r="Y92">
        <v>1.4012976607102001E-2</v>
      </c>
      <c r="Z92" s="79">
        <f>((((N92/1000)+1)/(([1]SMOW!$Z$4/1000)+1))-1)*1000</f>
        <v>7.7605807634288926</v>
      </c>
      <c r="AA92" s="79">
        <f>((((P92/1000)+1)/(([1]SMOW!$AA$4/1000)+1))-1)*1000</f>
        <v>14.930162278945946</v>
      </c>
      <c r="AB92" s="79">
        <f>Z92*[1]SMOW!$AN$6</f>
        <v>7.895954736673759</v>
      </c>
      <c r="AC92" s="79">
        <f>AA92*[1]SMOW!$AN$12</f>
        <v>15.165782337655004</v>
      </c>
      <c r="AD92" s="79">
        <f t="shared" si="194"/>
        <v>7.864944814408779</v>
      </c>
      <c r="AE92" s="79">
        <f t="shared" si="194"/>
        <v>15.051931508843676</v>
      </c>
      <c r="AF92" s="44">
        <f>(AD92-[1]SMOW!AN$14*AE92)</f>
        <v>-8.2475022260682707E-2</v>
      </c>
      <c r="AG92" s="45">
        <f t="shared" si="195"/>
        <v>-82.475022260682707</v>
      </c>
      <c r="AH92" s="2"/>
      <c r="AI92" s="2"/>
      <c r="AK92" s="20">
        <v>23</v>
      </c>
      <c r="AL92" s="20">
        <v>0</v>
      </c>
      <c r="AM92" s="20">
        <v>0</v>
      </c>
      <c r="AN92" s="20">
        <v>0</v>
      </c>
    </row>
    <row r="93" spans="1:40" customFormat="1" x14ac:dyDescent="0.2">
      <c r="A93">
        <v>4210</v>
      </c>
      <c r="B93" t="s">
        <v>226</v>
      </c>
      <c r="C93" t="s">
        <v>126</v>
      </c>
      <c r="D93" t="s">
        <v>237</v>
      </c>
      <c r="E93" t="s">
        <v>245</v>
      </c>
      <c r="F93">
        <v>6.7739599704490097</v>
      </c>
      <c r="G93">
        <v>6.7511191014624901</v>
      </c>
      <c r="H93">
        <v>5.9878192791311003E-3</v>
      </c>
      <c r="I93">
        <v>13.0847749801713</v>
      </c>
      <c r="J93">
        <v>12.999908601946901</v>
      </c>
      <c r="K93">
        <v>3.3370098841918601E-3</v>
      </c>
      <c r="L93">
        <v>-0.112832640365466</v>
      </c>
      <c r="M93">
        <v>5.3955072019252698E-3</v>
      </c>
      <c r="N93">
        <v>-3.4900920811154799</v>
      </c>
      <c r="O93">
        <v>5.9267735119586896E-3</v>
      </c>
      <c r="P93">
        <v>-7.0716701164644702</v>
      </c>
      <c r="Q93">
        <v>3.2706163718453701E-3</v>
      </c>
      <c r="R93">
        <v>-11.6095288028691</v>
      </c>
      <c r="S93">
        <v>0.159039145270537</v>
      </c>
      <c r="T93">
        <v>288.91252091466498</v>
      </c>
      <c r="U93">
        <v>0.33961158763541499</v>
      </c>
      <c r="V93" s="14">
        <v>44772.432060185187</v>
      </c>
      <c r="W93">
        <v>2.5</v>
      </c>
      <c r="X93">
        <v>6.9533118506520594E-2</v>
      </c>
      <c r="Y93">
        <v>6.6988681807774703E-2</v>
      </c>
      <c r="Z93" s="79">
        <f>((((N93/1000)+1)/(([1]SMOW!$Z$4/1000)+1))-1)*1000</f>
        <v>7.0613642472230342</v>
      </c>
      <c r="AA93" s="79">
        <f>((((P93/1000)+1)/(([1]SMOW!$AA$4/1000)+1))-1)*1000</f>
        <v>13.594957587078627</v>
      </c>
      <c r="AB93" s="79">
        <f>Z93*[1]SMOW!$AN$6</f>
        <v>7.1845412314998489</v>
      </c>
      <c r="AC93" s="79">
        <f>AA93*[1]SMOW!$AN$12</f>
        <v>13.80950613953018</v>
      </c>
      <c r="AD93" s="79">
        <f t="shared" si="194"/>
        <v>7.158855369193863</v>
      </c>
      <c r="AE93" s="79">
        <f t="shared" si="194"/>
        <v>13.71502375266177</v>
      </c>
      <c r="AF93" s="44">
        <f>(AD93-[1]SMOW!AN$14*AE93)</f>
        <v>-8.2677172211552019E-2</v>
      </c>
      <c r="AG93" s="45">
        <f t="shared" si="195"/>
        <v>-82.677172211552019</v>
      </c>
      <c r="AH93" s="2">
        <f>AVERAGE(AG92:AG93)</f>
        <v>-82.576097236117363</v>
      </c>
      <c r="AI93" s="2">
        <f>STDEV(AG92:AG93)</f>
        <v>0.14294160107621831</v>
      </c>
      <c r="AK93" s="20">
        <v>23</v>
      </c>
      <c r="AL93" s="20">
        <v>0</v>
      </c>
      <c r="AM93" s="20">
        <v>0</v>
      </c>
      <c r="AN93" s="20">
        <v>0</v>
      </c>
    </row>
    <row r="94" spans="1:40" customFormat="1" x14ac:dyDescent="0.2">
      <c r="A94">
        <v>4211</v>
      </c>
      <c r="B94" t="s">
        <v>226</v>
      </c>
      <c r="C94" t="s">
        <v>126</v>
      </c>
      <c r="D94" t="s">
        <v>237</v>
      </c>
      <c r="E94" t="s">
        <v>246</v>
      </c>
      <c r="F94">
        <v>7.0936087581524498</v>
      </c>
      <c r="G94">
        <v>7.0685671889080099</v>
      </c>
      <c r="H94">
        <v>3.80921496448899E-3</v>
      </c>
      <c r="I94">
        <v>13.6941218489401</v>
      </c>
      <c r="J94">
        <v>13.6012046280288</v>
      </c>
      <c r="K94">
        <v>1.66527915168226E-3</v>
      </c>
      <c r="L94">
        <v>-0.112868854691186</v>
      </c>
      <c r="M94">
        <v>3.9019270557314402E-3</v>
      </c>
      <c r="N94">
        <v>-3.17370211011335</v>
      </c>
      <c r="O94">
        <v>3.7703800499764698E-3</v>
      </c>
      <c r="P94">
        <v>-6.4744468794078802</v>
      </c>
      <c r="Q94">
        <v>1.63214657618834E-3</v>
      </c>
      <c r="R94">
        <v>-10.7942745862502</v>
      </c>
      <c r="S94">
        <v>0.122935123761514</v>
      </c>
      <c r="T94">
        <v>322.70530318095803</v>
      </c>
      <c r="U94">
        <v>0.113232627488653</v>
      </c>
      <c r="V94" s="14">
        <v>44772.520821759259</v>
      </c>
      <c r="W94">
        <v>2.5</v>
      </c>
      <c r="X94">
        <v>3.6331966622801103E-2</v>
      </c>
      <c r="Y94">
        <v>3.8520397648748497E-2</v>
      </c>
      <c r="Z94" s="79">
        <f>((((N94/1000)+1)/(([1]SMOW!$Z$4/1000)+1))-1)*1000</f>
        <v>7.3811042852294229</v>
      </c>
      <c r="AA94" s="79">
        <f>((((P94/1000)+1)/(([1]SMOW!$AA$4/1000)+1))-1)*1000</f>
        <v>14.204611318789029</v>
      </c>
      <c r="AB94" s="79">
        <f>Z94*[1]SMOW!$AN$6</f>
        <v>7.5098587489075683</v>
      </c>
      <c r="AC94" s="79">
        <f>AA94*[1]SMOW!$AN$12</f>
        <v>14.428781109467868</v>
      </c>
      <c r="AD94" s="79">
        <f t="shared" si="194"/>
        <v>7.4818001495418338</v>
      </c>
      <c r="AE94" s="79">
        <f t="shared" si="194"/>
        <v>14.325676843153827</v>
      </c>
      <c r="AF94" s="44">
        <f>(AD94-[1]SMOW!AN$14*AE94)</f>
        <v>-8.2157223643386956E-2</v>
      </c>
      <c r="AG94" s="45">
        <f t="shared" si="195"/>
        <v>-82.157223643386956</v>
      </c>
      <c r="AK94" s="20">
        <v>23</v>
      </c>
      <c r="AL94" s="20">
        <v>0</v>
      </c>
      <c r="AM94" s="20">
        <v>0</v>
      </c>
      <c r="AN94" s="20">
        <v>0</v>
      </c>
    </row>
    <row r="95" spans="1:40" customFormat="1" x14ac:dyDescent="0.2">
      <c r="A95">
        <v>4212</v>
      </c>
      <c r="B95" t="s">
        <v>226</v>
      </c>
      <c r="C95" t="s">
        <v>126</v>
      </c>
      <c r="D95" t="s">
        <v>237</v>
      </c>
      <c r="E95" t="s">
        <v>247</v>
      </c>
      <c r="F95">
        <v>6.98081147579411</v>
      </c>
      <c r="G95">
        <v>6.9565579608544104</v>
      </c>
      <c r="H95">
        <v>4.8684152232627599E-3</v>
      </c>
      <c r="I95">
        <v>13.485328572830101</v>
      </c>
      <c r="J95">
        <v>13.3952107530902</v>
      </c>
      <c r="K95">
        <v>1.6373357850526301E-3</v>
      </c>
      <c r="L95">
        <v>-0.11611331677720001</v>
      </c>
      <c r="M95">
        <v>5.0637566549120803E-3</v>
      </c>
      <c r="N95">
        <v>-3.2853494251270701</v>
      </c>
      <c r="O95">
        <v>4.8187817710177898E-3</v>
      </c>
      <c r="P95">
        <v>-6.6790859817405304</v>
      </c>
      <c r="Q95">
        <v>1.60475917382366E-3</v>
      </c>
      <c r="R95">
        <v>-10.978212481313699</v>
      </c>
      <c r="S95">
        <v>0.165695946907814</v>
      </c>
      <c r="T95">
        <v>315.98198923113802</v>
      </c>
      <c r="U95">
        <v>0.147589798635956</v>
      </c>
      <c r="V95" s="14">
        <v>44772.610960648148</v>
      </c>
      <c r="W95">
        <v>2.5</v>
      </c>
      <c r="X95">
        <v>2.2162218785186599E-4</v>
      </c>
      <c r="Y95">
        <v>4.7353321236655798E-4</v>
      </c>
      <c r="Z95" s="79">
        <f>((((N95/1000)+1)/(([1]SMOW!$Z$4/1000)+1))-1)*1000</f>
        <v>7.2682748025731936</v>
      </c>
      <c r="AA95" s="79">
        <f>((((P95/1000)+1)/(([1]SMOW!$AA$4/1000)+1))-1)*1000</f>
        <v>13.995712895804369</v>
      </c>
      <c r="AB95" s="79">
        <f>Z95*[1]SMOW!$AN$6</f>
        <v>7.3950610919829503</v>
      </c>
      <c r="AC95" s="79">
        <f>AA95*[1]SMOW!$AN$12</f>
        <v>14.216585960180556</v>
      </c>
      <c r="AD95" s="79">
        <f t="shared" ref="AD95:AE110" si="196">LN((AB95/1000)+1)*1000</f>
        <v>7.3678516888293952</v>
      </c>
      <c r="AE95" s="79">
        <f t="shared" si="196"/>
        <v>14.116477982174327</v>
      </c>
      <c r="AF95" s="44">
        <f>(AD95-[1]SMOW!AN$14*AE95)</f>
        <v>-8.5648685758649812E-2</v>
      </c>
      <c r="AG95" s="45">
        <f t="shared" si="195"/>
        <v>-85.648685758649805</v>
      </c>
      <c r="AH95" s="2">
        <f>AVERAGE(AG94:AG95)</f>
        <v>-83.902954701018388</v>
      </c>
      <c r="AI95" s="2">
        <f>STDEV(AG94:AG95)</f>
        <v>2.4688365379582873</v>
      </c>
      <c r="AK95" s="20">
        <v>23</v>
      </c>
      <c r="AL95" s="20">
        <v>0</v>
      </c>
      <c r="AM95" s="20">
        <v>0</v>
      </c>
      <c r="AN95" s="20">
        <v>0</v>
      </c>
    </row>
    <row r="96" spans="1:40" customFormat="1" x14ac:dyDescent="0.2">
      <c r="A96">
        <v>4213</v>
      </c>
      <c r="B96" t="s">
        <v>226</v>
      </c>
      <c r="C96" t="s">
        <v>126</v>
      </c>
      <c r="D96" t="s">
        <v>237</v>
      </c>
      <c r="E96" t="s">
        <v>248</v>
      </c>
      <c r="F96">
        <v>7.1124620055033203</v>
      </c>
      <c r="G96">
        <v>7.0872873679267396</v>
      </c>
      <c r="H96">
        <v>4.4254474451026404E-3</v>
      </c>
      <c r="I96">
        <v>13.7336937897546</v>
      </c>
      <c r="J96">
        <v>13.640241221853399</v>
      </c>
      <c r="K96">
        <v>1.70766251576421E-3</v>
      </c>
      <c r="L96">
        <v>-0.114759997211854</v>
      </c>
      <c r="M96">
        <v>4.4873127171947197E-3</v>
      </c>
      <c r="N96">
        <v>-3.1550410714606101</v>
      </c>
      <c r="O96">
        <v>4.3803300456333799E-3</v>
      </c>
      <c r="P96">
        <v>-6.4356622662406799</v>
      </c>
      <c r="Q96">
        <v>1.6736866762338801E-3</v>
      </c>
      <c r="R96">
        <v>-10.7169189015446</v>
      </c>
      <c r="S96">
        <v>0.155323590946431</v>
      </c>
      <c r="T96">
        <v>329.69326772173298</v>
      </c>
      <c r="U96">
        <v>0.12982380741168001</v>
      </c>
      <c r="V96" s="14">
        <v>44772.699976851851</v>
      </c>
      <c r="W96">
        <v>2.5</v>
      </c>
      <c r="X96">
        <v>8.6063641013426895E-3</v>
      </c>
      <c r="Y96">
        <v>9.8090132238838404E-3</v>
      </c>
      <c r="Z96" s="79">
        <f>((((N96/1000)+1)/(([1]SMOW!$Z$4/1000)+1))-1)*1000</f>
        <v>7.3999629146264123</v>
      </c>
      <c r="AA96" s="79">
        <f>((((P96/1000)+1)/(([1]SMOW!$AA$4/1000)+1))-1)*1000</f>
        <v>14.244203187763871</v>
      </c>
      <c r="AB96" s="79">
        <f>Z96*[1]SMOW!$AN$6</f>
        <v>7.5290463443535236</v>
      </c>
      <c r="AC96" s="79">
        <f>AA96*[1]SMOW!$AN$12</f>
        <v>14.468997796734566</v>
      </c>
      <c r="AD96" s="79">
        <f t="shared" si="196"/>
        <v>7.5008445415862139</v>
      </c>
      <c r="AE96" s="79">
        <f t="shared" si="196"/>
        <v>14.365320720425517</v>
      </c>
      <c r="AF96" s="44">
        <f>(AD96-[1]SMOW!AN$14*AE96)</f>
        <v>-8.404479879845983E-2</v>
      </c>
      <c r="AG96" s="45">
        <f t="shared" si="195"/>
        <v>-84.044798798459823</v>
      </c>
      <c r="AK96" s="20">
        <v>23</v>
      </c>
      <c r="AL96" s="20">
        <v>0</v>
      </c>
      <c r="AM96" s="20">
        <v>0</v>
      </c>
      <c r="AN96" s="20">
        <v>0</v>
      </c>
    </row>
    <row r="97" spans="1:40" customFormat="1" x14ac:dyDescent="0.2">
      <c r="A97">
        <v>4214</v>
      </c>
      <c r="B97" t="s">
        <v>226</v>
      </c>
      <c r="C97" t="s">
        <v>126</v>
      </c>
      <c r="D97" t="s">
        <v>237</v>
      </c>
      <c r="E97" t="s">
        <v>249</v>
      </c>
      <c r="F97">
        <v>7.2297238056942001</v>
      </c>
      <c r="G97">
        <v>7.2037139975574496</v>
      </c>
      <c r="H97">
        <v>5.7665300379436098E-3</v>
      </c>
      <c r="I97">
        <v>13.948941279297999</v>
      </c>
      <c r="J97">
        <v>13.852550075351999</v>
      </c>
      <c r="K97">
        <v>1.7471026426234999E-3</v>
      </c>
      <c r="L97">
        <v>-0.110432442228413</v>
      </c>
      <c r="M97">
        <v>5.6336424074818004E-3</v>
      </c>
      <c r="N97">
        <v>-3.0389747543361199</v>
      </c>
      <c r="O97">
        <v>5.70774031272216E-3</v>
      </c>
      <c r="P97">
        <v>-6.2246973642085299</v>
      </c>
      <c r="Q97">
        <v>1.71234209803158E-3</v>
      </c>
      <c r="R97">
        <v>-10.3478881588586</v>
      </c>
      <c r="S97">
        <v>0.14791991961791101</v>
      </c>
      <c r="T97">
        <v>291.59375580005798</v>
      </c>
      <c r="U97">
        <v>0.16256458147037001</v>
      </c>
      <c r="V97" s="14">
        <v>44772.789120370369</v>
      </c>
      <c r="W97">
        <v>2.5</v>
      </c>
      <c r="X97">
        <v>2.1976228460805498E-2</v>
      </c>
      <c r="Y97">
        <v>1.9760278201724601E-2</v>
      </c>
      <c r="Z97" s="79">
        <f>((((N97/1000)+1)/(([1]SMOW!$Z$4/1000)+1))-1)*1000</f>
        <v>7.5172581896032487</v>
      </c>
      <c r="AA97" s="79">
        <f>((((P97/1000)+1)/(([1]SMOW!$AA$4/1000)+1))-1)*1000</f>
        <v>14.459559074480044</v>
      </c>
      <c r="AB97" s="79">
        <f>Z97*[1]SMOW!$AN$6</f>
        <v>7.6483876939606619</v>
      </c>
      <c r="AC97" s="79">
        <f>AA97*[1]SMOW!$AN$12</f>
        <v>14.687752318088688</v>
      </c>
      <c r="AD97" s="79">
        <f t="shared" si="196"/>
        <v>7.6192870645429807</v>
      </c>
      <c r="AE97" s="79">
        <f t="shared" si="196"/>
        <v>14.580931980806653</v>
      </c>
      <c r="AF97" s="44">
        <f>(AD97-[1]SMOW!AN$14*AE97)</f>
        <v>-7.9445021322932519E-2</v>
      </c>
      <c r="AG97" s="45">
        <f t="shared" si="195"/>
        <v>-79.445021322932519</v>
      </c>
      <c r="AH97" s="2">
        <f>AVERAGE(AG96:AG97)</f>
        <v>-81.744910060696171</v>
      </c>
      <c r="AI97" s="2">
        <f>STDEV(AG96:AG97)</f>
        <v>3.2525338448944954</v>
      </c>
      <c r="AK97" s="20">
        <v>23</v>
      </c>
      <c r="AL97" s="20">
        <v>0</v>
      </c>
      <c r="AM97" s="20">
        <v>0</v>
      </c>
      <c r="AN97" s="20">
        <v>0</v>
      </c>
    </row>
    <row r="98" spans="1:40" customFormat="1" x14ac:dyDescent="0.2">
      <c r="A98">
        <v>4215</v>
      </c>
      <c r="B98" t="s">
        <v>226</v>
      </c>
      <c r="C98" t="s">
        <v>126</v>
      </c>
      <c r="D98" t="s">
        <v>237</v>
      </c>
      <c r="E98" t="s">
        <v>250</v>
      </c>
      <c r="F98">
        <v>7.5263935050831297</v>
      </c>
      <c r="G98">
        <v>7.4982110541174798</v>
      </c>
      <c r="H98">
        <v>4.9402285166992898E-3</v>
      </c>
      <c r="I98">
        <v>14.5163927759091</v>
      </c>
      <c r="J98">
        <v>14.4120385811328</v>
      </c>
      <c r="K98">
        <v>1.6250339940354201E-3</v>
      </c>
      <c r="L98">
        <v>-0.11134531672063901</v>
      </c>
      <c r="M98">
        <v>4.9571171087035596E-3</v>
      </c>
      <c r="N98">
        <v>-2.7453296000364502</v>
      </c>
      <c r="O98">
        <v>4.8898629285356104E-3</v>
      </c>
      <c r="P98">
        <v>-5.6685359444191397</v>
      </c>
      <c r="Q98">
        <v>1.5927021405810499E-3</v>
      </c>
      <c r="R98">
        <v>-9.8873049575858794</v>
      </c>
      <c r="S98">
        <v>0.15128676450178799</v>
      </c>
      <c r="T98">
        <v>304.83212343504402</v>
      </c>
      <c r="U98">
        <v>0.12090174416740899</v>
      </c>
      <c r="V98" s="14">
        <v>44772.878854166665</v>
      </c>
      <c r="W98">
        <v>2.5</v>
      </c>
      <c r="X98">
        <v>1.58007897409615E-2</v>
      </c>
      <c r="Y98">
        <v>1.7590594856518101E-2</v>
      </c>
      <c r="Z98" s="79">
        <f>((((N98/1000)+1)/(([1]SMOW!$Z$4/1000)+1))-1)*1000</f>
        <v>7.8140125794428084</v>
      </c>
      <c r="AA98" s="79">
        <f>((((P98/1000)+1)/(([1]SMOW!$AA$4/1000)+1))-1)*1000</f>
        <v>15.027296335808016</v>
      </c>
      <c r="AB98" s="79">
        <f>Z98*[1]SMOW!$AN$6</f>
        <v>7.9503186062867535</v>
      </c>
      <c r="AC98" s="79">
        <f>AA98*[1]SMOW!$AN$12</f>
        <v>15.264449313701267</v>
      </c>
      <c r="AD98" s="79">
        <f t="shared" si="196"/>
        <v>7.9188813375903129</v>
      </c>
      <c r="AE98" s="79">
        <f t="shared" si="196"/>
        <v>15.149119754552315</v>
      </c>
      <c r="AF98" s="44">
        <f>(AD98-[1]SMOW!AN$14*AE98)</f>
        <v>-7.9853892813309457E-2</v>
      </c>
      <c r="AG98" s="45">
        <f t="shared" si="195"/>
        <v>-79.853892813309457</v>
      </c>
      <c r="AK98" s="20">
        <v>23</v>
      </c>
      <c r="AL98" s="20">
        <v>0</v>
      </c>
      <c r="AM98" s="20">
        <v>0</v>
      </c>
      <c r="AN98" s="20">
        <v>0</v>
      </c>
    </row>
    <row r="99" spans="1:40" customFormat="1" x14ac:dyDescent="0.2">
      <c r="A99">
        <v>4216</v>
      </c>
      <c r="B99" t="s">
        <v>226</v>
      </c>
      <c r="C99" t="s">
        <v>126</v>
      </c>
      <c r="D99" t="s">
        <v>237</v>
      </c>
      <c r="E99" t="s">
        <v>251</v>
      </c>
      <c r="F99">
        <v>5.8295070190863898</v>
      </c>
      <c r="G99">
        <v>5.8125807866692503</v>
      </c>
      <c r="H99">
        <v>4.5782833341759801E-3</v>
      </c>
      <c r="I99">
        <v>11.2842098470207</v>
      </c>
      <c r="J99">
        <v>11.2210179540821</v>
      </c>
      <c r="K99">
        <v>2.6315403506825701E-3</v>
      </c>
      <c r="L99">
        <v>-0.11211669308609599</v>
      </c>
      <c r="M99">
        <v>4.4963469848809902E-3</v>
      </c>
      <c r="N99">
        <v>-4.42491634258496</v>
      </c>
      <c r="O99">
        <v>4.5316077741010896E-3</v>
      </c>
      <c r="P99">
        <v>-8.8364110094866692</v>
      </c>
      <c r="Q99">
        <v>2.5791829370620501E-3</v>
      </c>
      <c r="R99">
        <v>-14.5480534505691</v>
      </c>
      <c r="S99">
        <v>0.145123401967443</v>
      </c>
      <c r="T99">
        <v>290.47208008606702</v>
      </c>
      <c r="U99">
        <v>0.32629002199804302</v>
      </c>
      <c r="V99" s="14">
        <v>44773.451608796298</v>
      </c>
      <c r="W99">
        <v>2.5</v>
      </c>
      <c r="X99">
        <v>0.13445091554802299</v>
      </c>
      <c r="Y99">
        <v>0.13198180642239901</v>
      </c>
      <c r="Z99" s="79">
        <f>((((N99/1000)+1)/(([1]SMOW!$Z$4/1000)+1))-1)*1000</f>
        <v>6.1166416823938974</v>
      </c>
      <c r="AA99" s="79">
        <f>((((P99/1000)+1)/(([1]SMOW!$AA$4/1000)+1))-1)*1000</f>
        <v>11.793485701565354</v>
      </c>
      <c r="AB99" s="79">
        <f>Z99*[1]SMOW!$AN$6</f>
        <v>6.2233391207303264</v>
      </c>
      <c r="AC99" s="79">
        <f>AA99*[1]SMOW!$AN$12</f>
        <v>11.9796043613274</v>
      </c>
      <c r="AD99" s="79">
        <f t="shared" si="196"/>
        <v>6.2040541158835119</v>
      </c>
      <c r="AE99" s="79">
        <f t="shared" si="196"/>
        <v>11.908416869028629</v>
      </c>
      <c r="AF99" s="44">
        <f>(AD99-[1]SMOW!AN$14*AE99)</f>
        <v>-8.3589990963604421E-2</v>
      </c>
      <c r="AG99" s="45">
        <f t="shared" si="195"/>
        <v>-83.589990963604421</v>
      </c>
      <c r="AK99" s="20">
        <v>23</v>
      </c>
      <c r="AL99" s="20">
        <v>0</v>
      </c>
      <c r="AM99" s="20">
        <v>0</v>
      </c>
      <c r="AN99" s="20">
        <v>0</v>
      </c>
    </row>
    <row r="100" spans="1:40" customFormat="1" x14ac:dyDescent="0.2">
      <c r="A100">
        <v>4217</v>
      </c>
      <c r="B100" t="s">
        <v>226</v>
      </c>
      <c r="C100" t="s">
        <v>126</v>
      </c>
      <c r="D100" t="s">
        <v>237</v>
      </c>
      <c r="E100" t="s">
        <v>252</v>
      </c>
      <c r="F100">
        <v>6.4497120088833899</v>
      </c>
      <c r="G100">
        <v>6.4290013257946397</v>
      </c>
      <c r="H100">
        <v>3.90521612998095E-3</v>
      </c>
      <c r="I100">
        <v>12.4952128006531</v>
      </c>
      <c r="J100">
        <v>12.417791845575801</v>
      </c>
      <c r="K100">
        <v>1.5154282921785501E-3</v>
      </c>
      <c r="L100">
        <v>-0.12759276866935801</v>
      </c>
      <c r="M100">
        <v>3.8754899085181099E-3</v>
      </c>
      <c r="N100">
        <v>-3.8110343374409399</v>
      </c>
      <c r="O100">
        <v>3.8654024843876702E-3</v>
      </c>
      <c r="P100">
        <v>-7.6495023026040396</v>
      </c>
      <c r="Q100">
        <v>1.48527716571604E-3</v>
      </c>
      <c r="R100">
        <v>-12.566075028034</v>
      </c>
      <c r="S100">
        <v>0.15256073725905001</v>
      </c>
      <c r="T100">
        <v>311.35399678774002</v>
      </c>
      <c r="U100">
        <v>0.147123217873499</v>
      </c>
      <c r="V100" s="14">
        <v>44773.540555555555</v>
      </c>
      <c r="W100">
        <v>2.5</v>
      </c>
      <c r="X100">
        <v>1.50928617145809E-3</v>
      </c>
      <c r="Y100">
        <v>1.9889791648330102E-3</v>
      </c>
      <c r="Z100" s="79">
        <f>((((N100/1000)+1)/(([1]SMOW!$Z$4/1000)+1))-1)*1000</f>
        <v>6.7370237224262386</v>
      </c>
      <c r="AA100" s="79">
        <f>((((P100/1000)+1)/(([1]SMOW!$AA$4/1000)+1))-1)*1000</f>
        <v>13.005098508054092</v>
      </c>
      <c r="AB100" s="79">
        <f>Z100*[1]SMOW!$AN$6</f>
        <v>6.8545429773572062</v>
      </c>
      <c r="AC100" s="79">
        <f>AA100*[1]SMOW!$AN$12</f>
        <v>13.210338211195559</v>
      </c>
      <c r="AD100" s="79">
        <f t="shared" si="196"/>
        <v>6.8311574017778725</v>
      </c>
      <c r="AE100" s="79">
        <f t="shared" si="196"/>
        <v>13.123842617997516</v>
      </c>
      <c r="AF100" s="44">
        <f>(AD100-[1]SMOW!AN$14*AE100)</f>
        <v>-9.823150052481644E-2</v>
      </c>
      <c r="AG100" s="45">
        <f t="shared" si="195"/>
        <v>-98.23150052481644</v>
      </c>
      <c r="AH100" s="2">
        <f>AVERAGE(AG98:AG100)</f>
        <v>-87.225128100576782</v>
      </c>
      <c r="AI100" s="2">
        <f>STDEV(AG98:AG100)</f>
        <v>9.7131242555089798</v>
      </c>
      <c r="AK100" s="20">
        <v>23</v>
      </c>
      <c r="AL100" s="20">
        <v>0</v>
      </c>
      <c r="AM100" s="20">
        <v>0</v>
      </c>
      <c r="AN100" s="20">
        <v>0</v>
      </c>
    </row>
    <row r="101" spans="1:40" customFormat="1" x14ac:dyDescent="0.2">
      <c r="A101">
        <v>4218</v>
      </c>
      <c r="B101" t="s">
        <v>226</v>
      </c>
      <c r="C101" t="s">
        <v>126</v>
      </c>
      <c r="D101" t="s">
        <v>237</v>
      </c>
      <c r="E101" t="s">
        <v>253</v>
      </c>
      <c r="F101">
        <v>6.82635745973593</v>
      </c>
      <c r="G101">
        <v>6.8031628480637396</v>
      </c>
      <c r="H101">
        <v>5.2382366697112702E-3</v>
      </c>
      <c r="I101">
        <v>13.1734886785787</v>
      </c>
      <c r="J101">
        <v>13.0874728224272</v>
      </c>
      <c r="K101">
        <v>1.6141069655042199E-3</v>
      </c>
      <c r="L101">
        <v>-0.107022802177829</v>
      </c>
      <c r="M101">
        <v>5.4825783499709404E-3</v>
      </c>
      <c r="N101">
        <v>-3.4382287837910201</v>
      </c>
      <c r="O101">
        <v>5.1848328909356199E-3</v>
      </c>
      <c r="P101">
        <v>-6.98472147546922</v>
      </c>
      <c r="Q101">
        <v>1.5819925174005399E-3</v>
      </c>
      <c r="R101">
        <v>-12.090032957258799</v>
      </c>
      <c r="S101">
        <v>0.11687653558495099</v>
      </c>
      <c r="T101">
        <v>301.957834769606</v>
      </c>
      <c r="U101">
        <v>0.198170630294043</v>
      </c>
      <c r="V101" s="14">
        <v>44773.702604166669</v>
      </c>
      <c r="W101">
        <v>2.5</v>
      </c>
      <c r="X101">
        <v>7.1905199699819206E-2</v>
      </c>
      <c r="Y101">
        <v>7.5509717419353001E-2</v>
      </c>
      <c r="Z101" s="79">
        <f>((((N101/1000)+1)/(([1]SMOW!$Z$4/1000)+1))-1)*1000</f>
        <v>7.1137766944480152</v>
      </c>
      <c r="AA101" s="79">
        <f>((((P101/1000)+1)/(([1]SMOW!$AA$4/1000)+1))-1)*1000</f>
        <v>13.683715961101628</v>
      </c>
      <c r="AB101" s="79">
        <f>Z101*[1]SMOW!$AN$6</f>
        <v>7.2378679506646009</v>
      </c>
      <c r="AC101" s="79">
        <f>AA101*[1]SMOW!$AN$12</f>
        <v>13.899665252065429</v>
      </c>
      <c r="AD101" s="79">
        <f t="shared" si="196"/>
        <v>7.2118002917027431</v>
      </c>
      <c r="AE101" s="79">
        <f t="shared" si="196"/>
        <v>13.803950817614195</v>
      </c>
      <c r="AF101" s="44">
        <f>(AD101-[1]SMOW!AN$14*AE101)</f>
        <v>-7.668573999755246E-2</v>
      </c>
      <c r="AG101" s="45">
        <f t="shared" si="195"/>
        <v>-76.68573999755246</v>
      </c>
      <c r="AK101" s="20">
        <v>23</v>
      </c>
      <c r="AL101" s="20">
        <v>0</v>
      </c>
      <c r="AM101" s="20">
        <v>0</v>
      </c>
      <c r="AN101" s="20">
        <v>0</v>
      </c>
    </row>
    <row r="102" spans="1:40" customFormat="1" x14ac:dyDescent="0.2">
      <c r="A102">
        <v>4219</v>
      </c>
      <c r="B102" t="s">
        <v>226</v>
      </c>
      <c r="C102" t="s">
        <v>126</v>
      </c>
      <c r="D102" t="s">
        <v>237</v>
      </c>
      <c r="E102" t="s">
        <v>254</v>
      </c>
      <c r="F102">
        <v>6.8351220413681801</v>
      </c>
      <c r="G102">
        <v>6.81186828913882</v>
      </c>
      <c r="H102">
        <v>3.2723387994337298E-3</v>
      </c>
      <c r="I102">
        <v>13.191901695172801</v>
      </c>
      <c r="J102">
        <v>13.105646283973</v>
      </c>
      <c r="K102">
        <v>1.24827432403121E-3</v>
      </c>
      <c r="L102">
        <v>-0.107912948798947</v>
      </c>
      <c r="M102">
        <v>3.2052383394082702E-3</v>
      </c>
      <c r="N102">
        <v>-3.4295535569947502</v>
      </c>
      <c r="O102">
        <v>3.2389773329042199E-3</v>
      </c>
      <c r="P102">
        <v>-6.9666748062600501</v>
      </c>
      <c r="Q102">
        <v>1.22343852203404E-3</v>
      </c>
      <c r="R102">
        <v>-12.1284856374053</v>
      </c>
      <c r="S102">
        <v>0.14679422507315701</v>
      </c>
      <c r="T102">
        <v>285.52190589438698</v>
      </c>
      <c r="U102">
        <v>0.128790508916342</v>
      </c>
      <c r="V102" s="14">
        <v>44773.791932870372</v>
      </c>
      <c r="W102">
        <v>2.5</v>
      </c>
      <c r="X102">
        <v>5.9816736771023003E-3</v>
      </c>
      <c r="Y102">
        <v>6.8012320755574604E-3</v>
      </c>
      <c r="Z102" s="79">
        <f>((((N102/1000)+1)/(([1]SMOW!$Z$4/1000)+1))-1)*1000</f>
        <v>7.1225437781099465</v>
      </c>
      <c r="AA102" s="79">
        <f>((((P102/1000)+1)/(([1]SMOW!$AA$4/1000)+1))-1)*1000</f>
        <v>13.702138250365925</v>
      </c>
      <c r="AB102" s="79">
        <f>Z102*[1]SMOW!$AN$6</f>
        <v>7.2467879655291405</v>
      </c>
      <c r="AC102" s="79">
        <f>AA102*[1]SMOW!$AN$12</f>
        <v>13.918378272320917</v>
      </c>
      <c r="AD102" s="79">
        <f t="shared" si="196"/>
        <v>7.2206561693967064</v>
      </c>
      <c r="AE102" s="79">
        <f t="shared" si="196"/>
        <v>13.822407128638618</v>
      </c>
      <c r="AF102" s="44">
        <f>(AD102-[1]SMOW!AN$14*AE102)</f>
        <v>-7.757479452448468E-2</v>
      </c>
      <c r="AG102" s="45">
        <f t="shared" si="195"/>
        <v>-77.574794524484673</v>
      </c>
      <c r="AK102" s="20">
        <v>23</v>
      </c>
      <c r="AL102" s="20">
        <v>0</v>
      </c>
      <c r="AM102" s="20">
        <v>0</v>
      </c>
      <c r="AN102" s="20">
        <v>0</v>
      </c>
    </row>
    <row r="103" spans="1:40" customFormat="1" x14ac:dyDescent="0.2">
      <c r="A103">
        <v>4220</v>
      </c>
      <c r="B103" t="s">
        <v>226</v>
      </c>
      <c r="C103" t="s">
        <v>126</v>
      </c>
      <c r="D103" t="s">
        <v>237</v>
      </c>
      <c r="E103" t="s">
        <v>255</v>
      </c>
      <c r="F103">
        <v>6.1115197236066798</v>
      </c>
      <c r="G103">
        <v>6.0929198967880103</v>
      </c>
      <c r="H103">
        <v>3.4768925532896798E-3</v>
      </c>
      <c r="I103">
        <v>11.812656101030299</v>
      </c>
      <c r="J103">
        <v>11.7434312613321</v>
      </c>
      <c r="K103">
        <v>1.39106252872098E-3</v>
      </c>
      <c r="L103">
        <v>-0.107611809195337</v>
      </c>
      <c r="M103">
        <v>3.6111667206680902E-3</v>
      </c>
      <c r="N103">
        <v>-4.1457787552145797</v>
      </c>
      <c r="O103">
        <v>3.4414456629595202E-3</v>
      </c>
      <c r="P103">
        <v>-8.3184787797409605</v>
      </c>
      <c r="Q103">
        <v>1.3633857970389201E-3</v>
      </c>
      <c r="R103">
        <v>-14.1221479527551</v>
      </c>
      <c r="S103">
        <v>0.141331131165056</v>
      </c>
      <c r="T103">
        <v>387.27052187050401</v>
      </c>
      <c r="U103">
        <v>0.23682778343356001</v>
      </c>
      <c r="V103" s="14">
        <v>44773.899282407408</v>
      </c>
      <c r="W103">
        <v>2.5</v>
      </c>
      <c r="X103">
        <v>0.10571121959546</v>
      </c>
      <c r="Y103">
        <v>0.10843325583010401</v>
      </c>
      <c r="Z103" s="79">
        <f>((((N103/1000)+1)/(([1]SMOW!$Z$4/1000)+1))-1)*1000</f>
        <v>6.3987348932250665</v>
      </c>
      <c r="AA103" s="79">
        <f>((((P103/1000)+1)/(([1]SMOW!$AA$4/1000)+1))-1)*1000</f>
        <v>12.322198077516555</v>
      </c>
      <c r="AB103" s="79">
        <f>Z103*[1]SMOW!$AN$6</f>
        <v>6.5103531074595535</v>
      </c>
      <c r="AC103" s="79">
        <f>AA103*[1]SMOW!$AN$12</f>
        <v>12.516660601111715</v>
      </c>
      <c r="AD103" s="79">
        <f t="shared" si="196"/>
        <v>6.4892522916610007</v>
      </c>
      <c r="AE103" s="79">
        <f t="shared" si="196"/>
        <v>12.438974777854835</v>
      </c>
      <c r="AF103" s="44">
        <f>(AD103-[1]SMOW!AN$14*AE103)</f>
        <v>-7.8526391046352728E-2</v>
      </c>
      <c r="AG103" s="45">
        <f t="shared" si="195"/>
        <v>-78.526391046352728</v>
      </c>
      <c r="AH103" s="2">
        <f>AVERAGE(AG101:AG103)</f>
        <v>-77.595641856129944</v>
      </c>
      <c r="AI103" s="2">
        <f>STDEV(AG101:AG103)</f>
        <v>0.920502596025632</v>
      </c>
      <c r="AJ103" t="s">
        <v>256</v>
      </c>
      <c r="AK103" s="20">
        <v>23</v>
      </c>
      <c r="AL103" s="20">
        <v>0</v>
      </c>
      <c r="AM103" s="20">
        <v>0</v>
      </c>
      <c r="AN103" s="20">
        <v>0</v>
      </c>
    </row>
    <row r="104" spans="1:40" customFormat="1" x14ac:dyDescent="0.2">
      <c r="A104">
        <v>4221</v>
      </c>
      <c r="B104" t="s">
        <v>226</v>
      </c>
      <c r="C104" t="s">
        <v>126</v>
      </c>
      <c r="D104" t="s">
        <v>237</v>
      </c>
      <c r="E104" t="s">
        <v>257</v>
      </c>
      <c r="F104">
        <v>5.8831374473645299</v>
      </c>
      <c r="G104">
        <v>5.8658991008669004</v>
      </c>
      <c r="H104">
        <v>3.7405812744736402E-3</v>
      </c>
      <c r="I104">
        <v>11.379246330453</v>
      </c>
      <c r="J104">
        <v>11.314989554245599</v>
      </c>
      <c r="K104">
        <v>2.8468604929085201E-3</v>
      </c>
      <c r="L104">
        <v>-0.108415383774796</v>
      </c>
      <c r="M104">
        <v>4.1264393792872396E-3</v>
      </c>
      <c r="N104">
        <v>-4.3718326760719002</v>
      </c>
      <c r="O104">
        <v>3.70244607985177E-3</v>
      </c>
      <c r="P104">
        <v>-8.7432653822865394</v>
      </c>
      <c r="Q104">
        <v>2.79021904627085E-3</v>
      </c>
      <c r="R104">
        <v>-14.8050093142613</v>
      </c>
      <c r="S104">
        <v>0.150676814034296</v>
      </c>
      <c r="T104">
        <v>313.70408565490999</v>
      </c>
      <c r="U104">
        <v>0.324327809539317</v>
      </c>
      <c r="V104" s="14">
        <v>44775.460011574076</v>
      </c>
      <c r="W104">
        <v>2.5</v>
      </c>
      <c r="X104">
        <v>2.55459444894207E-3</v>
      </c>
      <c r="Y104">
        <v>2.8787760015179702E-3</v>
      </c>
      <c r="Z104" s="79">
        <f>((((N104/1000)+1)/(([1]SMOW!$Z$4/1000)+1))-1)*1000</f>
        <v>6.1702874205777913</v>
      </c>
      <c r="AA104" s="79">
        <f>((((P104/1000)+1)/(([1]SMOW!$AA$4/1000)+1))-1)*1000</f>
        <v>11.888570044724656</v>
      </c>
      <c r="AB104" s="79">
        <f>Z104*[1]SMOW!$AN$6</f>
        <v>6.2779206441275939</v>
      </c>
      <c r="AC104" s="79">
        <f>AA104*[1]SMOW!$AN$12</f>
        <v>12.076189276154908</v>
      </c>
      <c r="AD104" s="79">
        <f t="shared" si="196"/>
        <v>6.2582965896668021</v>
      </c>
      <c r="AE104" s="79">
        <f t="shared" si="196"/>
        <v>12.00385387743964</v>
      </c>
      <c r="AF104" s="44">
        <f>(AD104-[1]SMOW!AN$14*AE104)</f>
        <v>-7.9738257621328579E-2</v>
      </c>
      <c r="AG104" s="45">
        <f t="shared" si="195"/>
        <v>-79.738257621328586</v>
      </c>
      <c r="AK104" s="20">
        <v>23</v>
      </c>
      <c r="AL104" s="20">
        <v>0</v>
      </c>
      <c r="AM104" s="20">
        <v>0</v>
      </c>
      <c r="AN104" s="20">
        <v>0</v>
      </c>
    </row>
    <row r="105" spans="1:40" customFormat="1" x14ac:dyDescent="0.2">
      <c r="A105">
        <v>4222</v>
      </c>
      <c r="B105" t="s">
        <v>226</v>
      </c>
      <c r="C105" t="s">
        <v>126</v>
      </c>
      <c r="D105" t="s">
        <v>237</v>
      </c>
      <c r="E105" t="s">
        <v>258</v>
      </c>
      <c r="F105">
        <v>6.9373552607129403</v>
      </c>
      <c r="G105">
        <v>6.9134021771093801</v>
      </c>
      <c r="H105">
        <v>4.32097143250191E-3</v>
      </c>
      <c r="I105">
        <v>13.4006863139026</v>
      </c>
      <c r="J105">
        <v>13.311691256029601</v>
      </c>
      <c r="K105">
        <v>1.51234041032848E-3</v>
      </c>
      <c r="L105">
        <v>-0.115170806074276</v>
      </c>
      <c r="M105">
        <v>4.45915246461886E-3</v>
      </c>
      <c r="N105">
        <v>-3.3283626044610801</v>
      </c>
      <c r="O105">
        <v>4.2769191651011798E-3</v>
      </c>
      <c r="P105">
        <v>-6.7618314210069803</v>
      </c>
      <c r="Q105">
        <v>1.46030273684066E-3</v>
      </c>
      <c r="R105">
        <v>-12.2335224623809</v>
      </c>
      <c r="S105">
        <v>0.16003318057285901</v>
      </c>
      <c r="T105">
        <v>296.71585848335502</v>
      </c>
      <c r="U105">
        <v>0.157107298629064</v>
      </c>
      <c r="V105" s="14">
        <v>44775.460011574076</v>
      </c>
      <c r="W105">
        <v>2.5</v>
      </c>
      <c r="X105">
        <v>8.7695680895054206E-3</v>
      </c>
      <c r="Y105">
        <v>6.6601612303125602E-3</v>
      </c>
      <c r="Z105" s="79">
        <f>((((N105/1000)+1)/(([1]SMOW!$Z$4/1000)+1))-1)*1000</f>
        <v>7.224806182023924</v>
      </c>
      <c r="AA105" s="79">
        <f>((((P105/1000)+1)/(([1]SMOW!$AA$4/1000)+1))-1)*1000</f>
        <v>13.911245208178213</v>
      </c>
      <c r="AB105" s="79">
        <f>Z105*[1]SMOW!$AN$6</f>
        <v>7.3508342137652649</v>
      </c>
      <c r="AC105" s="79">
        <f>AA105*[1]SMOW!$AN$12</f>
        <v>14.130785247424088</v>
      </c>
      <c r="AD105" s="79">
        <f t="shared" si="196"/>
        <v>7.3239485064701411</v>
      </c>
      <c r="AE105" s="79">
        <f t="shared" si="196"/>
        <v>14.031876385795371</v>
      </c>
      <c r="AF105" s="44">
        <f>(AD105-[1]SMOW!AN$14*AE105)</f>
        <v>-8.4882225229815589E-2</v>
      </c>
      <c r="AG105" s="45">
        <f t="shared" si="195"/>
        <v>-84.882225229815589</v>
      </c>
      <c r="AK105" s="20">
        <v>23</v>
      </c>
      <c r="AL105" s="20">
        <v>0</v>
      </c>
      <c r="AM105" s="20">
        <v>0</v>
      </c>
      <c r="AN105" s="20">
        <v>0</v>
      </c>
    </row>
    <row r="106" spans="1:40" customFormat="1" x14ac:dyDescent="0.2">
      <c r="A106">
        <v>4223</v>
      </c>
      <c r="B106" t="s">
        <v>226</v>
      </c>
      <c r="C106" t="s">
        <v>126</v>
      </c>
      <c r="D106" t="s">
        <v>237</v>
      </c>
      <c r="E106" t="s">
        <v>259</v>
      </c>
      <c r="F106">
        <v>7.0760016292841899</v>
      </c>
      <c r="G106">
        <v>7.0510838797537199</v>
      </c>
      <c r="H106">
        <v>4.1099601748596703E-3</v>
      </c>
      <c r="I106">
        <v>13.647584708032801</v>
      </c>
      <c r="J106">
        <v>13.555295123983999</v>
      </c>
      <c r="K106">
        <v>1.4159090107605801E-3</v>
      </c>
      <c r="L106">
        <v>-0.10611194570985399</v>
      </c>
      <c r="M106">
        <v>3.9228796542304604E-3</v>
      </c>
      <c r="N106">
        <v>-3.1911297344509602</v>
      </c>
      <c r="O106">
        <v>4.0680591654534597E-3</v>
      </c>
      <c r="P106">
        <v>-6.5200581122877503</v>
      </c>
      <c r="Q106">
        <v>1.3877379307679E-3</v>
      </c>
      <c r="R106">
        <v>-12.2513437145338</v>
      </c>
      <c r="S106">
        <v>0.12954610222065199</v>
      </c>
      <c r="T106">
        <v>295.40113626775701</v>
      </c>
      <c r="U106">
        <v>0.122761951297665</v>
      </c>
      <c r="V106" s="14">
        <v>44775.460011574076</v>
      </c>
      <c r="W106">
        <v>2.5</v>
      </c>
      <c r="X106">
        <v>1.10939120656839E-2</v>
      </c>
      <c r="Y106">
        <v>1.21886892374763E-2</v>
      </c>
      <c r="Z106" s="79">
        <f>((((N106/1000)+1)/(([1]SMOW!$Z$4/1000)+1))-1)*1000</f>
        <v>7.3634921300449463</v>
      </c>
      <c r="AA106" s="79">
        <f>((((P106/1000)+1)/(([1]SMOW!$AA$4/1000)+1))-1)*1000</f>
        <v>14.158050742093753</v>
      </c>
      <c r="AB106" s="79">
        <f>Z106*[1]SMOW!$AN$6</f>
        <v>7.4919393709136903</v>
      </c>
      <c r="AC106" s="79">
        <f>AA106*[1]SMOW!$AN$12</f>
        <v>14.381485737958611</v>
      </c>
      <c r="AD106" s="79">
        <f t="shared" si="196"/>
        <v>7.4640141822924901</v>
      </c>
      <c r="AE106" s="79">
        <f t="shared" si="196"/>
        <v>14.279053092978094</v>
      </c>
      <c r="AF106" s="44">
        <f>(AD106-[1]SMOW!AN$14*AE106)</f>
        <v>-7.5325850799943694E-2</v>
      </c>
      <c r="AG106" s="45">
        <f t="shared" si="195"/>
        <v>-75.325850799943694</v>
      </c>
      <c r="AH106" s="2">
        <f>AVERAGE(AG104:AG106)</f>
        <v>-79.982111217029285</v>
      </c>
      <c r="AI106" s="2">
        <f>STDEV(AG104:AG106)</f>
        <v>4.7828518159231592</v>
      </c>
      <c r="AK106" s="20">
        <v>23</v>
      </c>
      <c r="AL106" s="20">
        <v>0</v>
      </c>
      <c r="AM106" s="20">
        <v>0</v>
      </c>
      <c r="AN106" s="20">
        <v>0</v>
      </c>
    </row>
    <row r="107" spans="1:40" customFormat="1" x14ac:dyDescent="0.2">
      <c r="A107">
        <v>4224</v>
      </c>
      <c r="B107" t="s">
        <v>226</v>
      </c>
      <c r="C107" t="s">
        <v>126</v>
      </c>
      <c r="D107" t="s">
        <v>237</v>
      </c>
      <c r="E107" t="s">
        <v>260</v>
      </c>
      <c r="F107">
        <v>6.6976661623059996</v>
      </c>
      <c r="G107">
        <v>6.6753361802223203</v>
      </c>
      <c r="H107">
        <v>3.81211126241016E-3</v>
      </c>
      <c r="I107">
        <v>12.936547813133499</v>
      </c>
      <c r="J107">
        <v>12.853585336826299</v>
      </c>
      <c r="K107">
        <v>2.02100127348651E-3</v>
      </c>
      <c r="L107">
        <v>-0.111356877621961</v>
      </c>
      <c r="M107">
        <v>3.69826548506787E-3</v>
      </c>
      <c r="N107">
        <v>-3.5656080745263501</v>
      </c>
      <c r="O107">
        <v>3.77324682016388E-3</v>
      </c>
      <c r="P107">
        <v>-7.2169481396319499</v>
      </c>
      <c r="Q107">
        <v>1.9807912118827002E-3</v>
      </c>
      <c r="R107">
        <v>-12.946270601640199</v>
      </c>
      <c r="S107">
        <v>0.155705804380705</v>
      </c>
      <c r="T107">
        <v>291.46675269655702</v>
      </c>
      <c r="U107">
        <v>0.10063000212823001</v>
      </c>
      <c r="V107" s="14">
        <v>44775.460011574076</v>
      </c>
      <c r="W107">
        <v>2.5</v>
      </c>
      <c r="X107">
        <v>9.6547573436632003E-3</v>
      </c>
      <c r="Y107">
        <v>1.40789390048965E-2</v>
      </c>
      <c r="Z107" s="79">
        <f>((((N107/1000)+1)/(([1]SMOW!$Z$4/1000)+1))-1)*1000</f>
        <v>6.9850486594478234</v>
      </c>
      <c r="AA107" s="79">
        <f>((((P107/1000)+1)/(([1]SMOW!$AA$4/1000)+1))-1)*1000</f>
        <v>13.446655773847072</v>
      </c>
      <c r="AB107" s="79">
        <f>Z107*[1]SMOW!$AN$6</f>
        <v>7.1068944103218064</v>
      </c>
      <c r="AC107" s="79">
        <f>AA107*[1]SMOW!$AN$12</f>
        <v>13.658863904186163</v>
      </c>
      <c r="AD107" s="79">
        <f t="shared" si="196"/>
        <v>7.0817594536350752</v>
      </c>
      <c r="AE107" s="79">
        <f t="shared" si="196"/>
        <v>13.566422435031276</v>
      </c>
      <c r="AF107" s="44">
        <f>(AD107-[1]SMOW!AN$14*AE107)</f>
        <v>-8.1311592061439342E-2</v>
      </c>
      <c r="AG107" s="45">
        <f t="shared" si="195"/>
        <v>-81.311592061439342</v>
      </c>
      <c r="AK107" s="20">
        <v>23</v>
      </c>
      <c r="AL107" s="20">
        <v>0</v>
      </c>
      <c r="AM107" s="20">
        <v>0</v>
      </c>
      <c r="AN107" s="20">
        <v>0</v>
      </c>
    </row>
    <row r="108" spans="1:40" customFormat="1" x14ac:dyDescent="0.2">
      <c r="A108">
        <v>4225</v>
      </c>
      <c r="B108" t="s">
        <v>226</v>
      </c>
      <c r="C108" t="s">
        <v>126</v>
      </c>
      <c r="D108" t="s">
        <v>237</v>
      </c>
      <c r="E108" t="s">
        <v>261</v>
      </c>
      <c r="F108">
        <v>5.3835441083431999</v>
      </c>
      <c r="G108">
        <v>5.3691043682846002</v>
      </c>
      <c r="H108">
        <v>3.7201372370202798E-3</v>
      </c>
      <c r="I108">
        <v>10.416352155920899</v>
      </c>
      <c r="J108">
        <v>10.362475544838601</v>
      </c>
      <c r="K108">
        <v>3.41142461780159E-3</v>
      </c>
      <c r="L108">
        <v>-0.102282719390188</v>
      </c>
      <c r="M108">
        <v>3.7089913326344899E-3</v>
      </c>
      <c r="N108">
        <v>-4.8663326652051602</v>
      </c>
      <c r="O108">
        <v>3.6822104691889399E-3</v>
      </c>
      <c r="P108">
        <v>-9.6870017093786505</v>
      </c>
      <c r="Q108">
        <v>3.3435505418015999E-3</v>
      </c>
      <c r="R108">
        <v>-14.7832318759953</v>
      </c>
      <c r="S108">
        <v>0.16070493609299799</v>
      </c>
      <c r="T108">
        <v>315.63624993504999</v>
      </c>
      <c r="U108">
        <v>0.31843605666424002</v>
      </c>
      <c r="V108" s="14">
        <v>44775.465381944443</v>
      </c>
      <c r="W108">
        <v>2.5</v>
      </c>
      <c r="X108">
        <v>6.7513355992100593E-2</v>
      </c>
      <c r="Y108">
        <v>6.63475483418213E-2</v>
      </c>
      <c r="Z108" s="79">
        <f>((((N108/1000)+1)/(([1]SMOW!$Z$4/1000)+1))-1)*1000</f>
        <v>5.670551462390705</v>
      </c>
      <c r="AA108" s="79">
        <f>((((P108/1000)+1)/(([1]SMOW!$AA$4/1000)+1))-1)*1000</f>
        <v>10.925190963230857</v>
      </c>
      <c r="AB108" s="79">
        <f>Z108*[1]SMOW!$AN$6</f>
        <v>5.7694673947614863</v>
      </c>
      <c r="AC108" s="79">
        <f>AA108*[1]SMOW!$AN$12</f>
        <v>11.097606646869755</v>
      </c>
      <c r="AD108" s="79">
        <f t="shared" si="196"/>
        <v>5.7528877576362714</v>
      </c>
      <c r="AE108" s="79">
        <f t="shared" si="196"/>
        <v>11.036480033856563</v>
      </c>
      <c r="AF108" s="44">
        <f>(AD108-[1]SMOW!AN$14*AE108)</f>
        <v>-7.4373700239994456E-2</v>
      </c>
      <c r="AG108" s="45">
        <f t="shared" si="195"/>
        <v>-74.373700239994463</v>
      </c>
      <c r="AK108" s="20">
        <v>23</v>
      </c>
      <c r="AL108" s="20">
        <v>0</v>
      </c>
      <c r="AM108" s="20">
        <v>0</v>
      </c>
      <c r="AN108" s="20">
        <v>0</v>
      </c>
    </row>
    <row r="109" spans="1:40" customFormat="1" x14ac:dyDescent="0.2">
      <c r="A109">
        <v>4226</v>
      </c>
      <c r="B109" t="s">
        <v>226</v>
      </c>
      <c r="C109" t="s">
        <v>126</v>
      </c>
      <c r="D109" t="s">
        <v>237</v>
      </c>
      <c r="E109" t="s">
        <v>262</v>
      </c>
      <c r="F109">
        <v>6.4104370987083801</v>
      </c>
      <c r="G109">
        <v>6.3899773662851702</v>
      </c>
      <c r="H109">
        <v>3.7451714595761699E-3</v>
      </c>
      <c r="I109">
        <v>12.390265333282599</v>
      </c>
      <c r="J109">
        <v>12.314134166042001</v>
      </c>
      <c r="K109">
        <v>1.4723138948308299E-3</v>
      </c>
      <c r="L109">
        <v>-0.11188547338501</v>
      </c>
      <c r="M109">
        <v>3.7160784200183099E-3</v>
      </c>
      <c r="N109">
        <v>-3.84990884023716</v>
      </c>
      <c r="O109">
        <v>3.7069894680557499E-3</v>
      </c>
      <c r="P109">
        <v>-7.7523617237257501</v>
      </c>
      <c r="Q109">
        <v>1.4430205771141899E-3</v>
      </c>
      <c r="R109">
        <v>-11.9183311039555</v>
      </c>
      <c r="S109">
        <v>0.15185313911869699</v>
      </c>
      <c r="T109">
        <v>309.415983309132</v>
      </c>
      <c r="U109">
        <v>0.16084124760936599</v>
      </c>
      <c r="V109" s="14">
        <v>44775.568472222221</v>
      </c>
      <c r="W109">
        <v>2.5</v>
      </c>
      <c r="X109">
        <v>0.159498054001529</v>
      </c>
      <c r="Y109">
        <v>0.16290118414639199</v>
      </c>
      <c r="Z109" s="79">
        <f>((((N109/1000)+1)/(([1]SMOW!$Z$4/1000)+1))-1)*1000</f>
        <v>6.6977376004224709</v>
      </c>
      <c r="AA109" s="79">
        <f>((((P109/1000)+1)/(([1]SMOW!$AA$4/1000)+1))-1)*1000</f>
        <v>12.900098189852383</v>
      </c>
      <c r="AB109" s="79">
        <f>Z109*[1]SMOW!$AN$6</f>
        <v>6.8145715563286418</v>
      </c>
      <c r="AC109" s="79">
        <f>AA109*[1]SMOW!$AN$12</f>
        <v>13.103680832562963</v>
      </c>
      <c r="AD109" s="79">
        <f t="shared" si="196"/>
        <v>6.7914573132723834</v>
      </c>
      <c r="AE109" s="79">
        <f t="shared" si="196"/>
        <v>13.018570308050576</v>
      </c>
      <c r="AF109" s="44">
        <f>(AD109-[1]SMOW!AN$14*AE109)</f>
        <v>-8.2347809378321202E-2</v>
      </c>
      <c r="AG109" s="45">
        <f t="shared" si="195"/>
        <v>-82.347809378321202</v>
      </c>
      <c r="AH109" s="2">
        <f>AVERAGE(AG107:AG109)</f>
        <v>-79.344367226585007</v>
      </c>
      <c r="AI109" s="2">
        <f>STDEV(AG107:AG109)</f>
        <v>4.3357910812949996</v>
      </c>
      <c r="AK109" s="20">
        <v>23</v>
      </c>
      <c r="AL109" s="20">
        <v>0</v>
      </c>
      <c r="AM109" s="20">
        <v>0</v>
      </c>
      <c r="AN109" s="20">
        <v>0</v>
      </c>
    </row>
    <row r="110" spans="1:40" customFormat="1" x14ac:dyDescent="0.2">
      <c r="A110">
        <v>4227</v>
      </c>
      <c r="B110" t="s">
        <v>226</v>
      </c>
      <c r="C110" t="s">
        <v>126</v>
      </c>
      <c r="D110" t="s">
        <v>237</v>
      </c>
      <c r="E110" t="s">
        <v>263</v>
      </c>
      <c r="F110">
        <v>6.6096652636003297</v>
      </c>
      <c r="G110">
        <v>6.5879169870402201</v>
      </c>
      <c r="H110">
        <v>3.3664710551839401E-3</v>
      </c>
      <c r="I110">
        <v>12.7505879476243</v>
      </c>
      <c r="J110">
        <v>12.6699835908853</v>
      </c>
      <c r="K110">
        <v>1.7051177721135501E-3</v>
      </c>
      <c r="L110">
        <v>-0.101834348947211</v>
      </c>
      <c r="M110">
        <v>3.1261118579974201E-3</v>
      </c>
      <c r="N110">
        <v>-3.6527118048101102</v>
      </c>
      <c r="O110">
        <v>3.3321499110988998E-3</v>
      </c>
      <c r="P110">
        <v>-7.3992081273896497</v>
      </c>
      <c r="Q110">
        <v>1.6711925630824901E-3</v>
      </c>
      <c r="R110">
        <v>-11.463025534252299</v>
      </c>
      <c r="S110">
        <v>0.163625981984206</v>
      </c>
      <c r="T110">
        <v>302.37521464512702</v>
      </c>
      <c r="U110">
        <v>0.14619001633312301</v>
      </c>
      <c r="V110" s="14">
        <v>44775.659513888888</v>
      </c>
      <c r="W110">
        <v>2.5</v>
      </c>
      <c r="X110">
        <v>2.2982846244535299E-3</v>
      </c>
      <c r="Y110">
        <v>1.9077515226362601E-3</v>
      </c>
      <c r="Z110" s="79">
        <f>((((N110/1000)+1)/(([1]SMOW!$Z$4/1000)+1))-1)*1000</f>
        <v>6.8970226390805411</v>
      </c>
      <c r="AA110" s="79">
        <f>((((P110/1000)+1)/(([1]SMOW!$AA$4/1000)+1))-1)*1000</f>
        <v>13.260602260213528</v>
      </c>
      <c r="AB110" s="79">
        <f>Z110*[1]SMOW!$AN$6</f>
        <v>7.0173328821762651</v>
      </c>
      <c r="AC110" s="79">
        <f>AA110*[1]SMOW!$AN$12</f>
        <v>13.469874190731993</v>
      </c>
      <c r="AD110" s="79">
        <f t="shared" si="196"/>
        <v>6.992825983702124</v>
      </c>
      <c r="AE110" s="79">
        <f t="shared" si="196"/>
        <v>13.379961939996978</v>
      </c>
      <c r="AF110" s="44">
        <f>(AD110-[1]SMOW!AN$14*AE110)</f>
        <v>-7.1793920616280538E-2</v>
      </c>
      <c r="AG110" s="45">
        <f t="shared" si="195"/>
        <v>-71.793920616280531</v>
      </c>
      <c r="AK110" s="20">
        <v>23</v>
      </c>
      <c r="AL110" s="20">
        <v>0</v>
      </c>
      <c r="AM110" s="20">
        <v>0</v>
      </c>
      <c r="AN110" s="20">
        <v>0</v>
      </c>
    </row>
    <row r="111" spans="1:40" customFormat="1" x14ac:dyDescent="0.2">
      <c r="A111">
        <v>4228</v>
      </c>
      <c r="B111" t="s">
        <v>226</v>
      </c>
      <c r="C111" t="s">
        <v>126</v>
      </c>
      <c r="D111" t="s">
        <v>237</v>
      </c>
      <c r="E111" t="s">
        <v>264</v>
      </c>
      <c r="F111">
        <v>6.92563398885226</v>
      </c>
      <c r="G111">
        <v>6.9017615268163297</v>
      </c>
      <c r="H111">
        <v>4.7056847821432502E-3</v>
      </c>
      <c r="I111">
        <v>13.368461219515799</v>
      </c>
      <c r="J111">
        <v>13.279891789401701</v>
      </c>
      <c r="K111">
        <v>1.4128372771276001E-3</v>
      </c>
      <c r="L111">
        <v>-0.110021337987766</v>
      </c>
      <c r="M111">
        <v>4.7516240692994996E-3</v>
      </c>
      <c r="N111">
        <v>-3.3399643780537698</v>
      </c>
      <c r="O111">
        <v>4.6577103653803499E-3</v>
      </c>
      <c r="P111">
        <v>-6.7936281294562102</v>
      </c>
      <c r="Q111">
        <v>1.3847273126800701E-3</v>
      </c>
      <c r="R111">
        <v>-10.783383417323799</v>
      </c>
      <c r="S111">
        <v>0.15526890693921699</v>
      </c>
      <c r="T111">
        <v>292.02227030864299</v>
      </c>
      <c r="U111">
        <v>0.145598405049324</v>
      </c>
      <c r="V111" s="14">
        <v>44775.748067129629</v>
      </c>
      <c r="W111">
        <v>2.5</v>
      </c>
      <c r="X111">
        <v>1.36670937707765E-2</v>
      </c>
      <c r="Y111">
        <v>2.0335645691163098E-2</v>
      </c>
      <c r="Z111" s="79">
        <f>((((N111/1000)+1)/(([1]SMOW!$Z$4/1000)+1))-1)*1000</f>
        <v>7.2130815640860657</v>
      </c>
      <c r="AA111" s="79">
        <f>((((P111/1000)+1)/(([1]SMOW!$AA$4/1000)+1))-1)*1000</f>
        <v>13.878786688885203</v>
      </c>
      <c r="AB111" s="79">
        <f>Z111*[1]SMOW!$AN$6</f>
        <v>7.3389050740057273</v>
      </c>
      <c r="AC111" s="79">
        <f>AA111*[1]SMOW!$AN$12</f>
        <v>14.097814484655183</v>
      </c>
      <c r="AD111" s="79">
        <f t="shared" ref="AD111:AE126" si="197">LN((AB111/1000)+1)*1000</f>
        <v>7.3121063458365976</v>
      </c>
      <c r="AE111" s="79">
        <f t="shared" si="197"/>
        <v>13.999364505451755</v>
      </c>
      <c r="AF111" s="44">
        <f>(AD111-[1]SMOW!AN$14*AE111)</f>
        <v>-7.9558113041929168E-2</v>
      </c>
      <c r="AG111" s="45">
        <f t="shared" si="195"/>
        <v>-79.558113041929175</v>
      </c>
      <c r="AK111" s="20">
        <v>23</v>
      </c>
      <c r="AL111" s="20">
        <v>0</v>
      </c>
      <c r="AM111" s="20">
        <v>0</v>
      </c>
      <c r="AN111" s="20">
        <v>0</v>
      </c>
    </row>
    <row r="112" spans="1:40" customFormat="1" x14ac:dyDescent="0.2">
      <c r="A112">
        <v>4229</v>
      </c>
      <c r="B112" t="s">
        <v>226</v>
      </c>
      <c r="C112" t="s">
        <v>126</v>
      </c>
      <c r="D112" t="s">
        <v>237</v>
      </c>
      <c r="E112" t="s">
        <v>265</v>
      </c>
      <c r="F112">
        <v>7.1819035933753197</v>
      </c>
      <c r="G112">
        <v>7.1562359377445803</v>
      </c>
      <c r="H112">
        <v>5.6097436813306598E-3</v>
      </c>
      <c r="I112">
        <v>13.8882435110707</v>
      </c>
      <c r="J112">
        <v>13.7926855395565</v>
      </c>
      <c r="K112">
        <v>1.7112658553238801E-3</v>
      </c>
      <c r="L112">
        <v>-0.12630202714123201</v>
      </c>
      <c r="M112">
        <v>5.56345891532181E-3</v>
      </c>
      <c r="N112">
        <v>-3.0863074399927402</v>
      </c>
      <c r="O112">
        <v>5.5525523916992196E-3</v>
      </c>
      <c r="P112">
        <v>-6.2841874830238602</v>
      </c>
      <c r="Q112">
        <v>1.6772183233591E-3</v>
      </c>
      <c r="R112">
        <v>-10.091086160732599</v>
      </c>
      <c r="S112">
        <v>0.17460851769748201</v>
      </c>
      <c r="T112">
        <v>309.48343581271303</v>
      </c>
      <c r="U112">
        <v>9.6119089161833093E-2</v>
      </c>
      <c r="V112" s="14">
        <v>44775.837152777778</v>
      </c>
      <c r="W112">
        <v>2.5</v>
      </c>
      <c r="X112">
        <v>2.2324665174741999E-2</v>
      </c>
      <c r="Y112">
        <v>2.0034087641661001E-2</v>
      </c>
      <c r="Z112" s="79">
        <f>((((N112/1000)+1)/(([1]SMOW!$Z$4/1000)+1))-1)*1000</f>
        <v>7.4694243260240434</v>
      </c>
      <c r="AA112" s="79">
        <f>((((P112/1000)+1)/(([1]SMOW!$AA$4/1000)+1))-1)*1000</f>
        <v>14.398830739269286</v>
      </c>
      <c r="AB112" s="79">
        <f>Z112*[1]SMOW!$AN$6</f>
        <v>7.5997194263122552</v>
      </c>
      <c r="AC112" s="79">
        <f>AA112*[1]SMOW!$AN$12</f>
        <v>14.626065599865051</v>
      </c>
      <c r="AD112" s="79">
        <f t="shared" si="197"/>
        <v>7.5709870388678455</v>
      </c>
      <c r="AE112" s="79">
        <f t="shared" si="197"/>
        <v>14.520136338754822</v>
      </c>
      <c r="AF112" s="44">
        <f>(AD112-[1]SMOW!AN$14*AE112)</f>
        <v>-9.5644947994701468E-2</v>
      </c>
      <c r="AG112" s="45">
        <f t="shared" si="195"/>
        <v>-95.644947994701468</v>
      </c>
      <c r="AH112" s="2">
        <f>AVERAGE(AG110:AG112)</f>
        <v>-82.332327217637058</v>
      </c>
      <c r="AI112" s="2">
        <f>STDEV(AG110:AG112)</f>
        <v>12.165117137581147</v>
      </c>
      <c r="AK112" s="20">
        <v>23</v>
      </c>
      <c r="AL112" s="20">
        <v>0</v>
      </c>
      <c r="AM112" s="20">
        <v>0</v>
      </c>
      <c r="AN112" s="20">
        <v>0</v>
      </c>
    </row>
    <row r="113" spans="1:40" customFormat="1" x14ac:dyDescent="0.2">
      <c r="A113">
        <v>4230</v>
      </c>
      <c r="B113" t="s">
        <v>226</v>
      </c>
      <c r="C113" t="s">
        <v>126</v>
      </c>
      <c r="D113" t="s">
        <v>237</v>
      </c>
      <c r="E113" t="s">
        <v>266</v>
      </c>
      <c r="F113">
        <v>6.84011261318226</v>
      </c>
      <c r="G113">
        <v>6.8168249496796003</v>
      </c>
      <c r="H113">
        <v>3.4229287001688001E-3</v>
      </c>
      <c r="I113">
        <v>13.2116622615663</v>
      </c>
      <c r="J113">
        <v>13.125149347032901</v>
      </c>
      <c r="K113">
        <v>1.73805181525098E-3</v>
      </c>
      <c r="L113">
        <v>-0.113253905553757</v>
      </c>
      <c r="M113">
        <v>3.3664133729070099E-3</v>
      </c>
      <c r="N113">
        <v>-3.4246138640183301</v>
      </c>
      <c r="O113">
        <v>3.3880319708704202E-3</v>
      </c>
      <c r="P113">
        <v>-6.94730739824921</v>
      </c>
      <c r="Q113">
        <v>1.70347134690851E-3</v>
      </c>
      <c r="R113">
        <v>-10.8511711394787</v>
      </c>
      <c r="S113">
        <v>0.15226540755057599</v>
      </c>
      <c r="T113">
        <v>334.75780771350799</v>
      </c>
      <c r="U113">
        <v>0.14849915625368801</v>
      </c>
      <c r="V113" s="14">
        <v>44775.925729166665</v>
      </c>
      <c r="W113">
        <v>2.5</v>
      </c>
      <c r="X113">
        <v>2.07039504199211E-2</v>
      </c>
      <c r="Y113">
        <v>2.21455759076193E-2</v>
      </c>
      <c r="Z113" s="79">
        <f>((((N113/1000)+1)/(([1]SMOW!$Z$4/1000)+1))-1)*1000</f>
        <v>7.1275357745850254</v>
      </c>
      <c r="AA113" s="79">
        <f>((((P113/1000)+1)/(([1]SMOW!$AA$4/1000)+1))-1)*1000</f>
        <v>13.721908768046243</v>
      </c>
      <c r="AB113" s="79">
        <f>Z113*[1]SMOW!$AN$6</f>
        <v>7.2518670413630781</v>
      </c>
      <c r="AC113" s="79">
        <f>AA113*[1]SMOW!$AN$12</f>
        <v>13.938460798032327</v>
      </c>
      <c r="AD113" s="79">
        <f t="shared" si="197"/>
        <v>7.2256986903448341</v>
      </c>
      <c r="AE113" s="79">
        <f t="shared" si="197"/>
        <v>13.842213779014756</v>
      </c>
      <c r="AF113" s="44">
        <f>(AD113-[1]SMOW!AN$14*AE113)</f>
        <v>-8.2990184974957693E-2</v>
      </c>
      <c r="AG113" s="45">
        <f t="shared" si="195"/>
        <v>-82.990184974957685</v>
      </c>
      <c r="AJ113" t="s">
        <v>267</v>
      </c>
      <c r="AK113" s="20">
        <v>23</v>
      </c>
      <c r="AL113" s="20">
        <v>0</v>
      </c>
      <c r="AM113" s="20">
        <v>0</v>
      </c>
      <c r="AN113" s="20">
        <v>0</v>
      </c>
    </row>
    <row r="114" spans="1:40" customFormat="1" x14ac:dyDescent="0.2">
      <c r="A114">
        <v>4231</v>
      </c>
      <c r="B114" t="s">
        <v>226</v>
      </c>
      <c r="C114" t="s">
        <v>126</v>
      </c>
      <c r="D114" t="s">
        <v>237</v>
      </c>
      <c r="E114" t="s">
        <v>268</v>
      </c>
      <c r="F114">
        <v>6.9500574270771001</v>
      </c>
      <c r="G114">
        <v>6.9260166376317098</v>
      </c>
      <c r="H114">
        <v>4.9109238281108197E-3</v>
      </c>
      <c r="I114">
        <v>13.410922267517799</v>
      </c>
      <c r="J114">
        <v>13.321791790709399</v>
      </c>
      <c r="K114">
        <v>1.7063657071889899E-3</v>
      </c>
      <c r="L114">
        <v>-0.107889427862844</v>
      </c>
      <c r="M114">
        <v>5.2134779344580797E-3</v>
      </c>
      <c r="N114">
        <v>-3.3157899365761399</v>
      </c>
      <c r="O114">
        <v>4.8608570010000903E-3</v>
      </c>
      <c r="P114">
        <v>-6.75201189109303</v>
      </c>
      <c r="Q114">
        <v>1.6724156691088701E-3</v>
      </c>
      <c r="R114">
        <v>-11.0889408906156</v>
      </c>
      <c r="S114">
        <v>0.161632953815215</v>
      </c>
      <c r="T114">
        <v>300.926638594927</v>
      </c>
      <c r="U114">
        <v>0.125937989560822</v>
      </c>
      <c r="V114" s="14">
        <v>44776.01494212963</v>
      </c>
      <c r="W114">
        <v>2.5</v>
      </c>
      <c r="X114">
        <v>9.5677737519681394E-2</v>
      </c>
      <c r="Y114">
        <v>9.1232463927212307E-2</v>
      </c>
      <c r="Z114" s="79">
        <f>((((N114/1000)+1)/(([1]SMOW!$Z$4/1000)+1))-1)*1000</f>
        <v>7.2375119744820804</v>
      </c>
      <c r="AA114" s="79">
        <f>((((P114/1000)+1)/(([1]SMOW!$AA$4/1000)+1))-1)*1000</f>
        <v>13.921269119982371</v>
      </c>
      <c r="AB114" s="79">
        <f>Z114*[1]SMOW!$AN$6</f>
        <v>7.3637616434514479</v>
      </c>
      <c r="AC114" s="79">
        <f>AA114*[1]SMOW!$AN$12</f>
        <v>14.140967351392781</v>
      </c>
      <c r="AD114" s="79">
        <f t="shared" si="197"/>
        <v>7.3367815198535951</v>
      </c>
      <c r="AE114" s="79">
        <f t="shared" si="197"/>
        <v>14.041916563060255</v>
      </c>
      <c r="AF114" s="44">
        <f>(AD114-[1]SMOW!AN$14*AE114)</f>
        <v>-7.735042544222015E-2</v>
      </c>
      <c r="AG114" s="45">
        <f t="shared" si="195"/>
        <v>-77.350425442220143</v>
      </c>
      <c r="AK114" s="20">
        <v>23</v>
      </c>
      <c r="AL114" s="20">
        <v>0</v>
      </c>
      <c r="AM114" s="20">
        <v>0</v>
      </c>
      <c r="AN114" s="20">
        <v>0</v>
      </c>
    </row>
    <row r="115" spans="1:40" customFormat="1" x14ac:dyDescent="0.2">
      <c r="A115">
        <v>4232</v>
      </c>
      <c r="B115" t="s">
        <v>226</v>
      </c>
      <c r="C115" t="s">
        <v>126</v>
      </c>
      <c r="D115" t="s">
        <v>237</v>
      </c>
      <c r="E115" t="s">
        <v>269</v>
      </c>
      <c r="F115">
        <v>5.8761611776660301</v>
      </c>
      <c r="G115">
        <v>5.8589633742323297</v>
      </c>
      <c r="H115">
        <v>5.1181161320183596E-3</v>
      </c>
      <c r="I115">
        <v>11.338159068125201</v>
      </c>
      <c r="J115">
        <v>11.274363805055</v>
      </c>
      <c r="K115">
        <v>2.2650570907497901E-3</v>
      </c>
      <c r="L115">
        <v>-9.3900714836713903E-2</v>
      </c>
      <c r="M115">
        <v>5.0681243454100099E-3</v>
      </c>
      <c r="N115">
        <v>-4.3787378227595299</v>
      </c>
      <c r="O115">
        <v>5.0659369811116E-3</v>
      </c>
      <c r="P115">
        <v>-8.7835351679650806</v>
      </c>
      <c r="Q115">
        <v>2.2199912680098402E-3</v>
      </c>
      <c r="R115">
        <v>-13.513216088242901</v>
      </c>
      <c r="S115">
        <v>0.14875616614537099</v>
      </c>
      <c r="T115">
        <v>353.42740119721702</v>
      </c>
      <c r="U115">
        <v>0.37407598144359899</v>
      </c>
      <c r="V115" s="14">
        <v>44776.429780092592</v>
      </c>
      <c r="W115">
        <v>2.5</v>
      </c>
      <c r="X115">
        <v>2.66080193302601E-4</v>
      </c>
      <c r="Y115">
        <v>4.36904354016235E-4</v>
      </c>
      <c r="Z115" s="79">
        <f>((((N115/1000)+1)/(([1]SMOW!$Z$4/1000)+1))-1)*1000</f>
        <v>6.1633091593600309</v>
      </c>
      <c r="AA115" s="79">
        <f>((((P115/1000)+1)/(([1]SMOW!$AA$4/1000)+1))-1)*1000</f>
        <v>11.847462091130856</v>
      </c>
      <c r="AB115" s="79">
        <f>Z115*[1]SMOW!$AN$6</f>
        <v>6.2708206555576949</v>
      </c>
      <c r="AC115" s="79">
        <f>AA115*[1]SMOW!$AN$12</f>
        <v>12.034432578210028</v>
      </c>
      <c r="AD115" s="79">
        <f t="shared" si="197"/>
        <v>6.2512408712891174</v>
      </c>
      <c r="AE115" s="79">
        <f t="shared" si="197"/>
        <v>11.96259457322968</v>
      </c>
      <c r="AF115" s="44">
        <f>(AD115-[1]SMOW!AN$14*AE115)</f>
        <v>-6.5009063376153975E-2</v>
      </c>
      <c r="AG115" s="45">
        <f t="shared" si="195"/>
        <v>-65.009063376153975</v>
      </c>
      <c r="AH115" s="2">
        <f>AVERAGE(AG113:AG115)</f>
        <v>-75.116557931110606</v>
      </c>
      <c r="AI115" s="2">
        <f>STDEV(AG113:AG115)</f>
        <v>9.1963474559541503</v>
      </c>
      <c r="AK115" s="20">
        <v>23</v>
      </c>
      <c r="AL115" s="20">
        <v>0</v>
      </c>
      <c r="AM115" s="20">
        <v>0</v>
      </c>
      <c r="AN115" s="20">
        <v>0</v>
      </c>
    </row>
    <row r="116" spans="1:40" customFormat="1" x14ac:dyDescent="0.2">
      <c r="A116">
        <v>4233</v>
      </c>
      <c r="B116" t="s">
        <v>226</v>
      </c>
      <c r="C116" t="s">
        <v>126</v>
      </c>
      <c r="D116" t="s">
        <v>237</v>
      </c>
      <c r="E116" t="s">
        <v>270</v>
      </c>
      <c r="F116">
        <v>6.2341782919355904</v>
      </c>
      <c r="G116">
        <v>6.2148258859322798</v>
      </c>
      <c r="H116">
        <v>3.9762838812926696E-3</v>
      </c>
      <c r="I116">
        <v>12.0272664943206</v>
      </c>
      <c r="J116">
        <v>11.9555136253936</v>
      </c>
      <c r="K116">
        <v>1.67041776128882E-3</v>
      </c>
      <c r="L116">
        <v>-9.7685308275523297E-2</v>
      </c>
      <c r="M116">
        <v>4.0103105007976104E-3</v>
      </c>
      <c r="N116">
        <v>-4.02437068995782</v>
      </c>
      <c r="O116">
        <v>3.9357457005753903E-3</v>
      </c>
      <c r="P116">
        <v>-8.1081382982254109</v>
      </c>
      <c r="Q116">
        <v>1.6371829474564701E-3</v>
      </c>
      <c r="R116">
        <v>-12.7110722639698</v>
      </c>
      <c r="S116">
        <v>0.147715985994395</v>
      </c>
      <c r="T116">
        <v>355.180288682487</v>
      </c>
      <c r="U116">
        <v>0.242712339352954</v>
      </c>
      <c r="V116" s="14">
        <v>44776.612962962965</v>
      </c>
      <c r="W116">
        <v>2.5</v>
      </c>
      <c r="X116">
        <v>8.2049079752159106E-3</v>
      </c>
      <c r="Y116">
        <v>7.4542426950401303E-3</v>
      </c>
      <c r="Z116" s="79">
        <f>((((N116/1000)+1)/(([1]SMOW!$Z$4/1000)+1))-1)*1000</f>
        <v>6.5214284769581354</v>
      </c>
      <c r="AA116" s="79">
        <f>((((P116/1000)+1)/(([1]SMOW!$AA$4/1000)+1))-1)*1000</f>
        <v>12.536916547142285</v>
      </c>
      <c r="AB116" s="79">
        <f>Z116*[1]SMOW!$AN$6</f>
        <v>6.6351869328095736</v>
      </c>
      <c r="AC116" s="79">
        <f>AA116*[1]SMOW!$AN$12</f>
        <v>12.734767645990273</v>
      </c>
      <c r="AD116" s="79">
        <f t="shared" si="197"/>
        <v>6.6132709709141837</v>
      </c>
      <c r="AE116" s="79">
        <f t="shared" si="197"/>
        <v>12.654362401020759</v>
      </c>
      <c r="AF116" s="44">
        <f>(AD116-[1]SMOW!AN$14*AE116)</f>
        <v>-6.8232376824776786E-2</v>
      </c>
      <c r="AG116" s="45">
        <f t="shared" si="195"/>
        <v>-68.232376824776793</v>
      </c>
      <c r="AJ116" t="s">
        <v>271</v>
      </c>
      <c r="AK116" s="20">
        <v>23</v>
      </c>
      <c r="AL116" s="20">
        <v>0</v>
      </c>
      <c r="AM116" s="20">
        <v>0</v>
      </c>
      <c r="AN116" s="20">
        <v>0</v>
      </c>
    </row>
    <row r="117" spans="1:40" customFormat="1" x14ac:dyDescent="0.2">
      <c r="A117">
        <v>4234</v>
      </c>
      <c r="B117" t="s">
        <v>226</v>
      </c>
      <c r="C117" t="s">
        <v>126</v>
      </c>
      <c r="D117" t="s">
        <v>237</v>
      </c>
      <c r="E117" t="s">
        <v>272</v>
      </c>
      <c r="F117">
        <v>6.9461104521280497</v>
      </c>
      <c r="G117">
        <v>6.9220970478308397</v>
      </c>
      <c r="H117">
        <v>4.0364869865836001E-3</v>
      </c>
      <c r="I117">
        <v>13.3975885069475</v>
      </c>
      <c r="J117">
        <v>13.3086344182536</v>
      </c>
      <c r="K117">
        <v>1.3034498677153999E-3</v>
      </c>
      <c r="L117">
        <v>-0.104861925007047</v>
      </c>
      <c r="M117">
        <v>3.9468897821265704E-3</v>
      </c>
      <c r="N117">
        <v>-3.3196966721487899</v>
      </c>
      <c r="O117">
        <v>3.9953350357149501E-3</v>
      </c>
      <c r="P117">
        <v>-6.7650803617097504</v>
      </c>
      <c r="Q117">
        <v>1.27751628708804E-3</v>
      </c>
      <c r="R117">
        <v>-10.682092020064699</v>
      </c>
      <c r="S117">
        <v>0.17076870526930399</v>
      </c>
      <c r="T117">
        <v>331.35977255891999</v>
      </c>
      <c r="U117">
        <v>0.14057284271536399</v>
      </c>
      <c r="V117" s="14">
        <v>44776.701747685183</v>
      </c>
      <c r="W117">
        <v>2.5</v>
      </c>
      <c r="X117">
        <v>5.63065122322488E-2</v>
      </c>
      <c r="Y117">
        <v>5.87784501187315E-2</v>
      </c>
      <c r="Z117" s="79">
        <f>((((N117/1000)+1)/(([1]SMOW!$Z$4/1000)+1))-1)*1000</f>
        <v>7.2335638727880625</v>
      </c>
      <c r="AA117" s="79">
        <f>((((P117/1000)+1)/(([1]SMOW!$AA$4/1000)+1))-1)*1000</f>
        <v>13.907928644620871</v>
      </c>
      <c r="AB117" s="79">
        <f>Z117*[1]SMOW!$AN$6</f>
        <v>7.3597446718842354</v>
      </c>
      <c r="AC117" s="79">
        <f>AA117*[1]SMOW!$AN$12</f>
        <v>14.127416343585006</v>
      </c>
      <c r="AD117" s="79">
        <f t="shared" si="197"/>
        <v>7.3327939041290859</v>
      </c>
      <c r="AE117" s="79">
        <f t="shared" si="197"/>
        <v>14.028554418368749</v>
      </c>
      <c r="AF117" s="44">
        <f>(AD117-[1]SMOW!AN$14*AE117)</f>
        <v>-7.4282828769614007E-2</v>
      </c>
      <c r="AG117" s="45">
        <f t="shared" si="195"/>
        <v>-74.282828769614014</v>
      </c>
      <c r="AJ117" t="s">
        <v>273</v>
      </c>
      <c r="AK117" s="20">
        <v>23</v>
      </c>
      <c r="AL117" s="20">
        <v>0</v>
      </c>
      <c r="AM117" s="20">
        <v>0</v>
      </c>
      <c r="AN117" s="20">
        <v>0</v>
      </c>
    </row>
    <row r="118" spans="1:40" customFormat="1" x14ac:dyDescent="0.2">
      <c r="A118">
        <v>4235</v>
      </c>
      <c r="B118" t="s">
        <v>226</v>
      </c>
      <c r="C118" t="s">
        <v>126</v>
      </c>
      <c r="D118" t="s">
        <v>237</v>
      </c>
      <c r="E118" t="s">
        <v>274</v>
      </c>
      <c r="F118">
        <v>7.0274583246975197</v>
      </c>
      <c r="G118">
        <v>7.0028804954933097</v>
      </c>
      <c r="H118">
        <v>4.0903059442445001E-3</v>
      </c>
      <c r="I118">
        <v>13.556104063076299</v>
      </c>
      <c r="J118">
        <v>13.4650420783031</v>
      </c>
      <c r="K118">
        <v>1.5647841334243699E-3</v>
      </c>
      <c r="L118">
        <v>-0.10666172185074101</v>
      </c>
      <c r="M118">
        <v>3.9709923834762503E-3</v>
      </c>
      <c r="N118">
        <v>-3.2391781404557598</v>
      </c>
      <c r="O118">
        <v>4.0486053095553504E-3</v>
      </c>
      <c r="P118">
        <v>-6.6097186483619197</v>
      </c>
      <c r="Q118">
        <v>1.53365101776447E-3</v>
      </c>
      <c r="R118">
        <v>-10.4995863528558</v>
      </c>
      <c r="S118">
        <v>0.13568769257642499</v>
      </c>
      <c r="T118">
        <v>320.90042935486099</v>
      </c>
      <c r="U118">
        <v>9.1230577950459996E-2</v>
      </c>
      <c r="V118" s="14">
        <v>44776.790775462963</v>
      </c>
      <c r="W118">
        <v>2.5</v>
      </c>
      <c r="X118">
        <v>6.9717812530476599E-3</v>
      </c>
      <c r="Y118">
        <v>6.1447256903804899E-3</v>
      </c>
      <c r="Z118" s="79">
        <f>((((N118/1000)+1)/(([1]SMOW!$Z$4/1000)+1))-1)*1000</f>
        <v>7.3149349677763542</v>
      </c>
      <c r="AA118" s="79">
        <f>((((P118/1000)+1)/(([1]SMOW!$AA$4/1000)+1))-1)*1000</f>
        <v>14.066524028106375</v>
      </c>
      <c r="AB118" s="79">
        <f>Z118*[1]SMOW!$AN$6</f>
        <v>7.4425351875024575</v>
      </c>
      <c r="AC118" s="79">
        <f>AA118*[1]SMOW!$AN$12</f>
        <v>14.288514596956963</v>
      </c>
      <c r="AD118" s="79">
        <f t="shared" si="197"/>
        <v>7.4149761772904892</v>
      </c>
      <c r="AE118" s="79">
        <f t="shared" si="197"/>
        <v>14.187395858384436</v>
      </c>
      <c r="AF118" s="44">
        <f>(AD118-[1]SMOW!AN$14*AE118)</f>
        <v>-7.5968835936492951E-2</v>
      </c>
      <c r="AG118" s="45">
        <f t="shared" si="195"/>
        <v>-75.968835936492951</v>
      </c>
      <c r="AH118" s="2">
        <f>AVERAGE(AG116:AG118)</f>
        <v>-72.828013843627915</v>
      </c>
      <c r="AI118" s="2">
        <f>STDEV(AG116:AG118)</f>
        <v>4.0682385314123275</v>
      </c>
      <c r="AK118" s="20">
        <v>23</v>
      </c>
      <c r="AL118" s="20">
        <v>0</v>
      </c>
      <c r="AM118" s="20">
        <v>0</v>
      </c>
      <c r="AN118" s="20">
        <v>0</v>
      </c>
    </row>
    <row r="119" spans="1:40" customFormat="1" x14ac:dyDescent="0.2">
      <c r="A119">
        <v>4236</v>
      </c>
      <c r="B119" t="s">
        <v>226</v>
      </c>
      <c r="C119" t="s">
        <v>119</v>
      </c>
      <c r="D119" t="s">
        <v>121</v>
      </c>
      <c r="E119" t="s">
        <v>275</v>
      </c>
      <c r="F119">
        <v>5.9839469848347298</v>
      </c>
      <c r="G119">
        <v>5.9661140140755</v>
      </c>
      <c r="H119">
        <v>3.7058132496267898E-3</v>
      </c>
      <c r="I119">
        <v>11.819521650270699</v>
      </c>
      <c r="J119">
        <v>11.7502166455935</v>
      </c>
      <c r="K119">
        <v>1.1518338106271499E-3</v>
      </c>
      <c r="L119">
        <v>-0.23800037479785299</v>
      </c>
      <c r="M119">
        <v>3.7655041227512898E-3</v>
      </c>
      <c r="N119">
        <v>-4.2720508909880701</v>
      </c>
      <c r="O119">
        <v>3.6680325147251899E-3</v>
      </c>
      <c r="P119">
        <v>-8.3117498282164792</v>
      </c>
      <c r="Q119">
        <v>1.12891679959867E-3</v>
      </c>
      <c r="R119">
        <v>-13.2379564055827</v>
      </c>
      <c r="S119">
        <v>0.18512322378909099</v>
      </c>
      <c r="T119">
        <v>334.25639731858502</v>
      </c>
      <c r="U119">
        <v>0.14472726213563</v>
      </c>
      <c r="V119" s="14">
        <v>44776.879444444443</v>
      </c>
      <c r="W119">
        <v>2.5</v>
      </c>
      <c r="X119">
        <v>3.3971862387703299E-2</v>
      </c>
      <c r="Y119">
        <v>3.2229685543470402E-2</v>
      </c>
      <c r="Z119" s="79">
        <f>((((N119/1000)+1)/(([1]SMOW!$Z$4/1000)+1))-1)*1000</f>
        <v>6.2711257361982575</v>
      </c>
      <c r="AA119" s="79">
        <f>((((P119/1000)+1)/(([1]SMOW!$AA$4/1000)+1))-1)*1000</f>
        <v>12.329067084200895</v>
      </c>
      <c r="AB119" s="79">
        <f>Z119*[1]SMOW!$AN$6</f>
        <v>6.3805179625671773</v>
      </c>
      <c r="AC119" s="79">
        <f>AA119*[1]SMOW!$AN$12</f>
        <v>12.523638010888266</v>
      </c>
      <c r="AD119" s="79">
        <f t="shared" si="197"/>
        <v>6.3602486313647644</v>
      </c>
      <c r="AE119" s="79">
        <f t="shared" si="197"/>
        <v>12.445865909632518</v>
      </c>
      <c r="AF119" s="44">
        <f>(AD119-[1]SMOW!AN$14*AE119)</f>
        <v>-0.21116856892120595</v>
      </c>
      <c r="AG119" s="45">
        <f t="shared" si="195"/>
        <v>-211.16856892120595</v>
      </c>
      <c r="AK119" s="20">
        <v>23</v>
      </c>
      <c r="AL119" s="20">
        <v>0</v>
      </c>
      <c r="AM119" s="20">
        <v>0</v>
      </c>
      <c r="AN119" s="20">
        <v>0</v>
      </c>
    </row>
    <row r="120" spans="1:40" customFormat="1" x14ac:dyDescent="0.2">
      <c r="A120">
        <v>4237</v>
      </c>
      <c r="B120" t="s">
        <v>226</v>
      </c>
      <c r="C120" t="s">
        <v>119</v>
      </c>
      <c r="D120" t="s">
        <v>121</v>
      </c>
      <c r="E120" t="s">
        <v>276</v>
      </c>
      <c r="F120">
        <v>5.4460035966016198</v>
      </c>
      <c r="G120">
        <v>5.43122732166887</v>
      </c>
      <c r="H120">
        <v>4.6624074727915398E-3</v>
      </c>
      <c r="I120">
        <v>10.781607878827</v>
      </c>
      <c r="J120">
        <v>10.7239007268729</v>
      </c>
      <c r="K120">
        <v>1.2721191288961201E-3</v>
      </c>
      <c r="L120">
        <v>-0.230992262120018</v>
      </c>
      <c r="M120">
        <v>4.6925545978184404E-3</v>
      </c>
      <c r="N120">
        <v>-4.8045099509040599</v>
      </c>
      <c r="O120">
        <v>4.6148742678324998E-3</v>
      </c>
      <c r="P120">
        <v>-9.3290131541439099</v>
      </c>
      <c r="Q120">
        <v>1.2468089080611201E-3</v>
      </c>
      <c r="R120">
        <v>-15.097188058354901</v>
      </c>
      <c r="S120">
        <v>0.13119955599949101</v>
      </c>
      <c r="T120">
        <v>355.16067433247099</v>
      </c>
      <c r="U120">
        <v>9.2762777913508399E-2</v>
      </c>
      <c r="V120" s="14">
        <v>44776.969560185185</v>
      </c>
      <c r="W120">
        <v>2.5</v>
      </c>
      <c r="X120">
        <v>1.87668382832488E-2</v>
      </c>
      <c r="Y120">
        <v>2.0604395514046098E-2</v>
      </c>
      <c r="Z120" s="79">
        <f>((((N120/1000)+1)/(([1]SMOW!$Z$4/1000)+1))-1)*1000</f>
        <v>5.733028780991134</v>
      </c>
      <c r="AA120" s="79">
        <f>((((P120/1000)+1)/(([1]SMOW!$AA$4/1000)+1))-1)*1000</f>
        <v>11.290630626436426</v>
      </c>
      <c r="AB120" s="79">
        <f>Z120*[1]SMOW!$AN$6</f>
        <v>5.833034554846007</v>
      </c>
      <c r="AC120" s="79">
        <f>AA120*[1]SMOW!$AN$12</f>
        <v>11.468813488843402</v>
      </c>
      <c r="AD120" s="79">
        <f t="shared" si="197"/>
        <v>5.8160882756751482</v>
      </c>
      <c r="AE120" s="79">
        <f t="shared" si="197"/>
        <v>11.40354520654612</v>
      </c>
      <c r="AF120" s="44">
        <f>(AD120-[1]SMOW!AN$14*AE120)</f>
        <v>-0.2049835933812032</v>
      </c>
      <c r="AG120" s="45">
        <f t="shared" si="195"/>
        <v>-204.98359338120321</v>
      </c>
      <c r="AH120" s="2">
        <f>AVERAGE(AG119:AG120)</f>
        <v>-208.07608115120456</v>
      </c>
      <c r="AI120" s="2">
        <f>STDEV(AG119:AG120)</f>
        <v>4.3734381458088656</v>
      </c>
      <c r="AJ120" t="s">
        <v>277</v>
      </c>
      <c r="AK120" s="20">
        <v>23</v>
      </c>
      <c r="AL120" s="20">
        <v>0</v>
      </c>
      <c r="AM120" s="20">
        <v>0</v>
      </c>
      <c r="AN120" s="20">
        <v>0</v>
      </c>
    </row>
    <row r="121" spans="1:40" customFormat="1" x14ac:dyDescent="0.2">
      <c r="A121">
        <v>4238</v>
      </c>
      <c r="B121" t="s">
        <v>226</v>
      </c>
      <c r="C121" t="s">
        <v>126</v>
      </c>
      <c r="D121" t="s">
        <v>237</v>
      </c>
      <c r="E121" t="s">
        <v>278</v>
      </c>
      <c r="F121">
        <v>5.2707943134814101</v>
      </c>
      <c r="G121">
        <v>5.2569519059214302</v>
      </c>
      <c r="H121">
        <v>4.4891372726128297E-3</v>
      </c>
      <c r="I121">
        <v>10.2067959258467</v>
      </c>
      <c r="J121">
        <v>10.1550581869614</v>
      </c>
      <c r="K121">
        <v>2.7974515173114002E-3</v>
      </c>
      <c r="L121">
        <v>-0.104918816794178</v>
      </c>
      <c r="M121">
        <v>4.5738711976812301E-3</v>
      </c>
      <c r="N121">
        <v>-4.97793297685695</v>
      </c>
      <c r="O121">
        <v>4.4433705558886202E-3</v>
      </c>
      <c r="P121">
        <v>-9.8923885858603295</v>
      </c>
      <c r="Q121">
        <v>2.7417931170350299E-3</v>
      </c>
      <c r="R121">
        <v>-15.7611737486779</v>
      </c>
      <c r="S121">
        <v>0.15764511202154</v>
      </c>
      <c r="T121">
        <v>371.12511558903401</v>
      </c>
      <c r="U121">
        <v>0.31640432322545797</v>
      </c>
      <c r="V121" s="14">
        <v>44777.461655092593</v>
      </c>
      <c r="W121">
        <v>2.5</v>
      </c>
      <c r="X121">
        <v>2.3237819380374201E-2</v>
      </c>
      <c r="Y121">
        <v>2.2202369784240301E-2</v>
      </c>
      <c r="Z121" s="79">
        <f>((((N121/1000)+1)/(([1]SMOW!$Z$4/1000)+1))-1)*1000</f>
        <v>5.5577694807873446</v>
      </c>
      <c r="AA121" s="79">
        <f>((((P121/1000)+1)/(([1]SMOW!$AA$4/1000)+1))-1)*1000</f>
        <v>10.715529202063534</v>
      </c>
      <c r="AB121" s="79">
        <f>Z121*[1]SMOW!$AN$6</f>
        <v>5.6547180674883242</v>
      </c>
      <c r="AC121" s="79">
        <f>AA121*[1]SMOW!$AN$12</f>
        <v>10.884636112793448</v>
      </c>
      <c r="AD121" s="79">
        <f t="shared" si="197"/>
        <v>5.6387901662610513</v>
      </c>
      <c r="AE121" s="79">
        <f t="shared" si="197"/>
        <v>10.825824835843344</v>
      </c>
      <c r="AF121" s="44">
        <f>(AD121-[1]SMOW!AN$14*AE121)</f>
        <v>-7.7245347064234693E-2</v>
      </c>
      <c r="AG121" s="45">
        <f t="shared" si="195"/>
        <v>-77.245347064234693</v>
      </c>
      <c r="AJ121" t="s">
        <v>279</v>
      </c>
      <c r="AK121" s="20">
        <v>23</v>
      </c>
      <c r="AL121" s="20">
        <v>0</v>
      </c>
      <c r="AM121" s="20">
        <v>0</v>
      </c>
      <c r="AN121" s="20">
        <v>0</v>
      </c>
    </row>
    <row r="122" spans="1:40" customFormat="1" x14ac:dyDescent="0.2">
      <c r="A122">
        <v>4239</v>
      </c>
      <c r="B122" t="s">
        <v>226</v>
      </c>
      <c r="C122" t="s">
        <v>126</v>
      </c>
      <c r="D122" t="s">
        <v>237</v>
      </c>
      <c r="E122" t="s">
        <v>280</v>
      </c>
      <c r="F122">
        <v>5.8107086121016103</v>
      </c>
      <c r="G122">
        <v>5.7938911775330704</v>
      </c>
      <c r="H122">
        <v>4.4507651907440297E-3</v>
      </c>
      <c r="I122">
        <v>11.2520630716791</v>
      </c>
      <c r="J122">
        <v>11.189229460504899</v>
      </c>
      <c r="K122">
        <v>1.5915938860202299E-3</v>
      </c>
      <c r="L122">
        <v>-0.114021977613526</v>
      </c>
      <c r="M122">
        <v>4.3532636061217799E-3</v>
      </c>
      <c r="N122">
        <v>-4.4435230999686803</v>
      </c>
      <c r="O122">
        <v>4.4053896770688298E-3</v>
      </c>
      <c r="P122">
        <v>-8.8679181890824701</v>
      </c>
      <c r="Q122">
        <v>1.55992736060049E-3</v>
      </c>
      <c r="R122">
        <v>-14.224032866499201</v>
      </c>
      <c r="S122">
        <v>0.12196787714297699</v>
      </c>
      <c r="T122">
        <v>310.19438322756901</v>
      </c>
      <c r="U122">
        <v>0.119224348708394</v>
      </c>
      <c r="V122" s="14">
        <v>44777.552349537036</v>
      </c>
      <c r="W122">
        <v>2.5</v>
      </c>
      <c r="X122">
        <v>2.9477077215024901E-2</v>
      </c>
      <c r="Y122">
        <v>2.77249011562366E-2</v>
      </c>
      <c r="Z122" s="79">
        <f>((((N122/1000)+1)/(([1]SMOW!$Z$4/1000)+1))-1)*1000</f>
        <v>6.0978379090184109</v>
      </c>
      <c r="AA122" s="79">
        <f>((((P122/1000)+1)/(([1]SMOW!$AA$4/1000)+1))-1)*1000</f>
        <v>11.761322737326108</v>
      </c>
      <c r="AB122" s="79">
        <f>Z122*[1]SMOW!$AN$6</f>
        <v>6.2042073382030205</v>
      </c>
      <c r="AC122" s="79">
        <f>AA122*[1]SMOW!$AN$12</f>
        <v>11.946933817908455</v>
      </c>
      <c r="AD122" s="79">
        <f t="shared" si="197"/>
        <v>6.1850404797786327</v>
      </c>
      <c r="AE122" s="79">
        <f t="shared" si="197"/>
        <v>11.876132551583716</v>
      </c>
      <c r="AF122" s="44">
        <f>(AD122-[1]SMOW!AN$14*AE122)</f>
        <v>-8.5557507457569848E-2</v>
      </c>
      <c r="AG122" s="45">
        <f t="shared" si="195"/>
        <v>-85.557507457569841</v>
      </c>
      <c r="AK122" s="20">
        <v>23</v>
      </c>
      <c r="AL122" s="20">
        <v>0</v>
      </c>
      <c r="AM122" s="20">
        <v>0</v>
      </c>
      <c r="AN122" s="20">
        <v>0</v>
      </c>
    </row>
    <row r="123" spans="1:40" customFormat="1" x14ac:dyDescent="0.2">
      <c r="A123">
        <v>4240</v>
      </c>
      <c r="B123" t="s">
        <v>226</v>
      </c>
      <c r="C123" t="s">
        <v>126</v>
      </c>
      <c r="D123" t="s">
        <v>237</v>
      </c>
      <c r="E123" t="s">
        <v>281</v>
      </c>
      <c r="F123">
        <v>6.09788712427211</v>
      </c>
      <c r="G123">
        <v>6.0793699393813601</v>
      </c>
      <c r="H123">
        <v>4.00468520468872E-3</v>
      </c>
      <c r="I123">
        <v>11.7958353779002</v>
      </c>
      <c r="J123">
        <v>11.7268067581455</v>
      </c>
      <c r="K123">
        <v>1.72079850458603E-3</v>
      </c>
      <c r="L123">
        <v>-0.112384028919465</v>
      </c>
      <c r="M123">
        <v>4.1474567729080699E-3</v>
      </c>
      <c r="N123">
        <v>-4.1592723703136301</v>
      </c>
      <c r="O123">
        <v>3.9638574727199199E-3</v>
      </c>
      <c r="P123">
        <v>-8.3349648359303607</v>
      </c>
      <c r="Q123">
        <v>1.6865613099916201E-3</v>
      </c>
      <c r="R123">
        <v>-13.775623280991001</v>
      </c>
      <c r="S123">
        <v>0.150047841654009</v>
      </c>
      <c r="T123">
        <v>291.95373354652997</v>
      </c>
      <c r="U123">
        <v>0.11608375063592</v>
      </c>
      <c r="V123" s="14">
        <v>44777.641527777778</v>
      </c>
      <c r="W123">
        <v>2.5</v>
      </c>
      <c r="X123">
        <v>6.2906235762266005E-2</v>
      </c>
      <c r="Y123">
        <v>6.0184650330568502E-2</v>
      </c>
      <c r="Z123" s="79">
        <f>((((N123/1000)+1)/(([1]SMOW!$Z$4/1000)+1))-1)*1000</f>
        <v>6.3850984021853741</v>
      </c>
      <c r="AA123" s="79">
        <f>((((P123/1000)+1)/(([1]SMOW!$AA$4/1000)+1))-1)*1000</f>
        <v>12.305368883584578</v>
      </c>
      <c r="AB123" s="79">
        <f>Z123*[1]SMOW!$AN$6</f>
        <v>6.496478744277371</v>
      </c>
      <c r="AC123" s="79">
        <f>AA123*[1]SMOW!$AN$12</f>
        <v>12.499565817590812</v>
      </c>
      <c r="AD123" s="79">
        <f t="shared" si="197"/>
        <v>6.4754675762166158</v>
      </c>
      <c r="AE123" s="79">
        <f t="shared" si="197"/>
        <v>12.422091176332684</v>
      </c>
      <c r="AF123" s="44">
        <f>(AD123-[1]SMOW!AN$14*AE123)</f>
        <v>-8.3396564887041613E-2</v>
      </c>
      <c r="AG123" s="45">
        <f t="shared" si="195"/>
        <v>-83.39656488704162</v>
      </c>
      <c r="AH123" s="2">
        <f>AVERAGE(AG121:AG123)</f>
        <v>-82.066473136282056</v>
      </c>
      <c r="AI123" s="2">
        <f>STDEV(AG121:AG123)</f>
        <v>4.3127555750600299</v>
      </c>
      <c r="AK123" s="20">
        <v>23</v>
      </c>
      <c r="AL123" s="20">
        <v>0</v>
      </c>
      <c r="AM123" s="20">
        <v>0</v>
      </c>
      <c r="AN123" s="20">
        <v>0</v>
      </c>
    </row>
    <row r="124" spans="1:40" customFormat="1" x14ac:dyDescent="0.2">
      <c r="A124">
        <v>4241</v>
      </c>
      <c r="B124" t="s">
        <v>226</v>
      </c>
      <c r="C124" t="s">
        <v>126</v>
      </c>
      <c r="D124" t="s">
        <v>237</v>
      </c>
      <c r="E124" t="s">
        <v>282</v>
      </c>
      <c r="F124">
        <v>7.1632688446153896</v>
      </c>
      <c r="G124">
        <v>7.1377342162053798</v>
      </c>
      <c r="H124">
        <v>3.8517687873549701E-3</v>
      </c>
      <c r="I124">
        <v>13.800133239930799</v>
      </c>
      <c r="J124">
        <v>13.705778439463099</v>
      </c>
      <c r="K124">
        <v>1.5035103755563499E-3</v>
      </c>
      <c r="L124">
        <v>-9.8916799831148899E-2</v>
      </c>
      <c r="M124">
        <v>4.1228582383957798E-3</v>
      </c>
      <c r="N124">
        <v>-3.1047522076458298</v>
      </c>
      <c r="O124">
        <v>3.81250003697528E-3</v>
      </c>
      <c r="P124">
        <v>-6.37054470260626</v>
      </c>
      <c r="Q124">
        <v>1.4735963692589899E-3</v>
      </c>
      <c r="R124">
        <v>-11.147436709122299</v>
      </c>
      <c r="S124">
        <v>0.168079669822116</v>
      </c>
      <c r="T124">
        <v>314.99119274465102</v>
      </c>
      <c r="U124">
        <v>0.11577933581029801</v>
      </c>
      <c r="V124" s="14">
        <v>44777.730694444443</v>
      </c>
      <c r="W124">
        <v>2.5</v>
      </c>
      <c r="X124">
        <v>6.610218720549E-3</v>
      </c>
      <c r="Y124">
        <v>7.4808517531015396E-3</v>
      </c>
      <c r="Z124" s="79">
        <f>((((N124/1000)+1)/(([1]SMOW!$Z$4/1000)+1))-1)*1000</f>
        <v>7.450784257592824</v>
      </c>
      <c r="AA124" s="79">
        <f>((((P124/1000)+1)/(([1]SMOW!$AA$4/1000)+1))-1)*1000</f>
        <v>14.31067609639558</v>
      </c>
      <c r="AB124" s="79">
        <f>Z124*[1]SMOW!$AN$6</f>
        <v>7.5807542043645642</v>
      </c>
      <c r="AC124" s="79">
        <f>AA124*[1]SMOW!$AN$12</f>
        <v>14.536519746250208</v>
      </c>
      <c r="AD124" s="79">
        <f t="shared" si="197"/>
        <v>7.5521646830577538</v>
      </c>
      <c r="AE124" s="79">
        <f t="shared" si="197"/>
        <v>14.431877414290341</v>
      </c>
      <c r="AF124" s="44">
        <f>(AD124-[1]SMOW!AN$14*AE124)</f>
        <v>-6.7866591687546496E-2</v>
      </c>
      <c r="AG124" s="45">
        <f t="shared" si="195"/>
        <v>-67.866591687546503</v>
      </c>
      <c r="AK124" s="20">
        <v>23</v>
      </c>
      <c r="AL124" s="20">
        <v>0</v>
      </c>
      <c r="AM124" s="20">
        <v>0</v>
      </c>
      <c r="AN124" s="20">
        <v>0</v>
      </c>
    </row>
    <row r="125" spans="1:40" customFormat="1" x14ac:dyDescent="0.2">
      <c r="A125">
        <v>4242</v>
      </c>
      <c r="B125" t="s">
        <v>226</v>
      </c>
      <c r="C125" t="s">
        <v>126</v>
      </c>
      <c r="D125" t="s">
        <v>237</v>
      </c>
      <c r="E125" t="s">
        <v>283</v>
      </c>
      <c r="F125">
        <v>7.3789001712019502</v>
      </c>
      <c r="G125">
        <v>7.3518089989462201</v>
      </c>
      <c r="H125">
        <v>3.77697469004451E-3</v>
      </c>
      <c r="I125">
        <v>14.241068691913499</v>
      </c>
      <c r="J125">
        <v>14.140617194461299</v>
      </c>
      <c r="K125">
        <v>1.5595902142752601E-3</v>
      </c>
      <c r="L125">
        <v>-0.114436879729355</v>
      </c>
      <c r="M125">
        <v>4.0007710091608901E-3</v>
      </c>
      <c r="N125">
        <v>-2.8913192406196302</v>
      </c>
      <c r="O125">
        <v>3.7384684648572699E-3</v>
      </c>
      <c r="P125">
        <v>-5.9383821504326502</v>
      </c>
      <c r="Q125">
        <v>1.5285604373972801E-3</v>
      </c>
      <c r="R125">
        <v>-10.6211728049377</v>
      </c>
      <c r="S125">
        <v>0.12661149457929199</v>
      </c>
      <c r="T125">
        <v>302.51644122816703</v>
      </c>
      <c r="U125">
        <v>7.1016478823633294E-2</v>
      </c>
      <c r="V125" s="14">
        <v>44777.819560185184</v>
      </c>
      <c r="W125">
        <v>2.5</v>
      </c>
      <c r="X125">
        <v>6.5245205003740495E-2</v>
      </c>
      <c r="Y125">
        <v>6.21585418662398E-2</v>
      </c>
      <c r="Z125" s="79">
        <f>((((N125/1000)+1)/(([1]SMOW!$Z$4/1000)+1))-1)*1000</f>
        <v>7.6664771405643428</v>
      </c>
      <c r="AA125" s="79">
        <f>((((P125/1000)+1)/(([1]SMOW!$AA$4/1000)+1))-1)*1000</f>
        <v>14.751833600475051</v>
      </c>
      <c r="AB125" s="79">
        <f>Z125*[1]SMOW!$AN$6</f>
        <v>7.8002095895841226</v>
      </c>
      <c r="AC125" s="79">
        <f>AA125*[1]SMOW!$AN$12</f>
        <v>14.984639368695781</v>
      </c>
      <c r="AD125" s="79">
        <f t="shared" si="197"/>
        <v>7.769945231777184</v>
      </c>
      <c r="AE125" s="79">
        <f t="shared" si="197"/>
        <v>14.873478752335551</v>
      </c>
      <c r="AF125" s="44">
        <f>(AD125-[1]SMOW!AN$14*AE125)</f>
        <v>-8.3251549455987117E-2</v>
      </c>
      <c r="AG125" s="45">
        <f t="shared" si="195"/>
        <v>-83.251549455987117</v>
      </c>
      <c r="AK125" s="20">
        <v>23</v>
      </c>
      <c r="AL125" s="20">
        <v>0</v>
      </c>
      <c r="AM125" s="20">
        <v>0</v>
      </c>
      <c r="AN125" s="20">
        <v>0</v>
      </c>
    </row>
    <row r="126" spans="1:40" customFormat="1" x14ac:dyDescent="0.2">
      <c r="A126">
        <v>4243</v>
      </c>
      <c r="B126" t="s">
        <v>226</v>
      </c>
      <c r="C126" t="s">
        <v>126</v>
      </c>
      <c r="D126" t="s">
        <v>237</v>
      </c>
      <c r="E126" t="s">
        <v>284</v>
      </c>
      <c r="F126">
        <v>7.45598917645653</v>
      </c>
      <c r="G126">
        <v>7.4283302351199598</v>
      </c>
      <c r="H126">
        <v>4.8390982915401297E-3</v>
      </c>
      <c r="I126">
        <v>14.3818761537269</v>
      </c>
      <c r="J126">
        <v>14.279437926770401</v>
      </c>
      <c r="K126">
        <v>1.5705793517544499E-3</v>
      </c>
      <c r="L126">
        <v>-0.111212990214789</v>
      </c>
      <c r="M126">
        <v>4.8483940262197302E-3</v>
      </c>
      <c r="N126">
        <v>-2.81501615712506</v>
      </c>
      <c r="O126">
        <v>4.7897637251724601E-3</v>
      </c>
      <c r="P126">
        <v>-5.8003762092257496</v>
      </c>
      <c r="Q126">
        <v>1.5393309337977999E-3</v>
      </c>
      <c r="R126">
        <v>-10.3926513309447</v>
      </c>
      <c r="S126">
        <v>0.135845371127923</v>
      </c>
      <c r="T126">
        <v>319.86158510144901</v>
      </c>
      <c r="U126">
        <v>0.12743287462727901</v>
      </c>
      <c r="V126" s="14">
        <v>44777.90824074074</v>
      </c>
      <c r="W126">
        <v>2.5</v>
      </c>
      <c r="X126">
        <v>4.1282967083664801E-2</v>
      </c>
      <c r="Y126">
        <v>3.8808545420772798E-2</v>
      </c>
      <c r="Z126" s="79">
        <f>((((N126/1000)+1)/(([1]SMOW!$Z$4/1000)+1))-1)*1000</f>
        <v>7.7435881524565708</v>
      </c>
      <c r="AA126" s="79">
        <f>((((P126/1000)+1)/(([1]SMOW!$AA$4/1000)+1))-1)*1000</f>
        <v>14.892711971969064</v>
      </c>
      <c r="AB126" s="79">
        <f>Z126*[1]SMOW!$AN$6</f>
        <v>7.8786657100937338</v>
      </c>
      <c r="AC126" s="79">
        <f>AA126*[1]SMOW!$AN$12</f>
        <v>15.127741009404295</v>
      </c>
      <c r="AD126" s="79">
        <f t="shared" si="197"/>
        <v>7.8477910846167767</v>
      </c>
      <c r="AE126" s="79">
        <f t="shared" si="197"/>
        <v>15.014457786135523</v>
      </c>
      <c r="AF126" s="44">
        <f>(AD126-[1]SMOW!AN$14*AE126)</f>
        <v>-7.984262646277962E-2</v>
      </c>
      <c r="AG126" s="45">
        <f t="shared" si="195"/>
        <v>-79.84262646277962</v>
      </c>
      <c r="AH126" s="2">
        <f>AVERAGE(AG124:AG126)</f>
        <v>-76.986922535437756</v>
      </c>
      <c r="AI126" s="2">
        <f>STDEV(AG124:AG126)</f>
        <v>8.0802546416961487</v>
      </c>
      <c r="AK126" s="20">
        <v>23</v>
      </c>
      <c r="AL126" s="20">
        <v>0</v>
      </c>
      <c r="AM126" s="20">
        <v>0</v>
      </c>
      <c r="AN126" s="20">
        <v>0</v>
      </c>
    </row>
    <row r="127" spans="1:40" customFormat="1" x14ac:dyDescent="0.2">
      <c r="A127">
        <v>4244</v>
      </c>
      <c r="B127" t="s">
        <v>226</v>
      </c>
      <c r="C127" t="s">
        <v>126</v>
      </c>
      <c r="D127" t="s">
        <v>237</v>
      </c>
      <c r="E127" t="s">
        <v>285</v>
      </c>
      <c r="F127">
        <v>7.7563740385107502</v>
      </c>
      <c r="G127">
        <v>7.7264476374917797</v>
      </c>
      <c r="H127">
        <v>4.4325594842697397E-3</v>
      </c>
      <c r="I127">
        <v>14.929648251637101</v>
      </c>
      <c r="J127">
        <v>14.819297976510599</v>
      </c>
      <c r="K127">
        <v>1.5872858331850499E-3</v>
      </c>
      <c r="L127">
        <v>-9.8141694105815303E-2</v>
      </c>
      <c r="M127">
        <v>4.3406944715918098E-3</v>
      </c>
      <c r="N127">
        <v>-2.5176937162122099</v>
      </c>
      <c r="O127">
        <v>4.3873695776194396E-3</v>
      </c>
      <c r="P127">
        <v>-5.2635026446759499</v>
      </c>
      <c r="Q127">
        <v>1.55570502125091E-3</v>
      </c>
      <c r="R127">
        <v>-9.6905340254672794</v>
      </c>
      <c r="S127">
        <v>0.14635108052149701</v>
      </c>
      <c r="T127">
        <v>313.97021698198898</v>
      </c>
      <c r="U127">
        <v>0.143824131073061</v>
      </c>
      <c r="V127" s="14">
        <v>44777.997847222221</v>
      </c>
      <c r="W127">
        <v>2.5</v>
      </c>
      <c r="X127">
        <v>8.6889521923034906E-3</v>
      </c>
      <c r="Y127">
        <v>7.6647202195884098E-3</v>
      </c>
      <c r="Z127" s="79">
        <f>((((N127/1000)+1)/(([1]SMOW!$Z$4/1000)+1))-1)*1000</f>
        <v>8.044058765530826</v>
      </c>
      <c r="AA127" s="79">
        <f>((((P127/1000)+1)/(([1]SMOW!$AA$4/1000)+1))-1)*1000</f>
        <v>15.44075992418481</v>
      </c>
      <c r="AB127" s="79">
        <f>Z127*[1]SMOW!$AN$6</f>
        <v>8.1843776706876064</v>
      </c>
      <c r="AC127" s="79">
        <f>AA127*[1]SMOW!$AN$12</f>
        <v>15.684437969464955</v>
      </c>
      <c r="AD127" s="79">
        <f t="shared" ref="AD127:AE138" si="198">LN((AB127/1000)+1)*1000</f>
        <v>8.1510672782266234</v>
      </c>
      <c r="AE127" s="79">
        <f t="shared" si="198"/>
        <v>15.562708362695234</v>
      </c>
      <c r="AF127" s="44">
        <f>(AD127-[1]SMOW!AN$14*AE127)</f>
        <v>-6.6042737276461594E-2</v>
      </c>
      <c r="AG127" s="45">
        <f t="shared" si="195"/>
        <v>-66.042737276461594</v>
      </c>
      <c r="AK127" s="20">
        <v>23</v>
      </c>
      <c r="AL127" s="20">
        <v>0</v>
      </c>
      <c r="AM127" s="20">
        <v>0</v>
      </c>
      <c r="AN127" s="20">
        <v>1</v>
      </c>
    </row>
    <row r="128" spans="1:40" customFormat="1" x14ac:dyDescent="0.2">
      <c r="A128">
        <v>4245</v>
      </c>
      <c r="B128" t="s">
        <v>226</v>
      </c>
      <c r="C128" t="s">
        <v>126</v>
      </c>
      <c r="D128" t="s">
        <v>237</v>
      </c>
      <c r="E128" t="s">
        <v>286</v>
      </c>
      <c r="F128">
        <v>6.4039585883279999</v>
      </c>
      <c r="G128">
        <v>6.3835352880082201</v>
      </c>
      <c r="H128">
        <v>1.76636462676798E-2</v>
      </c>
      <c r="I128">
        <v>12.2591956146717</v>
      </c>
      <c r="J128">
        <v>12.184658122766001</v>
      </c>
      <c r="K128">
        <v>1.14135996759049E-2</v>
      </c>
      <c r="L128">
        <v>-5.1454862658574602E-2</v>
      </c>
      <c r="M128">
        <v>1.6269956824848299E-2</v>
      </c>
      <c r="N128">
        <v>-3.85025360678606</v>
      </c>
      <c r="O128">
        <v>1.8028445465763002E-2</v>
      </c>
      <c r="P128">
        <v>-7.8821712873104701</v>
      </c>
      <c r="Q128">
        <v>1.03477544577901E-2</v>
      </c>
      <c r="R128">
        <v>-15.1019661016021</v>
      </c>
      <c r="S128">
        <v>0.24965324713957901</v>
      </c>
      <c r="T128">
        <v>460.80703140501703</v>
      </c>
      <c r="U128">
        <v>0.38139084960425901</v>
      </c>
      <c r="V128" s="14">
        <v>44778.446562500001</v>
      </c>
      <c r="W128">
        <v>2.5</v>
      </c>
      <c r="X128">
        <v>3.6218276247358501E-3</v>
      </c>
      <c r="Y128">
        <v>2.6634292659048898E-3</v>
      </c>
      <c r="Z128" s="79">
        <f>((((N128/1000)+1)/(([1]SMOW!$Z$4/1000)+1))-1)*1000</f>
        <v>6.6973891833437271</v>
      </c>
      <c r="AA128" s="79">
        <f>((((P128/1000)+1)/(([1]SMOW!$AA$4/1000)+1))-1)*1000</f>
        <v>12.767586793877239</v>
      </c>
      <c r="AB128" s="79">
        <f>Z128*[1]SMOW!$AN$6</f>
        <v>6.8142170615341016</v>
      </c>
      <c r="AC128" s="79">
        <f>AA128*[1]SMOW!$AN$12</f>
        <v>12.969078210630865</v>
      </c>
      <c r="AD128" s="79">
        <f t="shared" si="198"/>
        <v>6.7911052177953906</v>
      </c>
      <c r="AE128" s="79">
        <f t="shared" si="198"/>
        <v>12.88569983582372</v>
      </c>
      <c r="AF128" s="44">
        <f>(AD128-[1]SMOW!AN$14*AE128)</f>
        <v>-1.2544295519534288E-2</v>
      </c>
      <c r="AG128" s="45">
        <f t="shared" si="195"/>
        <v>-12.544295519534288</v>
      </c>
      <c r="AJ128" t="s">
        <v>287</v>
      </c>
      <c r="AK128" s="20">
        <v>23</v>
      </c>
      <c r="AL128" s="20">
        <v>0</v>
      </c>
      <c r="AM128" s="20">
        <v>0</v>
      </c>
      <c r="AN128" s="20">
        <v>0</v>
      </c>
    </row>
    <row r="129" spans="1:40" customFormat="1" x14ac:dyDescent="0.2">
      <c r="A129">
        <v>4247</v>
      </c>
      <c r="B129" t="s">
        <v>226</v>
      </c>
      <c r="C129" t="s">
        <v>119</v>
      </c>
      <c r="D129" t="s">
        <v>125</v>
      </c>
      <c r="E129" t="s">
        <v>288</v>
      </c>
      <c r="F129">
        <v>4.0525716006572496</v>
      </c>
      <c r="G129">
        <v>4.04438172312544</v>
      </c>
      <c r="H129">
        <v>4.1154623442008903E-3</v>
      </c>
      <c r="I129">
        <v>8.1282426507178194</v>
      </c>
      <c r="J129">
        <v>8.0953862209070095</v>
      </c>
      <c r="K129">
        <v>3.1283333742387399E-3</v>
      </c>
      <c r="L129">
        <v>-0.22998220151346499</v>
      </c>
      <c r="M129">
        <v>3.9337436603378304E-3</v>
      </c>
      <c r="N129">
        <v>-6.1837359193732002</v>
      </c>
      <c r="O129">
        <v>4.0735052402259796E-3</v>
      </c>
      <c r="P129">
        <v>-11.9295867384908</v>
      </c>
      <c r="Q129">
        <v>3.0660917124734201E-3</v>
      </c>
      <c r="R129">
        <v>-19.540675988201901</v>
      </c>
      <c r="S129">
        <v>0.15068217783872101</v>
      </c>
      <c r="T129">
        <v>295.90194647512402</v>
      </c>
      <c r="U129">
        <v>0.43364149293722398</v>
      </c>
      <c r="V129" s="14">
        <v>44781.760798611111</v>
      </c>
      <c r="W129">
        <v>2.5</v>
      </c>
      <c r="X129">
        <v>6.76852755321799E-2</v>
      </c>
      <c r="Y129">
        <v>6.8252677636248898E-2</v>
      </c>
      <c r="Z129" s="79">
        <f>((((N129/1000)+1)/(([1]SMOW!$Z$4/1000)+1))-1)*1000</f>
        <v>4.3391990013028625</v>
      </c>
      <c r="AA129" s="79">
        <f>((((P129/1000)+1)/(([1]SMOW!$AA$4/1000)+1))-1)*1000</f>
        <v>8.6359291816329176</v>
      </c>
      <c r="AB129" s="79">
        <f>Z129*[1]SMOW!$AN$6</f>
        <v>4.4148910954145135</v>
      </c>
      <c r="AC129" s="79">
        <f>AA129*[1]SMOW!$AN$12</f>
        <v>8.7722169260503389</v>
      </c>
      <c r="AD129" s="79">
        <f t="shared" si="198"/>
        <v>4.4051740530142371</v>
      </c>
      <c r="AE129" s="79">
        <f t="shared" si="198"/>
        <v>8.7339645736682527</v>
      </c>
      <c r="AF129" s="44">
        <f>(AD129-[1]SMOW!AN$14*AE129)</f>
        <v>-0.20635924188260013</v>
      </c>
      <c r="AG129" s="45">
        <f t="shared" si="195"/>
        <v>-206.35924188260014</v>
      </c>
      <c r="AK129" s="20">
        <v>23</v>
      </c>
      <c r="AL129" s="20">
        <v>0</v>
      </c>
      <c r="AM129" s="20">
        <v>0</v>
      </c>
      <c r="AN129" s="20">
        <v>0</v>
      </c>
    </row>
    <row r="130" spans="1:40" customFormat="1" x14ac:dyDescent="0.2">
      <c r="A130">
        <v>4248</v>
      </c>
      <c r="B130" t="s">
        <v>226</v>
      </c>
      <c r="C130" t="s">
        <v>119</v>
      </c>
      <c r="D130" t="s">
        <v>121</v>
      </c>
      <c r="E130" t="s">
        <v>289</v>
      </c>
      <c r="F130">
        <v>5.2321625921230703</v>
      </c>
      <c r="G130">
        <v>5.21852197564366</v>
      </c>
      <c r="H130">
        <v>4.61839186303815E-3</v>
      </c>
      <c r="I130">
        <v>10.387799671767199</v>
      </c>
      <c r="J130">
        <v>10.3342171710506</v>
      </c>
      <c r="K130">
        <v>1.76300054665746E-3</v>
      </c>
      <c r="L130">
        <v>-0.23794469067103</v>
      </c>
      <c r="M130">
        <v>4.5466035856259303E-3</v>
      </c>
      <c r="N130">
        <v>-5.0161708481410496</v>
      </c>
      <c r="O130">
        <v>4.5713073968496601E-3</v>
      </c>
      <c r="P130">
        <v>-9.7149861101958503</v>
      </c>
      <c r="Q130">
        <v>1.7279236956349801E-3</v>
      </c>
      <c r="R130">
        <v>-17.202093404359101</v>
      </c>
      <c r="S130">
        <v>0.12777265968544599</v>
      </c>
      <c r="T130">
        <v>327.18749028467101</v>
      </c>
      <c r="U130">
        <v>0.18273133460805399</v>
      </c>
      <c r="V130" s="14">
        <v>44781.866249999999</v>
      </c>
      <c r="W130">
        <v>2.5</v>
      </c>
      <c r="X130">
        <v>7.3428283201484507E-2</v>
      </c>
      <c r="Y130">
        <v>7.0743960107075496E-2</v>
      </c>
      <c r="Z130" s="79">
        <f>((((N130/1000)+1)/(([1]SMOW!$Z$4/1000)+1))-1)*1000</f>
        <v>5.5191267312117986</v>
      </c>
      <c r="AA130" s="79">
        <f>((((P130/1000)+1)/(([1]SMOW!$AA$4/1000)+1))-1)*1000</f>
        <v>10.896624100240171</v>
      </c>
      <c r="AB130" s="79">
        <f>Z130*[1]SMOW!$AN$6</f>
        <v>5.6154012417441752</v>
      </c>
      <c r="AC130" s="79">
        <f>AA130*[1]SMOW!$AN$12</f>
        <v>11.068588956499616</v>
      </c>
      <c r="AD130" s="79">
        <f t="shared" si="198"/>
        <v>5.5996936517036549</v>
      </c>
      <c r="AE130" s="79">
        <f t="shared" si="198"/>
        <v>11.007780424066629</v>
      </c>
      <c r="AF130" s="44">
        <f>(AD130-[1]SMOW!AN$14*AE130)</f>
        <v>-0.21241441220352542</v>
      </c>
      <c r="AG130" s="45">
        <f t="shared" si="195"/>
        <v>-212.41441220352542</v>
      </c>
      <c r="AK130" s="20">
        <v>23</v>
      </c>
      <c r="AL130" s="20">
        <v>0</v>
      </c>
      <c r="AM130" s="20">
        <v>0</v>
      </c>
      <c r="AN130" s="20">
        <v>0</v>
      </c>
    </row>
    <row r="131" spans="1:40" customFormat="1" x14ac:dyDescent="0.2">
      <c r="A131">
        <v>4249</v>
      </c>
      <c r="B131" t="s">
        <v>290</v>
      </c>
      <c r="C131" t="s">
        <v>119</v>
      </c>
      <c r="D131" t="s">
        <v>121</v>
      </c>
      <c r="E131" t="s">
        <v>291</v>
      </c>
      <c r="F131">
        <v>4.69532247045096</v>
      </c>
      <c r="G131">
        <v>4.6843336567837301</v>
      </c>
      <c r="H131">
        <v>2.9709035935732001E-3</v>
      </c>
      <c r="I131">
        <v>9.3892789669055201</v>
      </c>
      <c r="J131">
        <v>9.3454735204771406</v>
      </c>
      <c r="K131">
        <v>2.8298638465387299E-3</v>
      </c>
      <c r="L131">
        <v>-0.25007636202820199</v>
      </c>
      <c r="M131">
        <v>2.8925643234540299E-3</v>
      </c>
      <c r="N131">
        <v>-5.5475378892893303</v>
      </c>
      <c r="O131">
        <v>2.9406152564317302E-3</v>
      </c>
      <c r="P131">
        <v>-10.693640138287201</v>
      </c>
      <c r="Q131">
        <v>2.7735605670296498E-3</v>
      </c>
      <c r="R131">
        <v>-18.7980438787928</v>
      </c>
      <c r="S131">
        <v>0.14699741239068601</v>
      </c>
      <c r="T131">
        <v>331.20608820154001</v>
      </c>
      <c r="U131">
        <v>0.34857593643421397</v>
      </c>
      <c r="V131" s="14">
        <v>44782.514479166668</v>
      </c>
      <c r="W131">
        <v>2.5</v>
      </c>
      <c r="X131">
        <v>0.108439764603909</v>
      </c>
      <c r="Y131">
        <v>0.10804958625724501</v>
      </c>
      <c r="Z131" s="79">
        <f>((((N131/1000)+1)/(([1]SMOW!$Z$4/1000)+1))-1)*1000</f>
        <v>4.982133357515961</v>
      </c>
      <c r="AA131" s="79">
        <f>((((P131/1000)+1)/(([1]SMOW!$AA$4/1000)+1))-1)*1000</f>
        <v>9.8976005471382855</v>
      </c>
      <c r="AB131" s="79">
        <f>Z131*[1]SMOW!$AN$6</f>
        <v>5.0690406661829899</v>
      </c>
      <c r="AC131" s="79">
        <f>AA131*[1]SMOW!$AN$12</f>
        <v>10.053799333087461</v>
      </c>
      <c r="AD131" s="79">
        <f t="shared" si="198"/>
        <v>5.0562363317775159</v>
      </c>
      <c r="AE131" s="79">
        <f t="shared" si="198"/>
        <v>10.003596100972718</v>
      </c>
      <c r="AF131" s="44">
        <f>(AD131-[1]SMOW!AN$14*AE131)</f>
        <v>-0.22566240953607952</v>
      </c>
      <c r="AG131" s="45">
        <f t="shared" si="195"/>
        <v>-225.66240953607951</v>
      </c>
      <c r="AK131" s="20">
        <v>23</v>
      </c>
      <c r="AL131" s="20">
        <v>0</v>
      </c>
      <c r="AM131" s="20">
        <v>0</v>
      </c>
      <c r="AN131" s="20">
        <v>0</v>
      </c>
    </row>
    <row r="132" spans="1:40" customFormat="1" x14ac:dyDescent="0.2">
      <c r="A132">
        <v>4250</v>
      </c>
      <c r="B132" t="s">
        <v>290</v>
      </c>
      <c r="C132" t="s">
        <v>119</v>
      </c>
      <c r="D132" t="s">
        <v>121</v>
      </c>
      <c r="E132" t="s">
        <v>292</v>
      </c>
      <c r="F132">
        <v>5.2048480546172504</v>
      </c>
      <c r="G132">
        <v>5.1913492282843698</v>
      </c>
      <c r="H132">
        <v>4.67915631956284E-3</v>
      </c>
      <c r="I132">
        <v>10.3334518919908</v>
      </c>
      <c r="J132">
        <v>10.280426717007099</v>
      </c>
      <c r="K132">
        <v>1.3846140586788399E-3</v>
      </c>
      <c r="L132">
        <v>-0.236716078295377</v>
      </c>
      <c r="M132">
        <v>4.5193572992590202E-3</v>
      </c>
      <c r="N132">
        <v>-5.0432069141667997</v>
      </c>
      <c r="O132">
        <v>4.6314523602532303E-3</v>
      </c>
      <c r="P132">
        <v>-9.76825258062253</v>
      </c>
      <c r="Q132">
        <v>1.35706562646288E-3</v>
      </c>
      <c r="R132">
        <v>-17.9935029053363</v>
      </c>
      <c r="S132">
        <v>0.150807719867002</v>
      </c>
      <c r="T132">
        <v>323.90124921339998</v>
      </c>
      <c r="U132">
        <v>0.18659372477512701</v>
      </c>
      <c r="V132" s="14">
        <v>44782.607743055552</v>
      </c>
      <c r="W132">
        <v>2.5</v>
      </c>
      <c r="X132">
        <v>7.7383646098999502E-3</v>
      </c>
      <c r="Y132">
        <v>6.8744737140084902E-3</v>
      </c>
      <c r="Z132" s="79">
        <f>((((N132/1000)+1)/(([1]SMOW!$Z$4/1000)+1))-1)*1000</f>
        <v>5.4918043962111085</v>
      </c>
      <c r="AA132" s="79">
        <f>((((P132/1000)+1)/(([1]SMOW!$AA$4/1000)+1))-1)*1000</f>
        <v>10.842248951291378</v>
      </c>
      <c r="AB132" s="79">
        <f>Z132*[1]SMOW!$AN$6</f>
        <v>5.5876023015563065</v>
      </c>
      <c r="AC132" s="79">
        <f>AA132*[1]SMOW!$AN$12</f>
        <v>11.013355687220431</v>
      </c>
      <c r="AD132" s="79">
        <f t="shared" si="198"/>
        <v>5.572049559943073</v>
      </c>
      <c r="AE132" s="79">
        <f t="shared" si="198"/>
        <v>10.953150324194379</v>
      </c>
      <c r="AF132" s="44">
        <f>(AD132-[1]SMOW!AN$14*AE132)</f>
        <v>-0.21121381123155913</v>
      </c>
      <c r="AG132" s="45">
        <f t="shared" si="195"/>
        <v>-211.21381123155913</v>
      </c>
      <c r="AH132" s="2">
        <f>AVERAGE(AG130:AG132)</f>
        <v>-216.43021099038802</v>
      </c>
      <c r="AI132" s="2">
        <f>STDEV(AG130:AG132)</f>
        <v>8.0178225325690899</v>
      </c>
      <c r="AK132" s="20">
        <v>23</v>
      </c>
      <c r="AL132" s="20">
        <v>0</v>
      </c>
      <c r="AM132" s="20">
        <v>0</v>
      </c>
      <c r="AN132" s="20">
        <v>0</v>
      </c>
    </row>
    <row r="133" spans="1:40" customFormat="1" x14ac:dyDescent="0.2">
      <c r="A133">
        <v>4251</v>
      </c>
      <c r="B133" t="s">
        <v>290</v>
      </c>
      <c r="C133" t="s">
        <v>126</v>
      </c>
      <c r="D133" t="s">
        <v>237</v>
      </c>
      <c r="E133" t="s">
        <v>293</v>
      </c>
      <c r="F133">
        <v>7.3713622098760103</v>
      </c>
      <c r="G133">
        <v>7.3443259243671601</v>
      </c>
      <c r="H133">
        <v>5.4645286271846703E-3</v>
      </c>
      <c r="I133">
        <v>14.2470655529439</v>
      </c>
      <c r="J133">
        <v>14.146529817924099</v>
      </c>
      <c r="K133">
        <v>1.8319892542101701E-3</v>
      </c>
      <c r="L133">
        <v>-0.125041819496788</v>
      </c>
      <c r="M133">
        <v>5.1132308298104398E-3</v>
      </c>
      <c r="N133">
        <v>-2.8987803524932798</v>
      </c>
      <c r="O133">
        <v>5.4088178038057396E-3</v>
      </c>
      <c r="P133">
        <v>-5.9325046036029496</v>
      </c>
      <c r="Q133">
        <v>1.7955397963450601E-3</v>
      </c>
      <c r="R133">
        <v>-9.7043499492382193</v>
      </c>
      <c r="S133">
        <v>0.14621107357899901</v>
      </c>
      <c r="T133">
        <v>296.562150647701</v>
      </c>
      <c r="U133">
        <v>0.166801551615126</v>
      </c>
      <c r="V133" s="14">
        <v>44782.738738425927</v>
      </c>
      <c r="W133">
        <v>2.5</v>
      </c>
      <c r="X133">
        <v>3.38765714390601E-3</v>
      </c>
      <c r="Y133">
        <v>2.59758749554352E-3</v>
      </c>
      <c r="Z133" s="79">
        <f>((((N133/1000)+1)/(([1]SMOW!$Z$4/1000)+1))-1)*1000</f>
        <v>7.6589370273727475</v>
      </c>
      <c r="AA133" s="79">
        <f>((((P133/1000)+1)/(([1]SMOW!$AA$4/1000)+1))-1)*1000</f>
        <v>14.75783348148374</v>
      </c>
      <c r="AB133" s="79">
        <f>Z133*[1]SMOW!$AN$6</f>
        <v>7.7925379482102199</v>
      </c>
      <c r="AC133" s="79">
        <f>AA133*[1]SMOW!$AN$12</f>
        <v>14.990733936707137</v>
      </c>
      <c r="AD133" s="79">
        <f t="shared" si="198"/>
        <v>7.7623329386853879</v>
      </c>
      <c r="AE133" s="79">
        <f t="shared" si="198"/>
        <v>14.879483325683125</v>
      </c>
      <c r="AF133" s="44">
        <f>(AD133-[1]SMOW!AN$14*AE133)</f>
        <v>-9.4034257275303013E-2</v>
      </c>
      <c r="AG133" s="45">
        <f t="shared" si="195"/>
        <v>-94.03425727530302</v>
      </c>
      <c r="AK133" s="20">
        <v>23</v>
      </c>
      <c r="AL133" s="20">
        <v>0</v>
      </c>
      <c r="AM133" s="20">
        <v>0</v>
      </c>
      <c r="AN133" s="20">
        <v>0</v>
      </c>
    </row>
    <row r="134" spans="1:40" customFormat="1" x14ac:dyDescent="0.2">
      <c r="A134">
        <v>4252</v>
      </c>
      <c r="B134" t="s">
        <v>290</v>
      </c>
      <c r="C134" t="s">
        <v>126</v>
      </c>
      <c r="D134" t="s">
        <v>237</v>
      </c>
      <c r="E134" t="s">
        <v>294</v>
      </c>
      <c r="F134">
        <v>5.9677296913357996</v>
      </c>
      <c r="G134">
        <v>5.9499929411498904</v>
      </c>
      <c r="H134">
        <v>4.44240331499768E-3</v>
      </c>
      <c r="I134">
        <v>11.574925082123301</v>
      </c>
      <c r="J134">
        <v>11.5084480904719</v>
      </c>
      <c r="K134">
        <v>1.2911694780067E-3</v>
      </c>
      <c r="L134">
        <v>-0.12646765061925699</v>
      </c>
      <c r="M134">
        <v>4.34691172012866E-3</v>
      </c>
      <c r="N134">
        <v>-4.2881028493162203</v>
      </c>
      <c r="O134">
        <v>4.3971130505782103E-3</v>
      </c>
      <c r="P134">
        <v>-8.5514798763861002</v>
      </c>
      <c r="Q134">
        <v>1.26548022934999E-3</v>
      </c>
      <c r="R134">
        <v>-13.2104781429717</v>
      </c>
      <c r="S134">
        <v>0.142593192413353</v>
      </c>
      <c r="T134">
        <v>161.07117627166801</v>
      </c>
      <c r="U134">
        <v>8.86452767874958E-2</v>
      </c>
      <c r="V134" s="14">
        <v>44782.833287037036</v>
      </c>
      <c r="W134">
        <v>2.5</v>
      </c>
      <c r="X134">
        <v>1.8274127139326999E-2</v>
      </c>
      <c r="Y134">
        <v>1.61915990094488E-2</v>
      </c>
      <c r="Z134" s="79">
        <f>((((N134/1000)+1)/(([1]SMOW!$Z$4/1000)+1))-1)*1000</f>
        <v>6.2549038131400891</v>
      </c>
      <c r="AA134" s="79">
        <f>((((P134/1000)+1)/(([1]SMOW!$AA$4/1000)+1))-1)*1000</f>
        <v>12.084347338884305</v>
      </c>
      <c r="AB134" s="79">
        <f>Z134*[1]SMOW!$AN$6</f>
        <v>6.3640130676226256</v>
      </c>
      <c r="AC134" s="79">
        <f>AA134*[1]SMOW!$AN$12</f>
        <v>12.275056225783931</v>
      </c>
      <c r="AD134" s="79">
        <f t="shared" si="198"/>
        <v>6.3438482440424258</v>
      </c>
      <c r="AE134" s="79">
        <f t="shared" si="198"/>
        <v>12.200328625298246</v>
      </c>
      <c r="AF134" s="44">
        <f>(AD134-[1]SMOW!AN$14*AE134)</f>
        <v>-9.792527011504859E-2</v>
      </c>
      <c r="AG134" s="45">
        <f t="shared" si="195"/>
        <v>-97.92527011504859</v>
      </c>
      <c r="AK134" s="20">
        <v>23</v>
      </c>
      <c r="AL134" s="20">
        <v>0</v>
      </c>
      <c r="AM134" s="20">
        <v>0</v>
      </c>
      <c r="AN134" s="20">
        <v>0</v>
      </c>
    </row>
    <row r="135" spans="1:40" customFormat="1" x14ac:dyDescent="0.2">
      <c r="A135">
        <v>4253</v>
      </c>
      <c r="B135" t="s">
        <v>290</v>
      </c>
      <c r="C135" t="s">
        <v>126</v>
      </c>
      <c r="D135" t="s">
        <v>237</v>
      </c>
      <c r="E135" t="s">
        <v>295</v>
      </c>
      <c r="F135">
        <v>6.9965785334782797</v>
      </c>
      <c r="G135">
        <v>6.9722156926954</v>
      </c>
      <c r="H135">
        <v>4.2978995932459203E-3</v>
      </c>
      <c r="I135">
        <v>13.5162065042576</v>
      </c>
      <c r="J135">
        <v>13.425677359906</v>
      </c>
      <c r="K135">
        <v>1.6694116963836801E-3</v>
      </c>
      <c r="L135">
        <v>-0.116541953334989</v>
      </c>
      <c r="M135">
        <v>4.1662495831704697E-3</v>
      </c>
      <c r="N135">
        <v>-3.2697431124633201</v>
      </c>
      <c r="O135">
        <v>4.2540825430508597E-3</v>
      </c>
      <c r="P135">
        <v>-6.6488224010020698</v>
      </c>
      <c r="Q135">
        <v>1.63619689932571E-3</v>
      </c>
      <c r="R135">
        <v>-10.607398681482501</v>
      </c>
      <c r="S135">
        <v>0.15903702260217001</v>
      </c>
      <c r="T135">
        <v>312.53862256591202</v>
      </c>
      <c r="U135">
        <v>0.114482729890846</v>
      </c>
      <c r="V135" s="14">
        <v>44782.952777777777</v>
      </c>
      <c r="W135">
        <v>2.5</v>
      </c>
      <c r="X135">
        <v>4.7251941057583999E-2</v>
      </c>
      <c r="Y135">
        <v>4.54853146737242E-2</v>
      </c>
      <c r="Z135" s="79">
        <f>((((N135/1000)+1)/(([1]SMOW!$Z$4/1000)+1))-1)*1000</f>
        <v>7.2840463612873219</v>
      </c>
      <c r="AA135" s="79">
        <f>((((P135/1000)+1)/(([1]SMOW!$AA$4/1000)+1))-1)*1000</f>
        <v>14.026606377148143</v>
      </c>
      <c r="AB135" s="79">
        <f>Z135*[1]SMOW!$AN$6</f>
        <v>7.4111077665205558</v>
      </c>
      <c r="AC135" s="79">
        <f>AA135*[1]SMOW!$AN$12</f>
        <v>14.247966986384993</v>
      </c>
      <c r="AD135" s="79">
        <f t="shared" si="198"/>
        <v>7.3837804414669117</v>
      </c>
      <c r="AE135" s="79">
        <f t="shared" si="198"/>
        <v>14.147418652211078</v>
      </c>
      <c r="AF135" s="44">
        <f>(AD135-[1]SMOW!AN$14*AE135)</f>
        <v>-8.6056606900537957E-2</v>
      </c>
      <c r="AG135" s="45">
        <f t="shared" si="195"/>
        <v>-86.056606900537957</v>
      </c>
      <c r="AH135" s="2">
        <f>AVERAGE(AG133:AG135)</f>
        <v>-92.672044763629856</v>
      </c>
      <c r="AI135" s="2">
        <f>STDEV(AG133:AG135)</f>
        <v>6.0504552572586343</v>
      </c>
      <c r="AK135" s="20">
        <v>23</v>
      </c>
      <c r="AL135" s="20">
        <v>0</v>
      </c>
      <c r="AM135" s="20">
        <v>0</v>
      </c>
      <c r="AN135" s="20">
        <v>0</v>
      </c>
    </row>
    <row r="136" spans="1:40" customFormat="1" x14ac:dyDescent="0.2">
      <c r="A136">
        <v>4254</v>
      </c>
      <c r="B136" t="s">
        <v>290</v>
      </c>
      <c r="C136" t="s">
        <v>126</v>
      </c>
      <c r="D136" t="s">
        <v>237</v>
      </c>
      <c r="E136" t="s">
        <v>296</v>
      </c>
      <c r="F136">
        <v>5.6496897341779002</v>
      </c>
      <c r="G136">
        <v>5.6337897635082603</v>
      </c>
      <c r="H136">
        <v>4.14246181569907E-3</v>
      </c>
      <c r="I136">
        <v>10.887834697994901</v>
      </c>
      <c r="J136">
        <v>10.828988819966501</v>
      </c>
      <c r="K136">
        <v>2.8546838057929998E-3</v>
      </c>
      <c r="L136">
        <v>-8.3916333434051596E-2</v>
      </c>
      <c r="M136">
        <v>3.928212630949E-3</v>
      </c>
      <c r="N136">
        <v>-4.6029003917866804</v>
      </c>
      <c r="O136">
        <v>4.1002294523419898E-3</v>
      </c>
      <c r="P136">
        <v>-9.2248998353475606</v>
      </c>
      <c r="Q136">
        <v>2.7978867056654201E-3</v>
      </c>
      <c r="R136">
        <v>-14.0146578935225</v>
      </c>
      <c r="S136">
        <v>0.16096610054006599</v>
      </c>
      <c r="T136">
        <v>311.02251131801398</v>
      </c>
      <c r="U136">
        <v>0.29337067046839099</v>
      </c>
      <c r="V136" s="14">
        <v>44783.509942129633</v>
      </c>
      <c r="W136">
        <v>2.5</v>
      </c>
      <c r="X136">
        <v>7.63862797033278E-2</v>
      </c>
      <c r="Y136">
        <v>7.52940347737939E-2</v>
      </c>
      <c r="Z136" s="79">
        <f>((((N136/1000)+1)/(([1]SMOW!$Z$4/1000)+1))-1)*1000</f>
        <v>5.9367730649533268</v>
      </c>
      <c r="AA136" s="79">
        <f>((((P136/1000)+1)/(([1]SMOW!$AA$4/1000)+1))-1)*1000</f>
        <v>11.396910940708382</v>
      </c>
      <c r="AB136" s="79">
        <f>Z136*[1]SMOW!$AN$6</f>
        <v>6.0403329121548577</v>
      </c>
      <c r="AC136" s="79">
        <f>AA136*[1]SMOW!$AN$12</f>
        <v>11.57677106377874</v>
      </c>
      <c r="AD136" s="79">
        <f t="shared" si="198"/>
        <v>6.022163231877097</v>
      </c>
      <c r="AE136" s="79">
        <f t="shared" si="198"/>
        <v>11.510272979624503</v>
      </c>
      <c r="AF136" s="44">
        <f>(AD136-[1]SMOW!AN$14*AE136)</f>
        <v>-5.5260901364641235E-2</v>
      </c>
      <c r="AG136" s="45">
        <f t="shared" si="195"/>
        <v>-55.260901364641235</v>
      </c>
      <c r="AK136" s="20">
        <v>23</v>
      </c>
      <c r="AL136" s="20">
        <v>0</v>
      </c>
      <c r="AM136" s="20">
        <v>0</v>
      </c>
      <c r="AN136" s="20">
        <v>0</v>
      </c>
    </row>
    <row r="137" spans="1:40" customFormat="1" x14ac:dyDescent="0.2">
      <c r="A137">
        <v>4255</v>
      </c>
      <c r="B137" t="s">
        <v>290</v>
      </c>
      <c r="C137" t="s">
        <v>126</v>
      </c>
      <c r="D137" t="s">
        <v>237</v>
      </c>
      <c r="E137" t="s">
        <v>297</v>
      </c>
      <c r="F137">
        <v>6.0666632935983804</v>
      </c>
      <c r="G137">
        <v>6.0483348421374501</v>
      </c>
      <c r="H137">
        <v>4.1968313984043397E-3</v>
      </c>
      <c r="I137">
        <v>11.7197037919736</v>
      </c>
      <c r="J137">
        <v>11.6515599330569</v>
      </c>
      <c r="K137">
        <v>1.26869786420017E-3</v>
      </c>
      <c r="L137">
        <v>-0.103688802516608</v>
      </c>
      <c r="M137">
        <v>4.1866996317784597E-3</v>
      </c>
      <c r="N137">
        <v>-4.1901778742963396</v>
      </c>
      <c r="O137">
        <v>4.1540447376053396E-3</v>
      </c>
      <c r="P137">
        <v>-8.40958169952596</v>
      </c>
      <c r="Q137">
        <v>1.24345571322354E-3</v>
      </c>
      <c r="R137">
        <v>-13.446262898373</v>
      </c>
      <c r="S137">
        <v>0.12977407464309099</v>
      </c>
      <c r="T137">
        <v>302.40913056124998</v>
      </c>
      <c r="U137">
        <v>0.137016989125433</v>
      </c>
      <c r="V137" s="14">
        <v>44783.597268518519</v>
      </c>
      <c r="W137">
        <v>2.5</v>
      </c>
      <c r="X137">
        <v>2.16645303313426E-2</v>
      </c>
      <c r="Y137">
        <v>2.36222650952062E-2</v>
      </c>
      <c r="Z137" s="79">
        <f>((((N137/1000)+1)/(([1]SMOW!$Z$4/1000)+1))-1)*1000</f>
        <v>6.3538656580288677</v>
      </c>
      <c r="AA137" s="79">
        <f>((((P137/1000)+1)/(([1]SMOW!$AA$4/1000)+1))-1)*1000</f>
        <v>12.229198958308762</v>
      </c>
      <c r="AB137" s="79">
        <f>Z137*[1]SMOW!$AN$6</f>
        <v>6.4647011825613685</v>
      </c>
      <c r="AC137" s="79">
        <f>AA137*[1]SMOW!$AN$12</f>
        <v>12.422193818155986</v>
      </c>
      <c r="AD137" s="79">
        <f t="shared" si="198"/>
        <v>6.4438946258432628</v>
      </c>
      <c r="AE137" s="79">
        <f t="shared" si="198"/>
        <v>12.345671434083988</v>
      </c>
      <c r="AF137" s="44">
        <f>(AD137-[1]SMOW!AN$14*AE137)</f>
        <v>-7.4619891353083112E-2</v>
      </c>
      <c r="AG137" s="45">
        <f t="shared" si="195"/>
        <v>-74.619891353083119</v>
      </c>
      <c r="AK137" s="20">
        <v>23</v>
      </c>
      <c r="AL137" s="20">
        <v>0</v>
      </c>
      <c r="AM137" s="20">
        <v>0</v>
      </c>
      <c r="AN137" s="20">
        <v>0</v>
      </c>
    </row>
    <row r="138" spans="1:40" customFormat="1" x14ac:dyDescent="0.2">
      <c r="A138">
        <v>4256</v>
      </c>
      <c r="B138" t="s">
        <v>290</v>
      </c>
      <c r="C138" t="s">
        <v>126</v>
      </c>
      <c r="D138" t="s">
        <v>237</v>
      </c>
      <c r="E138" t="s">
        <v>298</v>
      </c>
      <c r="F138">
        <v>7.0104099580252797</v>
      </c>
      <c r="G138">
        <v>6.9859510074784401</v>
      </c>
      <c r="H138">
        <v>3.7497233840147999E-3</v>
      </c>
      <c r="I138">
        <v>13.5045245817458</v>
      </c>
      <c r="J138">
        <v>13.414151061685899</v>
      </c>
      <c r="K138">
        <v>2.8276178460729302E-3</v>
      </c>
      <c r="L138">
        <v>-9.6720753091732004E-2</v>
      </c>
      <c r="M138">
        <v>3.8221961326327901E-3</v>
      </c>
      <c r="N138">
        <v>-3.2560526991732202</v>
      </c>
      <c r="O138">
        <v>3.7114949856625898E-3</v>
      </c>
      <c r="P138">
        <v>-6.6602718987104002</v>
      </c>
      <c r="Q138">
        <v>2.7713592532319E-3</v>
      </c>
      <c r="R138">
        <v>-10.8504570677008</v>
      </c>
      <c r="S138">
        <v>0.16870917451943501</v>
      </c>
      <c r="T138">
        <v>284.724671176382</v>
      </c>
      <c r="U138">
        <v>0.10138501333281801</v>
      </c>
      <c r="V138" s="14">
        <v>44783.702222222222</v>
      </c>
      <c r="W138">
        <v>2.5</v>
      </c>
      <c r="X138">
        <v>7.3770091485338496E-3</v>
      </c>
      <c r="Y138">
        <v>8.0630860494536102E-3</v>
      </c>
      <c r="Z138" s="79">
        <f>((((N138/1000)+1)/(([1]SMOW!$Z$4/1000)+1))-1)*1000</f>
        <v>7.2978817342981284</v>
      </c>
      <c r="AA138" s="79">
        <f>((((P138/1000)+1)/(([1]SMOW!$AA$4/1000)+1))-1)*1000</f>
        <v>14.014918571699564</v>
      </c>
      <c r="AB138" s="79">
        <f>Z138*[1]SMOW!$AN$6</f>
        <v>7.4251844809300147</v>
      </c>
      <c r="AC138" s="79">
        <f>AA138*[1]SMOW!$AN$12</f>
        <v>14.23609473006746</v>
      </c>
      <c r="AD138" s="79">
        <f t="shared" si="198"/>
        <v>7.3977535016741776</v>
      </c>
      <c r="AE138" s="79">
        <f t="shared" si="198"/>
        <v>14.135713106634654</v>
      </c>
      <c r="AF138" s="44">
        <f>(AD138-[1]SMOW!AN$14*AE138)</f>
        <v>-6.5903018628920229E-2</v>
      </c>
      <c r="AG138" s="45">
        <f t="shared" si="195"/>
        <v>-65.903018628920222</v>
      </c>
      <c r="AH138" s="2">
        <f>AVERAGE(AG136:AG138)</f>
        <v>-65.261270448881518</v>
      </c>
      <c r="AI138" s="2">
        <f>STDEV(AG136:AG138)</f>
        <v>9.695437271628629</v>
      </c>
      <c r="AK138" s="20">
        <v>23</v>
      </c>
      <c r="AL138" s="20">
        <v>0</v>
      </c>
      <c r="AM138" s="20">
        <v>0</v>
      </c>
      <c r="AN138" s="20">
        <v>0</v>
      </c>
    </row>
    <row r="139" spans="1:40" customFormat="1" x14ac:dyDescent="0.2">
      <c r="V139" s="14"/>
      <c r="Z139" s="79"/>
      <c r="AA139" s="79"/>
      <c r="AB139" s="79"/>
      <c r="AC139" s="79"/>
      <c r="AD139" s="79"/>
      <c r="AE139" s="79"/>
      <c r="AF139" s="44"/>
      <c r="AG139" s="45"/>
    </row>
    <row r="140" spans="1:40" x14ac:dyDescent="0.2">
      <c r="C140"/>
      <c r="D140"/>
    </row>
    <row r="141" spans="1:40" x14ac:dyDescent="0.2">
      <c r="C141"/>
      <c r="D141"/>
    </row>
    <row r="142" spans="1:40" x14ac:dyDescent="0.2">
      <c r="C142"/>
      <c r="D142"/>
    </row>
    <row r="143" spans="1:40" x14ac:dyDescent="0.2">
      <c r="C143"/>
      <c r="D143"/>
    </row>
    <row r="144" spans="1:40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</sheetData>
  <dataValidations count="2">
    <dataValidation type="list" allowBlank="1" showInputMessage="1" showErrorMessage="1" sqref="C3:C148" xr:uid="{00000000-0002-0000-0000-000000000000}">
      <formula1>Type</formula1>
    </dataValidation>
    <dataValidation type="list" allowBlank="1" showInputMessage="1" showErrorMessage="1" sqref="D2:D148" xr:uid="{00000000-0002-0000-0000-000001000000}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6"/>
  <sheetViews>
    <sheetView topLeftCell="Q1" workbookViewId="0">
      <selection activeCell="Q29" sqref="A29:XFD29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86" t="s">
        <v>25</v>
      </c>
      <c r="AA1" s="86"/>
      <c r="AB1" s="87" t="s">
        <v>26</v>
      </c>
      <c r="AC1" s="87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$Z$31</f>
        <v>-3.7890455247176678E-3</v>
      </c>
      <c r="AN3" s="8">
        <v>0</v>
      </c>
    </row>
    <row r="4" spans="1:42" x14ac:dyDescent="0.2">
      <c r="B4" s="20"/>
      <c r="Z4" s="6">
        <f>AVERAGE(N17:N25)</f>
        <v>-10.44527587895541</v>
      </c>
      <c r="AA4" s="6">
        <f>AVERAGE(P17:P25)</f>
        <v>-20.319479279109586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SLAP!Z21</f>
        <v>-29.095091687484729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1.0208772485718933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AA31</f>
        <v>-6.6687715349900145E-3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SLAP!AA21</f>
        <v>-54.463843702649548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1.0191494522109266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A17">
        <v>4119</v>
      </c>
      <c r="B17" t="s">
        <v>145</v>
      </c>
      <c r="C17" t="s">
        <v>61</v>
      </c>
      <c r="D17" t="s">
        <v>22</v>
      </c>
      <c r="E17" t="s">
        <v>152</v>
      </c>
      <c r="F17">
        <v>-0.41697592401294897</v>
      </c>
      <c r="G17">
        <v>-0.417063581745304</v>
      </c>
      <c r="H17">
        <v>5.98514032780827E-3</v>
      </c>
      <c r="I17">
        <v>-0.73810113264671195</v>
      </c>
      <c r="J17">
        <v>-0.73837398292697398</v>
      </c>
      <c r="K17">
        <v>4.0449281460354499E-3</v>
      </c>
      <c r="L17">
        <v>-2.7202118759862101E-2</v>
      </c>
      <c r="M17">
        <v>6.1901381150441404E-3</v>
      </c>
      <c r="N17">
        <v>-10.6077164446332</v>
      </c>
      <c r="O17">
        <v>5.92412187252168E-3</v>
      </c>
      <c r="P17">
        <v>-20.619524779620399</v>
      </c>
      <c r="Q17">
        <v>3.9644498147940197E-3</v>
      </c>
      <c r="R17">
        <v>-32.039541907877798</v>
      </c>
      <c r="S17">
        <v>0.13384046563796301</v>
      </c>
      <c r="T17">
        <v>515.35940024019203</v>
      </c>
      <c r="U17">
        <v>0.31150647354046201</v>
      </c>
      <c r="V17" s="14">
        <v>44735.489884259259</v>
      </c>
      <c r="W17">
        <v>2.5</v>
      </c>
      <c r="X17">
        <v>5.7024990017309901E-2</v>
      </c>
      <c r="Y17">
        <v>6.1648866524073503E-2</v>
      </c>
      <c r="Z17" s="79">
        <f>((((N17/1000)+1)/((SMOW!$Z$4/1000)+1))-1)*1000</f>
        <v>-0.16415521215573659</v>
      </c>
      <c r="AA17" s="79">
        <f>((((P17/1000)+1)/((SMOW!$AA$4/1000)+1))-1)*1000</f>
        <v>-0.3062687214501203</v>
      </c>
      <c r="AB17" s="79">
        <f>Z17*SMOW!$AN$6</f>
        <v>-0.16758232132428377</v>
      </c>
      <c r="AC17" s="79">
        <f>AA17*SMOW!$AN$12</f>
        <v>-0.31213359969523097</v>
      </c>
      <c r="AD17" s="79">
        <f t="shared" ref="AD17:AE28" si="0">LN((AB17/1000)+1)*1000</f>
        <v>-0.16759636481049209</v>
      </c>
      <c r="AE17" s="79">
        <f t="shared" si="0"/>
        <v>-0.31218232352647535</v>
      </c>
      <c r="AF17" s="44">
        <f>(AD17-SMOW!AN$14*AE17)</f>
        <v>-2.7640979885130978E-3</v>
      </c>
      <c r="AG17" s="45">
        <f t="shared" ref="AG17:AG28" si="1">AF17*1000</f>
        <v>-2.7640979885130976</v>
      </c>
    </row>
    <row r="18" spans="1:40" x14ac:dyDescent="0.2">
      <c r="A18">
        <v>4120</v>
      </c>
      <c r="B18" t="s">
        <v>145</v>
      </c>
      <c r="C18" t="s">
        <v>61</v>
      </c>
      <c r="D18" t="s">
        <v>22</v>
      </c>
      <c r="E18" t="s">
        <v>153</v>
      </c>
      <c r="F18">
        <v>-0.25358191511848599</v>
      </c>
      <c r="G18">
        <v>-0.25361515226902898</v>
      </c>
      <c r="H18">
        <v>7.4396382074605203E-3</v>
      </c>
      <c r="I18">
        <v>-0.43843891439236399</v>
      </c>
      <c r="J18">
        <v>-0.43853515567100898</v>
      </c>
      <c r="K18">
        <v>2.2503423515128499E-3</v>
      </c>
      <c r="L18">
        <v>-2.2068590074736601E-2</v>
      </c>
      <c r="M18">
        <v>7.4248766248877999E-3</v>
      </c>
      <c r="N18">
        <v>-10.4459882362847</v>
      </c>
      <c r="O18">
        <v>7.3637911585282597E-3</v>
      </c>
      <c r="P18">
        <v>-20.3258246735199</v>
      </c>
      <c r="Q18">
        <v>2.2055692948266901E-3</v>
      </c>
      <c r="R18">
        <v>-31.4575823343887</v>
      </c>
      <c r="S18">
        <v>0.12489232509083301</v>
      </c>
      <c r="T18">
        <v>519.40229585969598</v>
      </c>
      <c r="U18">
        <v>0.10822836248447799</v>
      </c>
      <c r="V18" s="14">
        <v>44735.579027777778</v>
      </c>
      <c r="W18">
        <v>2.5</v>
      </c>
      <c r="X18">
        <v>2.8149984414023499E-2</v>
      </c>
      <c r="Y18">
        <v>2.3394470543785899E-2</v>
      </c>
      <c r="Z18" s="79">
        <f>((((N18/1000)+1)/((SMOW!$Z$4/1000)+1))-1)*1000</f>
        <v>-7.1987663941008861E-4</v>
      </c>
      <c r="AA18" s="79">
        <f>((((P18/1000)+1)/((SMOW!$AA$4/1000)+1))-1)*1000</f>
        <v>-6.4770037537797975E-3</v>
      </c>
      <c r="AB18" s="79">
        <f>Z18*SMOW!$AN$6</f>
        <v>-7.3490568295215229E-4</v>
      </c>
      <c r="AC18" s="79">
        <f>AA18*SMOW!$AN$12</f>
        <v>-6.601034827632796E-3</v>
      </c>
      <c r="AD18" s="79">
        <f t="shared" si="0"/>
        <v>-7.3490595301860901E-4</v>
      </c>
      <c r="AE18" s="79">
        <f t="shared" si="0"/>
        <v>-6.6010566145620186E-3</v>
      </c>
      <c r="AF18" s="44">
        <f>(AD18-SMOW!AN$14*AE18)</f>
        <v>2.7504519394701368E-3</v>
      </c>
      <c r="AG18" s="45">
        <f t="shared" si="1"/>
        <v>2.7504519394701368</v>
      </c>
    </row>
    <row r="19" spans="1:40" x14ac:dyDescent="0.2">
      <c r="A19">
        <v>4121</v>
      </c>
      <c r="B19" t="s">
        <v>145</v>
      </c>
      <c r="C19" t="s">
        <v>61</v>
      </c>
      <c r="D19" t="s">
        <v>22</v>
      </c>
      <c r="E19" t="s">
        <v>154</v>
      </c>
      <c r="F19">
        <v>-0.214074783754508</v>
      </c>
      <c r="G19">
        <v>-0.21409833854969901</v>
      </c>
      <c r="H19">
        <v>5.8690392732836296E-3</v>
      </c>
      <c r="I19">
        <v>-0.35742155766522798</v>
      </c>
      <c r="J19">
        <v>-0.35748549647429401</v>
      </c>
      <c r="K19">
        <v>1.6185637502827499E-3</v>
      </c>
      <c r="L19">
        <v>-2.53459964112718E-2</v>
      </c>
      <c r="M19">
        <v>5.9166527647813404E-3</v>
      </c>
      <c r="N19">
        <v>-10.4068838797926</v>
      </c>
      <c r="O19">
        <v>5.8092044672698098E-3</v>
      </c>
      <c r="P19">
        <v>-20.246419246952101</v>
      </c>
      <c r="Q19">
        <v>1.5863606295030801E-3</v>
      </c>
      <c r="R19">
        <v>-31.363080894034098</v>
      </c>
      <c r="S19">
        <v>0.166546336639882</v>
      </c>
      <c r="T19">
        <v>509.75312485684702</v>
      </c>
      <c r="U19">
        <v>7.8887548608094105E-2</v>
      </c>
      <c r="V19" s="14">
        <v>44735.661851851852</v>
      </c>
      <c r="W19">
        <v>2.5</v>
      </c>
      <c r="X19">
        <v>0.203606402050269</v>
      </c>
      <c r="Y19">
        <v>0.27939927167204898</v>
      </c>
      <c r="Z19" s="79">
        <f>((((N19/1000)+1)/((SMOW!$Z$4/1000)+1))-1)*1000</f>
        <v>3.8797247112309918E-2</v>
      </c>
      <c r="AA19" s="79">
        <f>((((P19/1000)+1)/((SMOW!$AA$4/1000)+1))-1)*1000</f>
        <v>7.4575364735984806E-2</v>
      </c>
      <c r="AB19" s="79">
        <f>Z19*SMOW!$AN$6</f>
        <v>3.9607226884178781E-2</v>
      </c>
      <c r="AC19" s="79">
        <f>AA19*SMOW!$AN$12</f>
        <v>7.6003442119108963E-2</v>
      </c>
      <c r="AD19" s="79">
        <f t="shared" si="0"/>
        <v>3.9606442538730385E-2</v>
      </c>
      <c r="AE19" s="79">
        <f t="shared" si="0"/>
        <v>7.600055400372914E-2</v>
      </c>
      <c r="AF19" s="44">
        <f>(AD19-SMOW!AN$14*AE19)</f>
        <v>-5.2184997523860299E-4</v>
      </c>
      <c r="AG19" s="45">
        <f t="shared" si="1"/>
        <v>-0.52184997523860299</v>
      </c>
    </row>
    <row r="20" spans="1:40" x14ac:dyDescent="0.2">
      <c r="A20">
        <v>4122</v>
      </c>
      <c r="B20" t="s">
        <v>145</v>
      </c>
      <c r="C20" t="s">
        <v>61</v>
      </c>
      <c r="D20" t="s">
        <v>22</v>
      </c>
      <c r="E20" t="s">
        <v>155</v>
      </c>
      <c r="F20">
        <v>-0.234160339703995</v>
      </c>
      <c r="G20">
        <v>-0.23418835146096201</v>
      </c>
      <c r="H20">
        <v>5.5083443243014001E-3</v>
      </c>
      <c r="I20">
        <v>-0.38671997286936999</v>
      </c>
      <c r="J20">
        <v>-0.38679483383621699</v>
      </c>
      <c r="K20">
        <v>1.8322418962963801E-3</v>
      </c>
      <c r="L20">
        <v>-2.9960679195438999E-2</v>
      </c>
      <c r="M20">
        <v>5.7190929530294803E-3</v>
      </c>
      <c r="N20">
        <v>-10.4267646636682</v>
      </c>
      <c r="O20">
        <v>5.4521868002575299E-3</v>
      </c>
      <c r="P20">
        <v>-20.275134737694199</v>
      </c>
      <c r="Q20">
        <v>1.7957874118369401E-3</v>
      </c>
      <c r="R20">
        <v>-31.179224437061599</v>
      </c>
      <c r="S20">
        <v>0.13604625657300001</v>
      </c>
      <c r="T20">
        <v>437.58138905390001</v>
      </c>
      <c r="U20">
        <v>0.111094003348637</v>
      </c>
      <c r="V20" s="14">
        <v>44735.738391203704</v>
      </c>
      <c r="W20">
        <v>2.5</v>
      </c>
      <c r="X20">
        <v>7.9278195311785898E-2</v>
      </c>
      <c r="Y20">
        <v>7.1951996691090106E-2</v>
      </c>
      <c r="Z20" s="79">
        <f>((((N20/1000)+1)/((SMOW!$Z$4/1000)+1))-1)*1000</f>
        <v>1.8706610999785767E-2</v>
      </c>
      <c r="AA20" s="79">
        <f>((((P20/1000)+1)/((SMOW!$AA$4/1000)+1))-1)*1000</f>
        <v>4.5264288181190437E-2</v>
      </c>
      <c r="AB20" s="79">
        <f>Z20*SMOW!$AN$6</f>
        <v>1.9097153567566007E-2</v>
      </c>
      <c r="AC20" s="79">
        <f>AA20*SMOW!$AN$12</f>
        <v>4.6131074504577749E-2</v>
      </c>
      <c r="AD20" s="79">
        <f t="shared" si="0"/>
        <v>1.9096971219310897E-2</v>
      </c>
      <c r="AE20" s="79">
        <f t="shared" si="0"/>
        <v>4.613001049927886E-2</v>
      </c>
      <c r="AF20" s="44">
        <f>(AD20-SMOW!AN$14*AE20)</f>
        <v>-5.259674324308343E-3</v>
      </c>
      <c r="AG20" s="45">
        <f t="shared" si="1"/>
        <v>-5.2596743243083433</v>
      </c>
      <c r="AH20" s="2">
        <f>AVERAGE(AG17:AG20)</f>
        <v>-1.4487925871474767</v>
      </c>
      <c r="AI20">
        <f>STDEV(AG17:AG20)</f>
        <v>3.4032202942501497</v>
      </c>
    </row>
    <row r="21" spans="1:40" x14ac:dyDescent="0.2">
      <c r="A21">
        <v>4153</v>
      </c>
      <c r="B21" t="s">
        <v>145</v>
      </c>
      <c r="C21" t="s">
        <v>61</v>
      </c>
      <c r="D21" t="s">
        <v>22</v>
      </c>
      <c r="E21" t="s">
        <v>186</v>
      </c>
      <c r="F21">
        <v>-0.23682846935511301</v>
      </c>
      <c r="G21">
        <v>-0.23685684389238201</v>
      </c>
      <c r="H21">
        <v>4.0893404871762398E-3</v>
      </c>
      <c r="I21">
        <v>-0.41421139610133001</v>
      </c>
      <c r="J21">
        <v>-0.41429733213048198</v>
      </c>
      <c r="K21">
        <v>2.5488747046743501E-3</v>
      </c>
      <c r="L21">
        <v>-1.8107852527487901E-2</v>
      </c>
      <c r="M21">
        <v>4.3313054300646104E-3</v>
      </c>
      <c r="N21">
        <v>-10.42940559176</v>
      </c>
      <c r="O21">
        <v>4.0476496953160204E-3</v>
      </c>
      <c r="P21">
        <v>-20.302079188573298</v>
      </c>
      <c r="Q21">
        <v>2.4981620157534701E-3</v>
      </c>
      <c r="R21">
        <v>-31.5591677586842</v>
      </c>
      <c r="S21">
        <v>0.117552191652713</v>
      </c>
      <c r="T21">
        <v>428.169689688201</v>
      </c>
      <c r="U21">
        <v>9.6156634956397202E-2</v>
      </c>
      <c r="V21" s="14">
        <v>44749.582638888889</v>
      </c>
      <c r="W21">
        <v>2.5</v>
      </c>
      <c r="X21">
        <v>2.1845740396444799E-4</v>
      </c>
      <c r="Y21">
        <v>1.0778941422726E-4</v>
      </c>
      <c r="Z21" s="79">
        <f>((((N21/1000)+1)/((SMOW!$Z$4/1000)+1))-1)*1000</f>
        <v>1.6037806508828467E-2</v>
      </c>
      <c r="AA21" s="79">
        <f>((((P21/1000)+1)/((SMOW!$AA$4/1000)+1))-1)*1000</f>
        <v>1.7760984492687371E-2</v>
      </c>
      <c r="AB21" s="79">
        <f>Z21*SMOW!$AN$6</f>
        <v>1.6372631781861206E-2</v>
      </c>
      <c r="AC21" s="79">
        <f>AA21*SMOW!$AN$12</f>
        <v>1.8101097616449097E-2</v>
      </c>
      <c r="AD21" s="79">
        <f t="shared" si="0"/>
        <v>1.6372497751818517E-2</v>
      </c>
      <c r="AE21" s="79">
        <f t="shared" si="0"/>
        <v>1.8100933793461491E-2</v>
      </c>
      <c r="AF21" s="44">
        <f>(AD21-SMOW!AN$14*AE21)</f>
        <v>6.8152047088708492E-3</v>
      </c>
      <c r="AG21" s="45">
        <f t="shared" si="1"/>
        <v>6.8152047088708496</v>
      </c>
    </row>
    <row r="22" spans="1:40" x14ac:dyDescent="0.2">
      <c r="A22">
        <v>4154</v>
      </c>
      <c r="B22" t="s">
        <v>145</v>
      </c>
      <c r="C22" t="s">
        <v>61</v>
      </c>
      <c r="D22" t="s">
        <v>22</v>
      </c>
      <c r="E22" t="s">
        <v>187</v>
      </c>
      <c r="F22">
        <v>-0.231015973088008</v>
      </c>
      <c r="G22">
        <v>-0.23104302816275299</v>
      </c>
      <c r="H22">
        <v>4.3359369120610902E-3</v>
      </c>
      <c r="I22">
        <v>-0.39236422663846698</v>
      </c>
      <c r="J22">
        <v>-0.39244131983652403</v>
      </c>
      <c r="K22">
        <v>2.2433651408029702E-3</v>
      </c>
      <c r="L22">
        <v>-2.3834011289068199E-2</v>
      </c>
      <c r="M22">
        <v>4.4681151836011403E-3</v>
      </c>
      <c r="N22">
        <v>-10.4236523538434</v>
      </c>
      <c r="O22">
        <v>4.2917320717230298E-3</v>
      </c>
      <c r="P22">
        <v>-20.2806666927751</v>
      </c>
      <c r="Q22">
        <v>2.1987309034623699E-3</v>
      </c>
      <c r="R22">
        <v>-31.9499083676581</v>
      </c>
      <c r="S22">
        <v>0.153147031297443</v>
      </c>
      <c r="T22">
        <v>477.51327633015001</v>
      </c>
      <c r="U22">
        <v>0.13898098445250001</v>
      </c>
      <c r="V22" s="14">
        <v>44749.66642361111</v>
      </c>
      <c r="W22">
        <v>2.5</v>
      </c>
      <c r="X22">
        <v>4.8417983992012803E-2</v>
      </c>
      <c r="Y22">
        <v>5.24702882608628E-2</v>
      </c>
      <c r="Z22" s="79">
        <f>((((N22/1000)+1)/((SMOW!$Z$4/1000)+1))-1)*1000</f>
        <v>2.1851772908476619E-2</v>
      </c>
      <c r="AA22" s="79">
        <f>((((P22/1000)+1)/((SMOW!$AA$4/1000)+1))-1)*1000</f>
        <v>3.9617595240182268E-2</v>
      </c>
      <c r="AB22" s="79">
        <f>Z22*SMOW!$AN$6</f>
        <v>2.2307977803223449E-2</v>
      </c>
      <c r="AC22" s="79">
        <f>AA22*SMOW!$AN$12</f>
        <v>4.0376250486945972E-2</v>
      </c>
      <c r="AD22" s="79">
        <f t="shared" si="0"/>
        <v>2.2307728983990058E-2</v>
      </c>
      <c r="AE22" s="79">
        <f t="shared" si="0"/>
        <v>4.0375435388167298E-2</v>
      </c>
      <c r="AF22" s="44">
        <f>(AD22-SMOW!AN$14*AE22)</f>
        <v>9.8949909903772379E-4</v>
      </c>
      <c r="AG22" s="45">
        <f t="shared" si="1"/>
        <v>0.98949909903772382</v>
      </c>
    </row>
    <row r="23" spans="1:40" x14ac:dyDescent="0.2">
      <c r="A23">
        <v>4155</v>
      </c>
      <c r="B23" t="s">
        <v>145</v>
      </c>
      <c r="C23" t="s">
        <v>61</v>
      </c>
      <c r="D23" t="s">
        <v>22</v>
      </c>
      <c r="E23" t="s">
        <v>188</v>
      </c>
      <c r="F23">
        <v>-0.19504530537806899</v>
      </c>
      <c r="G23">
        <v>-0.19506467818562701</v>
      </c>
      <c r="H23">
        <v>4.2297025323920698E-3</v>
      </c>
      <c r="I23">
        <v>-0.32254686592037801</v>
      </c>
      <c r="J23">
        <v>-0.32259896261256299</v>
      </c>
      <c r="K23">
        <v>1.856662924143E-3</v>
      </c>
      <c r="L23">
        <v>-2.4732425926194401E-2</v>
      </c>
      <c r="M23">
        <v>4.4317832659924103E-3</v>
      </c>
      <c r="N23">
        <v>-10.3880484067881</v>
      </c>
      <c r="O23">
        <v>4.1865807506595298E-3</v>
      </c>
      <c r="P23">
        <v>-20.2122384258751</v>
      </c>
      <c r="Q23">
        <v>1.81972255625051E-3</v>
      </c>
      <c r="R23">
        <v>-31.677671196480201</v>
      </c>
      <c r="S23">
        <v>0.166442380774251</v>
      </c>
      <c r="T23">
        <v>502.77717640624797</v>
      </c>
      <c r="U23">
        <v>0.116974007000157</v>
      </c>
      <c r="V23" s="14">
        <v>44749.743495370371</v>
      </c>
      <c r="W23">
        <v>2.5</v>
      </c>
      <c r="X23">
        <v>3.5358517839693203E-2</v>
      </c>
      <c r="Y23">
        <v>3.8311133363393098E-2</v>
      </c>
      <c r="Z23" s="79">
        <f>((((N23/1000)+1)/((SMOW!$Z$4/1000)+1))-1)*1000</f>
        <v>5.7831538541774918E-2</v>
      </c>
      <c r="AA23" s="79">
        <f>((((P23/1000)+1)/((SMOW!$AA$4/1000)+1))-1)*1000</f>
        <v>0.10946512762721738</v>
      </c>
      <c r="AB23" s="79">
        <f>Z23*SMOW!$AN$6</f>
        <v>5.9038901947206582E-2</v>
      </c>
      <c r="AC23" s="79">
        <f>AA23*SMOW!$AN$12</f>
        <v>0.11156132485747776</v>
      </c>
      <c r="AD23" s="79">
        <f t="shared" si="0"/>
        <v>5.9037159219870933E-2</v>
      </c>
      <c r="AE23" s="79">
        <f t="shared" si="0"/>
        <v>0.11155510235564393</v>
      </c>
      <c r="AF23" s="44">
        <f>(AD23-SMOW!AN$14*AE23)</f>
        <v>1.3606517609093122E-4</v>
      </c>
      <c r="AG23" s="45">
        <f t="shared" si="1"/>
        <v>0.13606517609093122</v>
      </c>
    </row>
    <row r="24" spans="1:40" x14ac:dyDescent="0.2">
      <c r="A24">
        <v>4156</v>
      </c>
      <c r="B24" t="s">
        <v>145</v>
      </c>
      <c r="C24" t="s">
        <v>61</v>
      </c>
      <c r="D24" t="s">
        <v>22</v>
      </c>
      <c r="E24" t="s">
        <v>189</v>
      </c>
      <c r="F24">
        <v>-0.28667210267727899</v>
      </c>
      <c r="G24">
        <v>-0.28671363432856001</v>
      </c>
      <c r="H24">
        <v>4.7127559661178202E-3</v>
      </c>
      <c r="I24">
        <v>-0.48590429190326601</v>
      </c>
      <c r="J24">
        <v>-0.48602270530359298</v>
      </c>
      <c r="K24">
        <v>4.0720070324774304E-3</v>
      </c>
      <c r="L24">
        <v>-3.00936459282635E-2</v>
      </c>
      <c r="M24">
        <v>4.3562907945117304E-3</v>
      </c>
      <c r="N24">
        <v>-10.478741069659799</v>
      </c>
      <c r="O24">
        <v>4.6647094586936104E-3</v>
      </c>
      <c r="P24">
        <v>-20.3723456747067</v>
      </c>
      <c r="Q24">
        <v>3.9909899367604499E-3</v>
      </c>
      <c r="R24">
        <v>-32.324690865208296</v>
      </c>
      <c r="S24">
        <v>0.153024760903408</v>
      </c>
      <c r="T24">
        <v>1080.1286284908699</v>
      </c>
      <c r="U24">
        <v>0.372890084144197</v>
      </c>
      <c r="V24" s="14">
        <v>44750.441354166665</v>
      </c>
      <c r="W24">
        <v>2.5</v>
      </c>
      <c r="X24">
        <v>7.2573404327906498E-3</v>
      </c>
      <c r="Y24">
        <v>7.9546227824604902E-3</v>
      </c>
      <c r="Z24" s="79">
        <f>((((N24/1000)+1)/((SMOW!$Z$4/1000)+1))-1)*1000</f>
        <v>-3.3818433572974094E-2</v>
      </c>
      <c r="AA24" s="79">
        <f>((((P24/1000)+1)/((SMOW!$AA$4/1000)+1))-1)*1000</f>
        <v>-5.3962893493242348E-2</v>
      </c>
      <c r="AB24" s="79">
        <f>Z24*SMOW!$AN$6</f>
        <v>-3.452446941698914E-2</v>
      </c>
      <c r="AC24" s="79">
        <f>AA24*SMOW!$AN$12</f>
        <v>-5.4996253343354513E-2</v>
      </c>
      <c r="AD24" s="79">
        <f t="shared" si="0"/>
        <v>-3.452506540019714E-2</v>
      </c>
      <c r="AE24" s="79">
        <f t="shared" si="0"/>
        <v>-5.4997765692765849E-2</v>
      </c>
      <c r="AF24" s="44">
        <f>(AD24-SMOW!AN$14*AE24)</f>
        <v>-5.4862451144167719E-3</v>
      </c>
      <c r="AG24" s="45">
        <f t="shared" si="1"/>
        <v>-5.4862451144167723</v>
      </c>
      <c r="AH24" s="2">
        <f>AVERAGE(AG21:AG24)</f>
        <v>0.61363096739568324</v>
      </c>
      <c r="AI24">
        <f>STDEV(AG21:AG24)</f>
        <v>5.0344596208474579</v>
      </c>
    </row>
    <row r="25" spans="1:40" x14ac:dyDescent="0.2">
      <c r="A25">
        <v>4188</v>
      </c>
      <c r="B25" t="s">
        <v>145</v>
      </c>
      <c r="C25" t="s">
        <v>61</v>
      </c>
      <c r="D25" t="s">
        <v>22</v>
      </c>
      <c r="E25" t="s">
        <v>222</v>
      </c>
      <c r="F25">
        <v>-0.20740517148971099</v>
      </c>
      <c r="G25">
        <v>-0.20742723249898401</v>
      </c>
      <c r="H25">
        <v>5.3076595127566802E-3</v>
      </c>
      <c r="I25">
        <v>-0.351974018142578</v>
      </c>
      <c r="J25">
        <v>-0.35203625911851499</v>
      </c>
      <c r="K25">
        <v>3.8120448810634502E-3</v>
      </c>
      <c r="L25">
        <v>-2.1552087684407601E-2</v>
      </c>
      <c r="M25">
        <v>4.5316725226621103E-3</v>
      </c>
      <c r="N25">
        <v>-10.4002822641687</v>
      </c>
      <c r="O25">
        <v>5.2535479686800701E-3</v>
      </c>
      <c r="P25">
        <v>-20.241080092269499</v>
      </c>
      <c r="Q25">
        <v>3.73620002064425E-3</v>
      </c>
      <c r="R25">
        <v>-23.020976150746701</v>
      </c>
      <c r="S25">
        <v>0.13058683440402</v>
      </c>
      <c r="T25">
        <v>372.48012407514398</v>
      </c>
      <c r="U25">
        <v>0.61052536343880204</v>
      </c>
      <c r="V25" s="14">
        <v>44764.441527777781</v>
      </c>
      <c r="W25">
        <v>2.5</v>
      </c>
      <c r="X25">
        <v>1.16939562167672E-2</v>
      </c>
      <c r="Y25">
        <v>1.0141979716735699E-2</v>
      </c>
      <c r="Z25" s="79">
        <f>((((N25/1000)+1)/(([1]SMOW!$Z$4/1000)+1))-1)*1000</f>
        <v>7.8006131410290891E-2</v>
      </c>
      <c r="AA25" s="79">
        <f>((((P25/1000)+1)/(([1]SMOW!$AA$4/1000)+1))-1)*1000</f>
        <v>0.15144193329663658</v>
      </c>
      <c r="AB25" s="79">
        <f>Z25*[1]SMOW!$AN$6</f>
        <v>7.9366854308277529E-2</v>
      </c>
      <c r="AC25" s="79">
        <f>AA25*[1]SMOW!$AN$12</f>
        <v>0.15383191115137734</v>
      </c>
      <c r="AD25" s="79">
        <f t="shared" si="0"/>
        <v>7.9363704926060097E-2</v>
      </c>
      <c r="AE25" s="79">
        <f t="shared" si="0"/>
        <v>0.15382008023622479</v>
      </c>
      <c r="AF25" s="44">
        <f>(AD25-[1]SMOW!AN$14*AE25)</f>
        <v>-1.8532974386665929E-3</v>
      </c>
      <c r="AG25" s="45">
        <f t="shared" si="1"/>
        <v>-1.8532974386665928</v>
      </c>
    </row>
    <row r="26" spans="1:40" x14ac:dyDescent="0.2">
      <c r="A26">
        <v>4189</v>
      </c>
      <c r="B26" t="s">
        <v>145</v>
      </c>
      <c r="C26" t="s">
        <v>61</v>
      </c>
      <c r="D26" t="s">
        <v>22</v>
      </c>
      <c r="E26" t="s">
        <v>223</v>
      </c>
      <c r="F26">
        <v>-0.24624297263886</v>
      </c>
      <c r="G26">
        <v>-0.24627361782152801</v>
      </c>
      <c r="H26">
        <v>4.06514995798415E-3</v>
      </c>
      <c r="I26">
        <v>-0.41642261370905498</v>
      </c>
      <c r="J26">
        <v>-0.416509373311575</v>
      </c>
      <c r="K26">
        <v>1.27302948374036E-3</v>
      </c>
      <c r="L26">
        <v>-2.6356668713016399E-2</v>
      </c>
      <c r="M26">
        <v>4.2456897940965901E-3</v>
      </c>
      <c r="N26">
        <v>-10.4387241142619</v>
      </c>
      <c r="O26">
        <v>4.0237057883638801E-3</v>
      </c>
      <c r="P26">
        <v>-20.304246411554502</v>
      </c>
      <c r="Q26">
        <v>1.2477011503872499E-3</v>
      </c>
      <c r="R26">
        <v>-24.349344538369401</v>
      </c>
      <c r="S26">
        <v>0.122874735566564</v>
      </c>
      <c r="T26">
        <v>383.69925349794102</v>
      </c>
      <c r="U26">
        <v>0.33226996828952698</v>
      </c>
      <c r="V26" s="14">
        <v>44764.521469907406</v>
      </c>
      <c r="W26">
        <v>2.5</v>
      </c>
      <c r="X26">
        <v>2.5529267341360001E-2</v>
      </c>
      <c r="Y26">
        <v>2.3288494430340201E-2</v>
      </c>
      <c r="Z26" s="79">
        <f>((((N26/1000)+1)/(([1]SMOW!$Z$4/1000)+1))-1)*1000</f>
        <v>3.9157243214127391E-2</v>
      </c>
      <c r="AA26" s="79">
        <f>((((P26/1000)+1)/(([1]SMOW!$AA$4/1000)+1))-1)*1000</f>
        <v>8.6960881855446814E-2</v>
      </c>
      <c r="AB26" s="79">
        <f>Z26*[1]SMOW!$AN$6</f>
        <v>3.9840294103848421E-2</v>
      </c>
      <c r="AC26" s="79">
        <f>AA26*[1]SMOW!$AN$12</f>
        <v>8.8333253280844237E-2</v>
      </c>
      <c r="AD26" s="79">
        <f t="shared" si="0"/>
        <v>3.9839500500315615E-2</v>
      </c>
      <c r="AE26" s="79">
        <f t="shared" si="0"/>
        <v>8.8329352128751759E-2</v>
      </c>
      <c r="AF26" s="44">
        <f>(AD26-[1]SMOW!AN$14*AE26)</f>
        <v>-6.7983974236653158E-3</v>
      </c>
      <c r="AG26" s="45">
        <f t="shared" si="1"/>
        <v>-6.7983974236653157</v>
      </c>
    </row>
    <row r="27" spans="1:40" x14ac:dyDescent="0.2">
      <c r="A27">
        <v>4190</v>
      </c>
      <c r="B27" t="s">
        <v>145</v>
      </c>
      <c r="C27" t="s">
        <v>61</v>
      </c>
      <c r="D27" t="s">
        <v>22</v>
      </c>
      <c r="E27" t="s">
        <v>224</v>
      </c>
      <c r="F27">
        <v>-0.23702701188047001</v>
      </c>
      <c r="G27">
        <v>-0.23705549924281</v>
      </c>
      <c r="H27">
        <v>4.48263882306431E-3</v>
      </c>
      <c r="I27">
        <v>-0.40976217236633999</v>
      </c>
      <c r="J27">
        <v>-0.40984616882045599</v>
      </c>
      <c r="K27">
        <v>1.03718706598292E-3</v>
      </c>
      <c r="L27">
        <v>-2.0656722105609499E-2</v>
      </c>
      <c r="M27">
        <v>4.5187844199007197E-3</v>
      </c>
      <c r="N27">
        <v>-10.4296021101459</v>
      </c>
      <c r="O27">
        <v>4.4369383579770201E-3</v>
      </c>
      <c r="P27">
        <v>-20.297718487078601</v>
      </c>
      <c r="Q27">
        <v>1.0165510790768101E-3</v>
      </c>
      <c r="R27">
        <v>-25.206931534576999</v>
      </c>
      <c r="S27">
        <v>0.117729268227517</v>
      </c>
      <c r="T27">
        <v>372.37676232329602</v>
      </c>
      <c r="U27">
        <v>0.23804316611762899</v>
      </c>
      <c r="V27" s="14">
        <v>44764.603020833332</v>
      </c>
      <c r="W27">
        <v>2.5</v>
      </c>
      <c r="X27">
        <v>6.0649620725336797E-3</v>
      </c>
      <c r="Y27">
        <v>7.4308741206854803E-3</v>
      </c>
      <c r="Z27" s="79">
        <f>((((N27/1000)+1)/(([1]SMOW!$Z$4/1000)+1))-1)*1000</f>
        <v>4.8375834857505851E-2</v>
      </c>
      <c r="AA27" s="79">
        <f>((((P27/1000)+1)/(([1]SMOW!$AA$4/1000)+1))-1)*1000</f>
        <v>9.3624677351300534E-2</v>
      </c>
      <c r="AB27" s="79">
        <f>Z27*[1]SMOW!$AN$6</f>
        <v>4.9219692962115612E-2</v>
      </c>
      <c r="AC27" s="79">
        <f>AA27*[1]SMOW!$AN$12</f>
        <v>9.5102213332623267E-2</v>
      </c>
      <c r="AD27" s="79">
        <f t="shared" si="0"/>
        <v>4.9218481712667426E-2</v>
      </c>
      <c r="AE27" s="79">
        <f t="shared" si="0"/>
        <v>9.5097691403847204E-2</v>
      </c>
      <c r="AF27" s="44">
        <f>(AD27-[1]SMOW!AN$14*AE27)</f>
        <v>-9.9309934856389726E-4</v>
      </c>
      <c r="AG27" s="45">
        <f t="shared" si="1"/>
        <v>-0.99309934856389726</v>
      </c>
      <c r="AI27" s="2">
        <f>STDEV(AG24:AG27)</f>
        <v>2.7988666117917784</v>
      </c>
    </row>
    <row r="28" spans="1:40" x14ac:dyDescent="0.2">
      <c r="A28">
        <v>4191</v>
      </c>
      <c r="B28" t="s">
        <v>145</v>
      </c>
      <c r="C28" t="s">
        <v>61</v>
      </c>
      <c r="D28" t="s">
        <v>22</v>
      </c>
      <c r="E28" t="s">
        <v>225</v>
      </c>
      <c r="F28">
        <v>-0.45088100721028501</v>
      </c>
      <c r="G28">
        <v>-0.45098305935428701</v>
      </c>
      <c r="H28">
        <v>4.3817797660981404E-3</v>
      </c>
      <c r="I28">
        <v>-0.83520009457488098</v>
      </c>
      <c r="J28">
        <v>-0.83554939308881504</v>
      </c>
      <c r="K28">
        <v>4.0764362016677399E-3</v>
      </c>
      <c r="L28">
        <v>-9.8129798033926591E-3</v>
      </c>
      <c r="M28">
        <v>4.2012316861931801E-3</v>
      </c>
      <c r="N28">
        <v>-10.641275865792601</v>
      </c>
      <c r="O28">
        <v>4.3371075582490301E-3</v>
      </c>
      <c r="P28">
        <v>-20.714691850019499</v>
      </c>
      <c r="Q28">
        <v>3.9953309827176998E-3</v>
      </c>
      <c r="R28">
        <v>-23.733725721891499</v>
      </c>
      <c r="S28">
        <v>0.14171992773261299</v>
      </c>
      <c r="T28">
        <v>785.53712879458305</v>
      </c>
      <c r="U28">
        <v>1.1314313507962801</v>
      </c>
      <c r="V28" s="14">
        <v>44767.472928240742</v>
      </c>
      <c r="W28">
        <v>2.5</v>
      </c>
      <c r="X28">
        <v>3.70071319716773E-2</v>
      </c>
      <c r="Y28">
        <v>3.85755527018561E-2</v>
      </c>
      <c r="Z28" s="79">
        <f>((((N28/1000)+1)/(([1]SMOW!$Z$4/1000)+1))-1)*1000</f>
        <v>-0.16553920948159107</v>
      </c>
      <c r="AA28" s="79">
        <f>((((P28/1000)+1)/(([1]SMOW!$AA$4/1000)+1))-1)*1000</f>
        <v>-0.33202749250338393</v>
      </c>
      <c r="AB28" s="79">
        <f>Z28*[1]SMOW!$AN$6</f>
        <v>-0.16842684137390268</v>
      </c>
      <c r="AC28" s="79">
        <f>AA28*[1]SMOW!$AN$12</f>
        <v>-0.33726737776484483</v>
      </c>
      <c r="AD28" s="79">
        <f t="shared" si="0"/>
        <v>-0.16844102676712935</v>
      </c>
      <c r="AE28" s="79">
        <f t="shared" si="0"/>
        <v>-0.33732426519811143</v>
      </c>
      <c r="AF28" s="44">
        <f>(AD28-[1]SMOW!AN$14*AE28)</f>
        <v>9.6661852574734808E-3</v>
      </c>
      <c r="AG28" s="45">
        <f t="shared" si="1"/>
        <v>9.6661852574734812</v>
      </c>
    </row>
    <row r="29" spans="1:40" x14ac:dyDescent="0.2">
      <c r="V29" s="14"/>
      <c r="Z29" s="79"/>
      <c r="AA29" s="79"/>
      <c r="AB29" s="79"/>
      <c r="AC29" s="79"/>
      <c r="AD29" s="79"/>
      <c r="AE29" s="79"/>
      <c r="AF29" s="44"/>
      <c r="AG29" s="45"/>
      <c r="AK29" s="20"/>
      <c r="AL29" s="20"/>
      <c r="AM29" s="20"/>
      <c r="AN29" s="20"/>
    </row>
    <row r="30" spans="1:40" x14ac:dyDescent="0.2">
      <c r="V30" s="14"/>
      <c r="Z30" s="79"/>
      <c r="AA30" s="79"/>
      <c r="AB30" s="79"/>
      <c r="AC30" s="79"/>
      <c r="AD30" s="79"/>
      <c r="AE30" s="79"/>
      <c r="AF30" s="44"/>
      <c r="AG30" s="45"/>
      <c r="AH30" s="2"/>
      <c r="AI30" s="2"/>
      <c r="AK30" s="20"/>
      <c r="AL30" s="20"/>
      <c r="AM30" s="20"/>
      <c r="AN30" s="20"/>
    </row>
    <row r="31" spans="1:40" x14ac:dyDescent="0.2">
      <c r="Y31" s="18" t="s">
        <v>35</v>
      </c>
      <c r="Z31" s="16">
        <f t="shared" ref="Z31:AF31" si="2">AVERAGE(Z17:Z29)</f>
        <v>-3.7890455247176678E-3</v>
      </c>
      <c r="AA31" s="16">
        <f t="shared" si="2"/>
        <v>-6.6687715349900145E-3</v>
      </c>
      <c r="AB31" s="16">
        <f t="shared" si="2"/>
        <v>-3.8681503699875114E-3</v>
      </c>
      <c r="AC31" s="16">
        <f t="shared" si="2"/>
        <v>-6.7964748568048921E-3</v>
      </c>
      <c r="AD31" s="16">
        <f t="shared" si="2"/>
        <v>-3.871239673172773E-3</v>
      </c>
      <c r="AE31" s="16">
        <f t="shared" si="2"/>
        <v>-6.8080209352341797E-3</v>
      </c>
      <c r="AF31" s="16">
        <f t="shared" si="2"/>
        <v>-2.7660461936912501E-4</v>
      </c>
      <c r="AG31" s="16">
        <f>AVERAGE(AG17:AG30)</f>
        <v>-0.27660461936912489</v>
      </c>
      <c r="AH31" s="18" t="s">
        <v>35</v>
      </c>
      <c r="AI31" t="s">
        <v>75</v>
      </c>
    </row>
    <row r="32" spans="1:40" s="17" customFormat="1" x14ac:dyDescent="0.2">
      <c r="A32"/>
      <c r="B32" s="20"/>
      <c r="C32"/>
      <c r="D32"/>
      <c r="E32"/>
      <c r="F32" s="16"/>
      <c r="G32" s="16"/>
      <c r="H32" s="16"/>
      <c r="I32" s="16"/>
      <c r="J32" s="16"/>
      <c r="K32" s="16"/>
      <c r="L32"/>
      <c r="M32"/>
      <c r="N32"/>
      <c r="O32"/>
      <c r="P32"/>
      <c r="Q32"/>
      <c r="R32"/>
      <c r="S32"/>
      <c r="T32"/>
      <c r="U32"/>
      <c r="V32" s="14"/>
      <c r="W32"/>
      <c r="X32" s="15"/>
      <c r="Y32" s="15"/>
      <c r="Z32" s="15"/>
      <c r="AA32" s="15"/>
      <c r="AB32" s="15"/>
      <c r="AC32" s="15"/>
      <c r="AD32"/>
      <c r="AE32"/>
      <c r="AF32" s="15"/>
      <c r="AG32" s="2">
        <f>STDEV(AG17:AG30)</f>
        <v>4.8975079852643386</v>
      </c>
      <c r="AH32" s="18" t="s">
        <v>73</v>
      </c>
      <c r="AJ32"/>
      <c r="AK32"/>
    </row>
    <row r="33" spans="1:37" s="17" customFormat="1" x14ac:dyDescent="0.2">
      <c r="B33" s="20"/>
      <c r="C33"/>
      <c r="D33"/>
      <c r="E33"/>
      <c r="F33" s="16"/>
      <c r="G33" s="16"/>
      <c r="H33" s="16"/>
      <c r="I33" s="16"/>
      <c r="J33" s="16"/>
      <c r="K33" s="16"/>
      <c r="L33"/>
      <c r="M33"/>
      <c r="N33"/>
      <c r="O33"/>
      <c r="P33"/>
      <c r="Q33"/>
      <c r="R33"/>
      <c r="S33"/>
      <c r="T33"/>
      <c r="U33"/>
      <c r="V33" s="14"/>
      <c r="W33"/>
      <c r="X33" s="15"/>
      <c r="Y33" s="15"/>
      <c r="Z33" s="15"/>
      <c r="AA33" s="15"/>
      <c r="AB33" s="15"/>
      <c r="AC33" s="15"/>
      <c r="AD33"/>
      <c r="AE33"/>
      <c r="AF33"/>
      <c r="AG33" s="3"/>
      <c r="AH33" s="18"/>
      <c r="AI33"/>
      <c r="AJ33"/>
      <c r="AK33"/>
    </row>
    <row r="34" spans="1:37" x14ac:dyDescent="0.2">
      <c r="A34" s="17" t="s">
        <v>81</v>
      </c>
      <c r="B34" s="27"/>
      <c r="C34" s="17"/>
      <c r="D34" s="17"/>
      <c r="E34" s="17"/>
      <c r="F34" s="34"/>
      <c r="G34" s="34"/>
      <c r="H34" s="34"/>
      <c r="I34" s="36"/>
      <c r="J34" s="36"/>
      <c r="K34" s="36"/>
      <c r="L34" s="34"/>
      <c r="M34" s="34"/>
      <c r="N34" s="34"/>
      <c r="O34" s="34"/>
      <c r="P34" s="17"/>
      <c r="Q34" s="17"/>
      <c r="R34" s="17"/>
      <c r="S34" s="17"/>
      <c r="T34" s="17"/>
      <c r="U34" s="17"/>
      <c r="V34" s="12"/>
      <c r="W34" s="17"/>
      <c r="X34" s="34"/>
      <c r="Y34" s="34"/>
      <c r="Z34" s="36"/>
      <c r="AA34" s="36"/>
      <c r="AB34" s="36"/>
      <c r="AC34" s="36"/>
      <c r="AD34" s="36"/>
      <c r="AE34" s="36"/>
      <c r="AF34" s="34"/>
      <c r="AG34" s="35"/>
      <c r="AH34" s="17"/>
      <c r="AI34" s="17"/>
      <c r="AJ34" s="17"/>
    </row>
    <row r="35" spans="1:37" x14ac:dyDescent="0.2">
      <c r="B35" s="27"/>
      <c r="C35" s="17"/>
      <c r="D35" s="17"/>
      <c r="E35" s="17"/>
      <c r="F35" s="34"/>
      <c r="G35" s="34"/>
      <c r="H35" s="34"/>
      <c r="I35" s="36"/>
      <c r="J35" s="36"/>
      <c r="K35" s="36"/>
      <c r="L35" s="34"/>
      <c r="M35" s="34"/>
      <c r="N35" s="34"/>
      <c r="O35" s="34"/>
      <c r="P35" s="17"/>
      <c r="Q35" s="17"/>
      <c r="R35" s="17"/>
      <c r="S35" s="17"/>
      <c r="T35" s="17"/>
      <c r="U35" s="17"/>
      <c r="V35" s="12"/>
      <c r="W35" s="17"/>
      <c r="X35" s="34"/>
      <c r="Y35" s="34"/>
      <c r="Z35" s="36"/>
      <c r="AA35" s="36"/>
      <c r="AB35" s="36"/>
      <c r="AC35" s="36"/>
      <c r="AD35" s="36"/>
      <c r="AE35" s="36"/>
      <c r="AF35" s="34"/>
      <c r="AG35" s="35"/>
      <c r="AH35" s="17"/>
      <c r="AI35" s="17"/>
      <c r="AJ35" s="17"/>
      <c r="AK35" s="17"/>
    </row>
    <row r="36" spans="1:37" x14ac:dyDescent="0.2">
      <c r="A36" s="61"/>
      <c r="B36" s="62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  <c r="AH36" s="2"/>
      <c r="AI36" s="2"/>
    </row>
    <row r="37" spans="1:37" x14ac:dyDescent="0.2">
      <c r="B37" s="20"/>
      <c r="C37" s="42"/>
      <c r="D37" s="4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4"/>
      <c r="X37" s="15"/>
      <c r="Y37" s="15"/>
      <c r="Z37" s="16"/>
      <c r="AA37" s="16"/>
      <c r="AB37" s="16"/>
      <c r="AC37" s="16"/>
      <c r="AD37" s="16"/>
      <c r="AE37" s="16"/>
      <c r="AF37" s="15"/>
      <c r="AG37" s="2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  <c r="AH41" s="56"/>
      <c r="AI41" s="56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  <c r="AH42" s="2"/>
      <c r="AI42" s="2"/>
    </row>
    <row r="43" spans="1:37" x14ac:dyDescent="0.2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  <row r="44" spans="1:37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7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W45" s="19"/>
      <c r="X45" s="15"/>
      <c r="Y45" s="15"/>
      <c r="Z45" s="16"/>
      <c r="AA45" s="16"/>
      <c r="AB45" s="16"/>
      <c r="AC45" s="16"/>
      <c r="AD45" s="16"/>
      <c r="AE45" s="16"/>
      <c r="AF45" s="15"/>
      <c r="AG45" s="2"/>
      <c r="AH45" s="2"/>
      <c r="AI45" s="2"/>
    </row>
    <row r="46" spans="1:37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W46" s="19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F16 F37 D39 F45:F46 D41:D46 D34:D37 H16 D7:D30" xr:uid="{00000000-0002-0000-0100-000000000000}">
      <formula1>INDIRECT(C7)</formula1>
    </dataValidation>
    <dataValidation type="list" allowBlank="1" showInputMessage="1" showErrorMessage="1" sqref="C39 E37 C34:C37 E45:E46 C41:C46 E16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4"/>
  <sheetViews>
    <sheetView workbookViewId="0">
      <selection activeCell="A20" sqref="A20:XFD23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36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36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36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36" x14ac:dyDescent="0.2">
      <c r="A4">
        <v>4123</v>
      </c>
      <c r="B4" t="s">
        <v>145</v>
      </c>
      <c r="C4" t="s">
        <v>61</v>
      </c>
      <c r="D4" t="s">
        <v>24</v>
      </c>
      <c r="E4" t="s">
        <v>156</v>
      </c>
      <c r="F4">
        <v>-29.049085207398999</v>
      </c>
      <c r="G4">
        <v>-29.4793643791302</v>
      </c>
      <c r="H4">
        <v>7.7758661927193997E-3</v>
      </c>
      <c r="I4">
        <v>-54.340571580935297</v>
      </c>
      <c r="J4">
        <v>-55.872788221286697</v>
      </c>
      <c r="K4">
        <v>7.6055903236378203E-3</v>
      </c>
      <c r="L4">
        <v>2.14678017091708E-2</v>
      </c>
      <c r="M4">
        <v>6.2809804152093801E-3</v>
      </c>
      <c r="N4">
        <v>-38.950283089910698</v>
      </c>
      <c r="O4">
        <v>7.8646173871025002E-3</v>
      </c>
      <c r="P4">
        <v>-73.159972118174394</v>
      </c>
      <c r="Q4">
        <v>8.5239064795737795E-3</v>
      </c>
      <c r="R4">
        <v>-106.572353751471</v>
      </c>
      <c r="S4">
        <v>0.12591154501110799</v>
      </c>
      <c r="T4">
        <v>453.05352881577301</v>
      </c>
      <c r="U4">
        <v>0.293010119594181</v>
      </c>
      <c r="V4" s="14">
        <v>44736.459791666668</v>
      </c>
      <c r="W4">
        <v>2.5</v>
      </c>
      <c r="X4">
        <v>0.19519363489000299</v>
      </c>
      <c r="Y4">
        <v>0.21241451539363199</v>
      </c>
      <c r="Z4" s="79">
        <f>((((N4/1000)+1)/((SMOW!$Z$4/1000)+1))-1)*1000</f>
        <v>-28.80589270722178</v>
      </c>
      <c r="AA4" s="79">
        <f>((((P4/1000)+1)/((SMOW!$AA$4/1000)+1))-1)*1000</f>
        <v>-53.936453488104938</v>
      </c>
      <c r="AB4" s="79">
        <f>Z4*SMOW!$AN$6</f>
        <v>-29.407280489605739</v>
      </c>
      <c r="AC4" s="79">
        <f>AA4*SMOW!$AN$12</f>
        <v>-54.969307026602266</v>
      </c>
      <c r="AD4" s="79">
        <f t="shared" ref="AD4:AE19" si="0">LN((AB4/1000)+1)*1000</f>
        <v>-29.848343058735445</v>
      </c>
      <c r="AE4" s="79">
        <f t="shared" si="0"/>
        <v>-56.53787267890776</v>
      </c>
      <c r="AF4" s="44">
        <f>(AD4-SMOW!AN$14*AE4)</f>
        <v>3.6537157278537791E-3</v>
      </c>
      <c r="AG4" s="45">
        <f t="shared" ref="AG4:AG19" si="1">AF4*1000</f>
        <v>3.6537157278537791</v>
      </c>
    </row>
    <row r="5" spans="1:36" x14ac:dyDescent="0.2">
      <c r="A5">
        <v>4124</v>
      </c>
      <c r="B5" t="s">
        <v>145</v>
      </c>
      <c r="C5" t="s">
        <v>61</v>
      </c>
      <c r="D5" t="s">
        <v>24</v>
      </c>
      <c r="E5" t="s">
        <v>157</v>
      </c>
      <c r="F5">
        <v>-29.281021776912599</v>
      </c>
      <c r="G5">
        <v>-29.7182678977113</v>
      </c>
      <c r="H5">
        <v>4.9743682154473898E-3</v>
      </c>
      <c r="I5">
        <v>-54.739877478820901</v>
      </c>
      <c r="J5">
        <v>-56.295127575787802</v>
      </c>
      <c r="K5">
        <v>2.5050646988921798E-3</v>
      </c>
      <c r="L5">
        <v>5.55946230467823E-3</v>
      </c>
      <c r="M5">
        <v>4.96557672661678E-3</v>
      </c>
      <c r="N5">
        <v>-39.177493592905698</v>
      </c>
      <c r="O5">
        <v>4.9236545733413496E-3</v>
      </c>
      <c r="P5">
        <v>-73.546875898089596</v>
      </c>
      <c r="Q5">
        <v>2.4552236586224199E-3</v>
      </c>
      <c r="R5">
        <v>-107.339901132636</v>
      </c>
      <c r="S5">
        <v>0.14730051872400399</v>
      </c>
      <c r="T5">
        <v>370.291091063914</v>
      </c>
      <c r="U5">
        <v>8.7192376633310503E-2</v>
      </c>
      <c r="V5" s="14">
        <v>44736.553194444445</v>
      </c>
      <c r="W5">
        <v>2.5</v>
      </c>
      <c r="X5">
        <v>3.0158296889998201E-2</v>
      </c>
      <c r="Y5">
        <v>3.51919401671342E-2</v>
      </c>
      <c r="Z5" s="79">
        <f>((((N5/1000)+1)/((SMOW!$Z$4/1000)+1))-1)*1000</f>
        <v>-29.035501537796438</v>
      </c>
      <c r="AA5" s="79">
        <f>((((P5/1000)+1)/((SMOW!$AA$4/1000)+1))-1)*1000</f>
        <v>-54.331382009936256</v>
      </c>
      <c r="AB5" s="79">
        <f>Z5*SMOW!$AN$6</f>
        <v>-29.641682920810606</v>
      </c>
      <c r="AC5" s="79">
        <f>AA5*SMOW!$AN$12</f>
        <v>-55.371798213289125</v>
      </c>
      <c r="AD5" s="79">
        <f t="shared" si="0"/>
        <v>-30.089876645029612</v>
      </c>
      <c r="AE5" s="79">
        <f t="shared" si="0"/>
        <v>-56.96386616788034</v>
      </c>
      <c r="AF5" s="44">
        <f>(AD5-SMOW!AN$14*AE5)</f>
        <v>-1.2955308388789888E-2</v>
      </c>
      <c r="AG5" s="45">
        <f t="shared" si="1"/>
        <v>-12.955308388789888</v>
      </c>
    </row>
    <row r="6" spans="1:36" x14ac:dyDescent="0.2">
      <c r="A6">
        <v>4125</v>
      </c>
      <c r="B6" t="s">
        <v>145</v>
      </c>
      <c r="C6" t="s">
        <v>61</v>
      </c>
      <c r="D6" t="s">
        <v>24</v>
      </c>
      <c r="E6" t="s">
        <v>158</v>
      </c>
      <c r="F6">
        <v>-29.428447108897299</v>
      </c>
      <c r="G6">
        <v>-29.870151604124299</v>
      </c>
      <c r="H6">
        <v>4.3196172940159899E-3</v>
      </c>
      <c r="I6">
        <v>-55.034797277892899</v>
      </c>
      <c r="J6">
        <v>-56.607174746493698</v>
      </c>
      <c r="K6">
        <v>1.7322206179912201E-3</v>
      </c>
      <c r="L6">
        <v>1.8436662024434301E-2</v>
      </c>
      <c r="M6">
        <v>4.1805608267156402E-3</v>
      </c>
      <c r="N6">
        <v>-39.323415924871099</v>
      </c>
      <c r="O6">
        <v>4.2755788320454997E-3</v>
      </c>
      <c r="P6">
        <v>-73.835927940696706</v>
      </c>
      <c r="Q6">
        <v>1.6977561677851501E-3</v>
      </c>
      <c r="R6">
        <v>-108.215456172778</v>
      </c>
      <c r="S6">
        <v>0.10088806787690301</v>
      </c>
      <c r="T6">
        <v>357.35323570962498</v>
      </c>
      <c r="U6">
        <v>9.2102473816984998E-2</v>
      </c>
      <c r="V6" s="14">
        <v>44736.629918981482</v>
      </c>
      <c r="W6">
        <v>2.5</v>
      </c>
      <c r="X6">
        <v>0.26409506302282798</v>
      </c>
      <c r="Y6">
        <v>0.56916416547299997</v>
      </c>
      <c r="Z6" s="79">
        <f>((((N6/1000)+1)/((SMOW!$Z$4/1000)+1))-1)*1000</f>
        <v>-29.182964157506539</v>
      </c>
      <c r="AA6" s="79">
        <f>((((P6/1000)+1)/((SMOW!$AA$4/1000)+1))-1)*1000</f>
        <v>-54.626429259007296</v>
      </c>
      <c r="AB6" s="79">
        <f>Z6*SMOW!$AN$6</f>
        <v>-29.792224154287457</v>
      </c>
      <c r="AC6" s="79">
        <f>AA6*SMOW!$AN$12</f>
        <v>-55.672495455556216</v>
      </c>
      <c r="AD6" s="79">
        <f t="shared" si="0"/>
        <v>-30.245028519864231</v>
      </c>
      <c r="AE6" s="79">
        <f t="shared" si="0"/>
        <v>-57.282240223766578</v>
      </c>
      <c r="AF6" s="44">
        <f>(AD6-SMOW!AN$14*AE6)</f>
        <v>-5.6817154749921883E-6</v>
      </c>
      <c r="AG6" s="45">
        <f t="shared" si="1"/>
        <v>-5.6817154749921883E-3</v>
      </c>
    </row>
    <row r="7" spans="1:36" x14ac:dyDescent="0.2">
      <c r="A7">
        <v>4126</v>
      </c>
      <c r="B7" t="s">
        <v>145</v>
      </c>
      <c r="C7" t="s">
        <v>61</v>
      </c>
      <c r="D7" t="s">
        <v>24</v>
      </c>
      <c r="E7" t="s">
        <v>159</v>
      </c>
      <c r="F7">
        <v>-29.398826047564398</v>
      </c>
      <c r="G7">
        <v>-29.8396327651792</v>
      </c>
      <c r="H7">
        <v>3.5815600586947801E-3</v>
      </c>
      <c r="I7">
        <v>-54.967554593706701</v>
      </c>
      <c r="J7">
        <v>-56.536018399522</v>
      </c>
      <c r="K7">
        <v>1.9731796141726401E-3</v>
      </c>
      <c r="L7">
        <v>1.13849497684446E-2</v>
      </c>
      <c r="M7">
        <v>3.3362696786671899E-3</v>
      </c>
      <c r="N7">
        <v>-39.294096850009197</v>
      </c>
      <c r="O7">
        <v>3.5450460840293799E-3</v>
      </c>
      <c r="P7">
        <v>-73.770023124283696</v>
      </c>
      <c r="Q7">
        <v>1.93392101751671E-3</v>
      </c>
      <c r="R7">
        <v>-107.861944502678</v>
      </c>
      <c r="S7">
        <v>0.13936412872727599</v>
      </c>
      <c r="T7">
        <v>352.16447662335497</v>
      </c>
      <c r="U7">
        <v>7.6417833947993299E-2</v>
      </c>
      <c r="V7" s="14">
        <v>44736.708101851851</v>
      </c>
      <c r="W7">
        <v>2.5</v>
      </c>
      <c r="X7">
        <v>1.50856648285258E-3</v>
      </c>
      <c r="Y7">
        <v>2.2244616858983698E-3</v>
      </c>
      <c r="Z7" s="79">
        <f>((((N7/1000)+1)/((SMOW!$Z$4/1000)+1))-1)*1000</f>
        <v>-29.153335604231721</v>
      </c>
      <c r="AA7" s="79">
        <f>((((P7/1000)+1)/((SMOW!$AA$4/1000)+1))-1)*1000</f>
        <v>-54.559157515802092</v>
      </c>
      <c r="AB7" s="79">
        <f>Z7*SMOW!$AN$6</f>
        <v>-29.761977038341094</v>
      </c>
      <c r="AC7" s="79">
        <f>AA7*SMOW!$AN$12</f>
        <v>-55.603935495319355</v>
      </c>
      <c r="AD7" s="79">
        <f t="shared" si="0"/>
        <v>-30.21385309000425</v>
      </c>
      <c r="AE7" s="79">
        <f t="shared" si="0"/>
        <v>-57.209640970609136</v>
      </c>
      <c r="AF7" s="44">
        <f>(AD7-SMOW!AN$14*AE7)</f>
        <v>-7.1626575226240163E-3</v>
      </c>
      <c r="AG7" s="45">
        <f t="shared" si="1"/>
        <v>-7.1626575226240163</v>
      </c>
      <c r="AH7" s="2">
        <f>AVERAGE(AG4:AG7)</f>
        <v>-4.1174829747587793</v>
      </c>
      <c r="AI7">
        <f>STDEV(AG4:AG7)</f>
        <v>7.4089739493669713</v>
      </c>
    </row>
    <row r="8" spans="1:36" x14ac:dyDescent="0.2">
      <c r="A8">
        <v>4149</v>
      </c>
      <c r="B8" t="s">
        <v>145</v>
      </c>
      <c r="C8" t="s">
        <v>61</v>
      </c>
      <c r="D8" t="s">
        <v>24</v>
      </c>
      <c r="E8" t="s">
        <v>182</v>
      </c>
      <c r="F8">
        <v>-29.373927473162802</v>
      </c>
      <c r="G8">
        <v>-29.813980688836001</v>
      </c>
      <c r="H8">
        <v>5.4309005053329402E-3</v>
      </c>
      <c r="I8">
        <v>-54.921420981300002</v>
      </c>
      <c r="J8">
        <v>-56.487203889155801</v>
      </c>
      <c r="K8">
        <v>7.9499965528197405E-3</v>
      </c>
      <c r="L8">
        <v>1.1262964638248E-2</v>
      </c>
      <c r="M8">
        <v>4.5289858285090002E-3</v>
      </c>
      <c r="N8">
        <v>-39.2722908431058</v>
      </c>
      <c r="O8">
        <v>5.9590185346913302E-3</v>
      </c>
      <c r="P8">
        <v>-73.729674855419603</v>
      </c>
      <c r="Q8">
        <v>9.0204812044934295E-3</v>
      </c>
      <c r="R8">
        <v>-106.473370117492</v>
      </c>
      <c r="S8">
        <v>0.17294048806805001</v>
      </c>
      <c r="T8">
        <v>340.77737086124603</v>
      </c>
      <c r="U8">
        <v>0.240497970230511</v>
      </c>
      <c r="V8" s="14">
        <v>44748.575162037036</v>
      </c>
      <c r="W8">
        <v>2.5</v>
      </c>
      <c r="X8">
        <v>0.15775118459326101</v>
      </c>
      <c r="Y8">
        <v>0.17206954495270901</v>
      </c>
      <c r="Z8" s="79">
        <f>((((N8/1000)+1)/((SMOW!$Z$4/1000)+1))-1)*1000</f>
        <v>-29.131299423339698</v>
      </c>
      <c r="AA8" s="79">
        <f>((((P8/1000)+1)/((SMOW!$AA$4/1000)+1))-1)*1000</f>
        <v>-54.517972386557759</v>
      </c>
      <c r="AB8" s="79">
        <f>Z8*SMOW!$AN$6</f>
        <v>-29.739480802623014</v>
      </c>
      <c r="AC8" s="79">
        <f>AA8*SMOW!$AN$12</f>
        <v>-55.561961693410758</v>
      </c>
      <c r="AD8" s="79">
        <f t="shared" si="0"/>
        <v>-30.190667052776913</v>
      </c>
      <c r="AE8" s="79">
        <f t="shared" si="0"/>
        <v>-57.16519683244681</v>
      </c>
      <c r="AF8" s="44">
        <f>(AD8-SMOW!AN$14*AE8)</f>
        <v>-7.4431252449969065E-3</v>
      </c>
      <c r="AG8" s="45">
        <f t="shared" si="1"/>
        <v>-7.4431252449969065</v>
      </c>
    </row>
    <row r="9" spans="1:36" x14ac:dyDescent="0.2">
      <c r="A9">
        <v>4150</v>
      </c>
      <c r="B9" t="s">
        <v>145</v>
      </c>
      <c r="C9" t="s">
        <v>61</v>
      </c>
      <c r="D9" t="s">
        <v>24</v>
      </c>
      <c r="E9" t="s">
        <v>183</v>
      </c>
      <c r="F9">
        <v>-29.371843209742899</v>
      </c>
      <c r="G9">
        <v>-29.811833278564599</v>
      </c>
      <c r="H9">
        <v>5.0192881982047202E-3</v>
      </c>
      <c r="I9">
        <v>-54.917851425476599</v>
      </c>
      <c r="J9">
        <v>-56.4834256660655</v>
      </c>
      <c r="K9">
        <v>2.2240785380425198E-3</v>
      </c>
      <c r="L9">
        <v>1.14154731179865E-2</v>
      </c>
      <c r="M9">
        <v>5.2591942108352304E-3</v>
      </c>
      <c r="N9">
        <v>-39.2673891019924</v>
      </c>
      <c r="O9">
        <v>4.9681165972524097E-3</v>
      </c>
      <c r="P9">
        <v>-73.721308855705701</v>
      </c>
      <c r="Q9">
        <v>2.1798280290523898E-3</v>
      </c>
      <c r="R9">
        <v>-107.436712157991</v>
      </c>
      <c r="S9">
        <v>0.13295090817394101</v>
      </c>
      <c r="T9">
        <v>326.903370576344</v>
      </c>
      <c r="U9">
        <v>9.7102824264714102E-2</v>
      </c>
      <c r="V9" s="14">
        <v>44748.653449074074</v>
      </c>
      <c r="W9">
        <v>2.5</v>
      </c>
      <c r="X9">
        <v>4.3190634713376697E-2</v>
      </c>
      <c r="Y9">
        <v>4.90320253806509E-2</v>
      </c>
      <c r="Z9" s="79">
        <f>((((N9/1000)+1)/((SMOW!$Z$4/1000)+1))-1)*1000</f>
        <v>-29.126345941744347</v>
      </c>
      <c r="AA9" s="79">
        <f>((((P9/1000)+1)/((SMOW!$AA$4/1000)+1))-1)*1000</f>
        <v>-54.509432868279141</v>
      </c>
      <c r="AB9" s="79">
        <f>Z9*SMOW!$AN$6</f>
        <v>-29.734423905961101</v>
      </c>
      <c r="AC9" s="79">
        <f>AA9*SMOW!$AN$12</f>
        <v>-55.553258648034962</v>
      </c>
      <c r="AD9" s="79">
        <f t="shared" si="0"/>
        <v>-30.185455170623776</v>
      </c>
      <c r="AE9" s="79">
        <f t="shared" si="0"/>
        <v>-57.155981823178273</v>
      </c>
      <c r="AF9" s="44">
        <f>(AD9-SMOW!AN$14*AE9)</f>
        <v>-7.0967679856472898E-3</v>
      </c>
      <c r="AG9" s="45">
        <f t="shared" si="1"/>
        <v>-7.0967679856472898</v>
      </c>
    </row>
    <row r="10" spans="1:36" x14ac:dyDescent="0.2">
      <c r="A10">
        <v>4151</v>
      </c>
      <c r="B10" t="s">
        <v>145</v>
      </c>
      <c r="C10" t="s">
        <v>61</v>
      </c>
      <c r="D10" t="s">
        <v>24</v>
      </c>
      <c r="E10" t="s">
        <v>184</v>
      </c>
      <c r="F10">
        <v>-29.342484450047401</v>
      </c>
      <c r="G10">
        <v>-29.781586543419898</v>
      </c>
      <c r="H10">
        <v>4.9340685253479403E-3</v>
      </c>
      <c r="I10">
        <v>-54.887986746938701</v>
      </c>
      <c r="J10">
        <v>-56.451826055312203</v>
      </c>
      <c r="K10">
        <v>1.9780080860798302E-3</v>
      </c>
      <c r="L10">
        <v>2.4977613784962299E-2</v>
      </c>
      <c r="M10">
        <v>5.4601630269098499E-3</v>
      </c>
      <c r="N10">
        <v>-39.238329654604897</v>
      </c>
      <c r="O10">
        <v>4.8837657382446997E-3</v>
      </c>
      <c r="P10">
        <v>-73.692038368066903</v>
      </c>
      <c r="Q10">
        <v>1.93865342162112E-3</v>
      </c>
      <c r="R10">
        <v>-108.20790024018601</v>
      </c>
      <c r="S10">
        <v>0.17272959099697699</v>
      </c>
      <c r="T10">
        <v>322.09966519055502</v>
      </c>
      <c r="U10">
        <v>0.103256285788591</v>
      </c>
      <c r="V10" s="14">
        <v>44748.730324074073</v>
      </c>
      <c r="W10">
        <v>2.5</v>
      </c>
      <c r="X10">
        <v>7.7009415555156398E-3</v>
      </c>
      <c r="Y10">
        <v>5.3014284445962604E-3</v>
      </c>
      <c r="Z10" s="79">
        <f>((((N10/1000)+1)/((SMOW!$Z$4/1000)+1))-1)*1000</f>
        <v>-29.096979756450093</v>
      </c>
      <c r="AA10" s="79">
        <f>((((P10/1000)+1)/((SMOW!$AA$4/1000)+1))-1)*1000</f>
        <v>-54.479555283679204</v>
      </c>
      <c r="AB10" s="79">
        <f>Z10*SMOW!$AN$6</f>
        <v>-29.70444463551685</v>
      </c>
      <c r="AC10" s="79">
        <f>AA10*SMOW!$AN$12</f>
        <v>-55.522808924056548</v>
      </c>
      <c r="AD10" s="79">
        <f t="shared" si="0"/>
        <v>-30.15455764313986</v>
      </c>
      <c r="AE10" s="79">
        <f t="shared" si="0"/>
        <v>-57.123741537099768</v>
      </c>
      <c r="AF10" s="44">
        <f>(AD10-SMOW!AN$14*AE10)</f>
        <v>6.7778884488198798E-3</v>
      </c>
      <c r="AG10" s="45">
        <f t="shared" si="1"/>
        <v>6.7778884488198798</v>
      </c>
    </row>
    <row r="11" spans="1:36" x14ac:dyDescent="0.2">
      <c r="A11">
        <v>4152</v>
      </c>
      <c r="B11" t="s">
        <v>145</v>
      </c>
      <c r="C11" t="s">
        <v>61</v>
      </c>
      <c r="D11" t="s">
        <v>24</v>
      </c>
      <c r="E11" t="s">
        <v>185</v>
      </c>
      <c r="F11">
        <v>-29.094300112640401</v>
      </c>
      <c r="G11">
        <v>-29.525932474753599</v>
      </c>
      <c r="H11">
        <v>5.3502007138381998E-3</v>
      </c>
      <c r="I11">
        <v>-54.413375701425402</v>
      </c>
      <c r="J11">
        <v>-55.949779177914898</v>
      </c>
      <c r="K11">
        <v>8.5328135873025106E-3</v>
      </c>
      <c r="L11">
        <v>1.5550931185496599E-2</v>
      </c>
      <c r="M11">
        <v>4.1263951790695896E-3</v>
      </c>
      <c r="N11">
        <v>-38.995312231235999</v>
      </c>
      <c r="O11">
        <v>5.7960187214799201E-3</v>
      </c>
      <c r="P11">
        <v>-73.231892418340806</v>
      </c>
      <c r="Q11">
        <v>9.5742255850920707E-3</v>
      </c>
      <c r="R11">
        <v>-107.371322926315</v>
      </c>
      <c r="S11">
        <v>0.171002136385774</v>
      </c>
      <c r="T11">
        <v>593.83874588370304</v>
      </c>
      <c r="U11">
        <v>0.34189502884331302</v>
      </c>
      <c r="V11" s="14">
        <v>44749.456793981481</v>
      </c>
      <c r="W11">
        <v>2.5</v>
      </c>
      <c r="X11">
        <v>0.14888772605317999</v>
      </c>
      <c r="Y11">
        <v>0.16171049603874099</v>
      </c>
      <c r="Z11" s="79">
        <f>((((N11/1000)+1)/((SMOW!$Z$4/1000)+1))-1)*1000</f>
        <v>-28.851397155058468</v>
      </c>
      <c r="AA11" s="79">
        <f>((((P11/1000)+1)/((SMOW!$AA$4/1000)+1))-1)*1000</f>
        <v>-54.009865481755234</v>
      </c>
      <c r="AB11" s="79">
        <f>Z11*SMOW!$AN$6</f>
        <v>-29.453734945111041</v>
      </c>
      <c r="AC11" s="79">
        <f>AA11*SMOW!$AN$12</f>
        <v>-55.044124819716679</v>
      </c>
      <c r="AD11" s="79">
        <f t="shared" si="0"/>
        <v>-29.89620614930606</v>
      </c>
      <c r="AE11" s="79">
        <f t="shared" si="0"/>
        <v>-56.617045509460226</v>
      </c>
      <c r="AF11" s="44">
        <f>(AD11-SMOW!AN$14*AE11)</f>
        <v>-2.4061203110576912E-3</v>
      </c>
      <c r="AG11" s="45">
        <f t="shared" si="1"/>
        <v>-2.4061203110576912</v>
      </c>
      <c r="AH11" s="2">
        <f>AVERAGE(AG8:AG11)</f>
        <v>-2.5420312732205019</v>
      </c>
      <c r="AI11">
        <f>STDEV(AG8:AG11)</f>
        <v>6.62434208191336</v>
      </c>
    </row>
    <row r="12" spans="1:36" x14ac:dyDescent="0.2">
      <c r="A12">
        <v>4184</v>
      </c>
      <c r="B12" t="s">
        <v>145</v>
      </c>
      <c r="C12" t="s">
        <v>61</v>
      </c>
      <c r="D12" t="s">
        <v>24</v>
      </c>
      <c r="E12" t="s">
        <v>215</v>
      </c>
      <c r="F12">
        <v>-29.456892687806899</v>
      </c>
      <c r="G12">
        <v>-29.899460481644301</v>
      </c>
      <c r="H12">
        <v>6.0370179493510999E-3</v>
      </c>
      <c r="I12">
        <v>-55.1092208704382</v>
      </c>
      <c r="J12">
        <v>-56.6859366057542</v>
      </c>
      <c r="K12">
        <v>6.0408463446446304E-3</v>
      </c>
      <c r="L12">
        <v>3.0714046193901601E-2</v>
      </c>
      <c r="M12">
        <v>4.3853837945746904E-3</v>
      </c>
      <c r="N12">
        <v>-39.351571501343003</v>
      </c>
      <c r="O12">
        <v>5.9754706021504702E-3</v>
      </c>
      <c r="P12">
        <v>-73.908870793333506</v>
      </c>
      <c r="Q12">
        <v>5.9206570073932503E-3</v>
      </c>
      <c r="R12">
        <v>-59.255230210847898</v>
      </c>
      <c r="S12">
        <v>0.31964066359840299</v>
      </c>
      <c r="T12">
        <v>263.53713531553802</v>
      </c>
      <c r="U12">
        <v>0.76174403623101705</v>
      </c>
      <c r="V12" s="14">
        <v>44763.602060185185</v>
      </c>
      <c r="W12">
        <v>2.5</v>
      </c>
      <c r="X12">
        <v>4.8197246518636898E-3</v>
      </c>
      <c r="Y12">
        <v>8.1203337775560807E-3</v>
      </c>
      <c r="Z12" s="79">
        <f>((((N12/1000)+1)/((SMOW!$Z$4/1000)+1))-1)*1000</f>
        <v>-29.211416931047673</v>
      </c>
      <c r="AA12" s="79">
        <f>((((P12/1000)+1)/((SMOW!$AA$4/1000)+1))-1)*1000</f>
        <v>-54.700885013810982</v>
      </c>
      <c r="AB12" s="79">
        <f>Z12*SMOW!$AN$6</f>
        <v>-29.821270943454369</v>
      </c>
      <c r="AC12" s="79">
        <f>AA12*SMOW!$AN$12</f>
        <v>-55.748376997278342</v>
      </c>
      <c r="AD12" s="79">
        <f t="shared" si="0"/>
        <v>-30.274967698574869</v>
      </c>
      <c r="AE12" s="79">
        <f t="shared" si="0"/>
        <v>-57.362598563701745</v>
      </c>
      <c r="AF12" s="44">
        <f>(AD12-SMOW!AN$14*AE12)</f>
        <v>1.2484343059654179E-2</v>
      </c>
      <c r="AG12" s="45">
        <f t="shared" si="1"/>
        <v>12.484343059654179</v>
      </c>
    </row>
    <row r="13" spans="1:36" x14ac:dyDescent="0.2">
      <c r="A13">
        <v>4185</v>
      </c>
      <c r="B13" t="s">
        <v>145</v>
      </c>
      <c r="C13" t="s">
        <v>61</v>
      </c>
      <c r="D13" t="s">
        <v>24</v>
      </c>
      <c r="E13" t="s">
        <v>216</v>
      </c>
      <c r="F13">
        <v>-29.491757416471799</v>
      </c>
      <c r="G13">
        <v>-29.9353836716944</v>
      </c>
      <c r="H13">
        <v>4.3593954341974604E-3</v>
      </c>
      <c r="I13">
        <v>-55.160583787414303</v>
      </c>
      <c r="J13">
        <v>-56.740295920410396</v>
      </c>
      <c r="K13">
        <v>1.63675333906054E-3</v>
      </c>
      <c r="L13">
        <v>2.3492574282241802E-2</v>
      </c>
      <c r="M13">
        <v>4.5159133344094002E-3</v>
      </c>
      <c r="N13">
        <v>-39.386080784392497</v>
      </c>
      <c r="O13">
        <v>4.3149514344220999E-3</v>
      </c>
      <c r="P13">
        <v>-73.959211788115496</v>
      </c>
      <c r="Q13">
        <v>1.60418831624034E-3</v>
      </c>
      <c r="R13">
        <v>-69.274614532831706</v>
      </c>
      <c r="S13">
        <v>0.27113650818644103</v>
      </c>
      <c r="T13">
        <v>273.77009281120098</v>
      </c>
      <c r="U13">
        <v>0.42280205973912399</v>
      </c>
      <c r="V13" s="14">
        <v>44763.678749999999</v>
      </c>
      <c r="W13">
        <v>2.5</v>
      </c>
      <c r="X13">
        <v>6.6315375578356699E-3</v>
      </c>
      <c r="Y13">
        <v>5.5960707649005698E-3</v>
      </c>
      <c r="Z13" s="79">
        <f>((((N13/1000)+1)/((SMOW!$Z$4/1000)+1))-1)*1000</f>
        <v>-29.24629047791505</v>
      </c>
      <c r="AA13" s="79">
        <f>((((P13/1000)+1)/((SMOW!$AA$4/1000)+1))-1)*1000</f>
        <v>-54.752270127342626</v>
      </c>
      <c r="AB13" s="79">
        <f>Z13*SMOW!$AN$6</f>
        <v>-29.856872554028278</v>
      </c>
      <c r="AC13" s="79">
        <f>AA13*SMOW!$AN$12</f>
        <v>-55.800746107585915</v>
      </c>
      <c r="AD13" s="79">
        <f t="shared" si="0"/>
        <v>-30.311664301727184</v>
      </c>
      <c r="AE13" s="79">
        <f t="shared" si="0"/>
        <v>-57.418061071052868</v>
      </c>
      <c r="AF13" s="44">
        <f>(AD13-SMOW!AN$14*AE13)</f>
        <v>5.0719437887316587E-3</v>
      </c>
      <c r="AG13" s="45">
        <f t="shared" si="1"/>
        <v>5.0719437887316587</v>
      </c>
    </row>
    <row r="14" spans="1:36" x14ac:dyDescent="0.2">
      <c r="A14">
        <v>4186</v>
      </c>
      <c r="B14" t="s">
        <v>145</v>
      </c>
      <c r="C14" t="s">
        <v>61</v>
      </c>
      <c r="D14" t="s">
        <v>24</v>
      </c>
      <c r="E14" t="s">
        <v>217</v>
      </c>
      <c r="F14">
        <v>-29.450062354349601</v>
      </c>
      <c r="G14">
        <v>-29.892422386509601</v>
      </c>
      <c r="H14">
        <v>3.6928119159532601E-3</v>
      </c>
      <c r="I14">
        <v>-55.0872226580546</v>
      </c>
      <c r="J14">
        <v>-56.662654905168701</v>
      </c>
      <c r="K14">
        <v>1.50027032940283E-3</v>
      </c>
      <c r="L14">
        <v>2.54594034195074E-2</v>
      </c>
      <c r="M14">
        <v>3.9021071675939601E-3</v>
      </c>
      <c r="N14">
        <v>-39.344810803077799</v>
      </c>
      <c r="O14">
        <v>3.6551637295398798E-3</v>
      </c>
      <c r="P14">
        <v>-73.887310259781003</v>
      </c>
      <c r="Q14">
        <v>1.47042078741776E-3</v>
      </c>
      <c r="R14">
        <v>-73.994000845219006</v>
      </c>
      <c r="S14">
        <v>0.208419125693563</v>
      </c>
      <c r="T14">
        <v>264.145624231206</v>
      </c>
      <c r="U14">
        <v>0.300296077962806</v>
      </c>
      <c r="V14" s="14">
        <v>44763.755416666667</v>
      </c>
      <c r="W14">
        <v>2.5</v>
      </c>
      <c r="X14">
        <v>0.30204897435064398</v>
      </c>
      <c r="Y14">
        <v>0.65798262898850102</v>
      </c>
      <c r="Z14" s="79">
        <f>((((N14/1000)+1)/((SMOW!$Z$4/1000)+1))-1)*1000</f>
        <v>-29.204584870020199</v>
      </c>
      <c r="AA14" s="79">
        <f>((((P14/1000)+1)/((SMOW!$AA$4/1000)+1))-1)*1000</f>
        <v>-54.67887729486953</v>
      </c>
      <c r="AB14" s="79">
        <f>Z14*SMOW!$AN$6</f>
        <v>-29.814296247790566</v>
      </c>
      <c r="AC14" s="79">
        <f>AA14*SMOW!$AN$12</f>
        <v>-55.725947842574755</v>
      </c>
      <c r="AD14" s="79">
        <f t="shared" si="0"/>
        <v>-30.267778641152567</v>
      </c>
      <c r="AE14" s="79">
        <f t="shared" si="0"/>
        <v>-57.338845479484164</v>
      </c>
      <c r="AF14" s="44">
        <f>(AD14-SMOW!AN$14*AE14)</f>
        <v>7.1317720150716468E-3</v>
      </c>
      <c r="AG14" s="45">
        <f t="shared" si="1"/>
        <v>7.1317720150716468</v>
      </c>
    </row>
    <row r="15" spans="1:36" x14ac:dyDescent="0.2">
      <c r="A15">
        <v>4187</v>
      </c>
      <c r="B15" t="s">
        <v>145</v>
      </c>
      <c r="C15" t="s">
        <v>61</v>
      </c>
      <c r="D15" t="s">
        <v>24</v>
      </c>
      <c r="E15" t="s">
        <v>218</v>
      </c>
      <c r="F15">
        <v>-29.467417584913601</v>
      </c>
      <c r="G15">
        <v>-29.910304380646</v>
      </c>
      <c r="H15">
        <v>3.5240098088528799E-3</v>
      </c>
      <c r="I15">
        <v>-55.097268862026603</v>
      </c>
      <c r="J15">
        <v>-56.673286819567799</v>
      </c>
      <c r="K15">
        <v>9.7564887993704897E-4</v>
      </c>
      <c r="L15">
        <v>1.31910600857872E-2</v>
      </c>
      <c r="M15">
        <v>3.6998969482675702E-3</v>
      </c>
      <c r="N15">
        <v>-39.361989097212302</v>
      </c>
      <c r="O15">
        <v>3.4880825584995899E-3</v>
      </c>
      <c r="P15">
        <v>-73.897156583383804</v>
      </c>
      <c r="Q15">
        <v>9.5623726348867399E-4</v>
      </c>
      <c r="R15">
        <v>-77.297465285634303</v>
      </c>
      <c r="S15">
        <v>0.174298279341981</v>
      </c>
      <c r="T15">
        <v>273.34508450829298</v>
      </c>
      <c r="U15">
        <v>0.23831174158562701</v>
      </c>
      <c r="V15" s="14">
        <v>44763.831979166665</v>
      </c>
      <c r="W15">
        <v>2.5</v>
      </c>
      <c r="X15">
        <v>2.2696909876488799E-2</v>
      </c>
      <c r="Y15">
        <v>2.3448609234973699E-2</v>
      </c>
      <c r="Z15" s="79">
        <f>((((N15/1000)+1)/((SMOW!$Z$4/1000)+1))-1)*1000</f>
        <v>-29.221944490176345</v>
      </c>
      <c r="AA15" s="79">
        <f>((((P15/1000)+1)/((SMOW!$AA$4/1000)+1))-1)*1000</f>
        <v>-54.688927840322307</v>
      </c>
      <c r="AB15" s="79">
        <f>Z15*SMOW!$AN$6</f>
        <v>-29.832018289051824</v>
      </c>
      <c r="AC15" s="79">
        <f>AA15*SMOW!$AN$12</f>
        <v>-55.736190850467374</v>
      </c>
      <c r="AD15" s="79">
        <f t="shared" si="0"/>
        <v>-30.28604545652188</v>
      </c>
      <c r="AE15" s="79">
        <f t="shared" si="0"/>
        <v>-57.349693033141946</v>
      </c>
      <c r="AF15" s="44">
        <f>(AD15-SMOW!AN$14*AE15)</f>
        <v>-5.4075350229290109E-3</v>
      </c>
      <c r="AG15" s="45">
        <f t="shared" si="1"/>
        <v>-5.4075350229290109</v>
      </c>
      <c r="AH15" s="2">
        <f>AVERAGE(AG12:AG15)</f>
        <v>4.8201309601321185</v>
      </c>
      <c r="AI15">
        <f>STDEV(AG12:AG15)</f>
        <v>7.5000531694794308</v>
      </c>
    </row>
    <row r="16" spans="1:36" x14ac:dyDescent="0.2">
      <c r="A16">
        <v>4184</v>
      </c>
      <c r="B16" t="s">
        <v>145</v>
      </c>
      <c r="C16" t="s">
        <v>61</v>
      </c>
      <c r="D16" t="s">
        <v>24</v>
      </c>
      <c r="E16" t="s">
        <v>215</v>
      </c>
      <c r="F16">
        <v>-29.456892687806899</v>
      </c>
      <c r="G16">
        <v>-29.899460481644301</v>
      </c>
      <c r="H16">
        <v>6.0370179493510999E-3</v>
      </c>
      <c r="I16">
        <v>-55.1092208704382</v>
      </c>
      <c r="J16">
        <v>-56.6859366057542</v>
      </c>
      <c r="K16">
        <v>6.0408463446446304E-3</v>
      </c>
      <c r="L16">
        <v>3.0714046193901601E-2</v>
      </c>
      <c r="M16">
        <v>4.3853837945746904E-3</v>
      </c>
      <c r="N16">
        <v>-39.351571501343003</v>
      </c>
      <c r="O16">
        <v>5.9754706021504702E-3</v>
      </c>
      <c r="P16">
        <v>-73.908870793333506</v>
      </c>
      <c r="Q16">
        <v>5.9206570073932503E-3</v>
      </c>
      <c r="R16">
        <v>-59.255230210847898</v>
      </c>
      <c r="S16">
        <v>0.31964066359840299</v>
      </c>
      <c r="T16">
        <v>263.53713531553802</v>
      </c>
      <c r="U16">
        <v>0.76174403623101705</v>
      </c>
      <c r="V16" s="14">
        <v>44763.602060185185</v>
      </c>
      <c r="W16">
        <v>2.5</v>
      </c>
      <c r="X16">
        <v>4.8197246518636898E-3</v>
      </c>
      <c r="Y16">
        <v>8.1203337775560807E-3</v>
      </c>
      <c r="Z16" s="79">
        <f>((((N16/1000)+1)/(([1]SMOW!$Z$4/1000)+1))-1)*1000</f>
        <v>-29.179831251053614</v>
      </c>
      <c r="AA16" s="79">
        <f>((((P16/1000)+1)/(([1]SMOW!$AA$4/1000)+1))-1)*1000</f>
        <v>-54.633380296337684</v>
      </c>
      <c r="AB16" s="79">
        <f>Z16*[1]SMOW!$AN$6</f>
        <v>-29.688838220439823</v>
      </c>
      <c r="AC16" s="79">
        <f>AA16*[1]SMOW!$AN$12</f>
        <v>-55.495575899599821</v>
      </c>
      <c r="AD16" s="79">
        <f t="shared" si="0"/>
        <v>-30.138473585572196</v>
      </c>
      <c r="AE16" s="79">
        <f t="shared" si="0"/>
        <v>-57.094907985476162</v>
      </c>
      <c r="AF16" s="44">
        <f>(AD16-[1]SMOW!AN$14*AE16)</f>
        <v>7.6378307592186445E-3</v>
      </c>
      <c r="AG16" s="45">
        <f t="shared" si="1"/>
        <v>7.6378307592186445</v>
      </c>
    </row>
    <row r="17" spans="1:35" x14ac:dyDescent="0.2">
      <c r="A17">
        <v>4185</v>
      </c>
      <c r="B17" t="s">
        <v>145</v>
      </c>
      <c r="C17" t="s">
        <v>61</v>
      </c>
      <c r="D17" t="s">
        <v>24</v>
      </c>
      <c r="E17" t="s">
        <v>216</v>
      </c>
      <c r="F17">
        <v>-29.491757416471799</v>
      </c>
      <c r="G17">
        <v>-29.9353836716944</v>
      </c>
      <c r="H17">
        <v>4.3593954341974604E-3</v>
      </c>
      <c r="I17">
        <v>-55.160583787414303</v>
      </c>
      <c r="J17">
        <v>-56.740295920410396</v>
      </c>
      <c r="K17">
        <v>1.63675333906054E-3</v>
      </c>
      <c r="L17">
        <v>2.3492574282241802E-2</v>
      </c>
      <c r="M17">
        <v>4.5159133344094002E-3</v>
      </c>
      <c r="N17">
        <v>-39.386080784392497</v>
      </c>
      <c r="O17">
        <v>4.3149514344220999E-3</v>
      </c>
      <c r="P17">
        <v>-73.959211788115496</v>
      </c>
      <c r="Q17">
        <v>1.60418831624034E-3</v>
      </c>
      <c r="R17">
        <v>-69.274614532831706</v>
      </c>
      <c r="S17">
        <v>0.27113650818644103</v>
      </c>
      <c r="T17">
        <v>273.77009281120098</v>
      </c>
      <c r="U17">
        <v>0.42280205973912399</v>
      </c>
      <c r="V17" s="14">
        <v>44763.678749999999</v>
      </c>
      <c r="W17">
        <v>2.5</v>
      </c>
      <c r="X17">
        <v>6.6315375578356699E-3</v>
      </c>
      <c r="Y17">
        <v>5.5960707649005698E-3</v>
      </c>
      <c r="Z17" s="79">
        <f>((((N17/1000)+1)/(([1]SMOW!$Z$4/1000)+1))-1)*1000</f>
        <v>-29.214705932570475</v>
      </c>
      <c r="AA17" s="79">
        <f>((((P17/1000)+1)/(([1]SMOW!$AA$4/1000)+1))-1)*1000</f>
        <v>-54.68476907932962</v>
      </c>
      <c r="AB17" s="79">
        <f>Z17*[1]SMOW!$AN$6</f>
        <v>-29.724321248721765</v>
      </c>
      <c r="AC17" s="79">
        <f>AA17*[1]SMOW!$AN$12</f>
        <v>-55.547775673647266</v>
      </c>
      <c r="AD17" s="79">
        <f t="shared" si="0"/>
        <v>-30.175042965045247</v>
      </c>
      <c r="AE17" s="79">
        <f t="shared" si="0"/>
        <v>-57.150176351856217</v>
      </c>
      <c r="AF17" s="44">
        <f>(AD17-[1]SMOW!AN$14*AE17)</f>
        <v>2.5014873483897304E-4</v>
      </c>
      <c r="AG17" s="45">
        <f t="shared" si="1"/>
        <v>0.25014873483897304</v>
      </c>
    </row>
    <row r="18" spans="1:35" x14ac:dyDescent="0.2">
      <c r="A18">
        <v>4186</v>
      </c>
      <c r="B18" t="s">
        <v>145</v>
      </c>
      <c r="C18" t="s">
        <v>61</v>
      </c>
      <c r="D18" t="s">
        <v>24</v>
      </c>
      <c r="E18" t="s">
        <v>217</v>
      </c>
      <c r="F18">
        <v>-29.450062354349601</v>
      </c>
      <c r="G18">
        <v>-29.892422386509601</v>
      </c>
      <c r="H18">
        <v>3.6928119159532601E-3</v>
      </c>
      <c r="I18">
        <v>-55.0872226580546</v>
      </c>
      <c r="J18">
        <v>-56.662654905168701</v>
      </c>
      <c r="K18">
        <v>1.50027032940283E-3</v>
      </c>
      <c r="L18">
        <v>2.54594034195074E-2</v>
      </c>
      <c r="M18">
        <v>3.9021071675939601E-3</v>
      </c>
      <c r="N18">
        <v>-39.344810803077799</v>
      </c>
      <c r="O18">
        <v>3.6551637295398798E-3</v>
      </c>
      <c r="P18">
        <v>-73.887310259781003</v>
      </c>
      <c r="Q18">
        <v>1.47042078741776E-3</v>
      </c>
      <c r="R18">
        <v>-73.994000845219006</v>
      </c>
      <c r="S18">
        <v>0.208419125693563</v>
      </c>
      <c r="T18">
        <v>264.145624231206</v>
      </c>
      <c r="U18">
        <v>0.300296077962806</v>
      </c>
      <c r="V18" s="14">
        <v>44763.755416666667</v>
      </c>
      <c r="W18">
        <v>2.5</v>
      </c>
      <c r="X18">
        <v>0.30204897435064398</v>
      </c>
      <c r="Y18">
        <v>0.65798262898850102</v>
      </c>
      <c r="Z18" s="79">
        <f>((((N18/1000)+1)/(([1]SMOW!$Z$4/1000)+1))-1)*1000</f>
        <v>-29.172998967737506</v>
      </c>
      <c r="AA18" s="79">
        <f>((((P18/1000)+1)/(([1]SMOW!$AA$4/1000)+1))-1)*1000</f>
        <v>-54.611371005803818</v>
      </c>
      <c r="AB18" s="79">
        <f>Z18*[1]SMOW!$AN$6</f>
        <v>-29.681886756180042</v>
      </c>
      <c r="AC18" s="79">
        <f>AA18*[1]SMOW!$AN$12</f>
        <v>-55.473219269885654</v>
      </c>
      <c r="AD18" s="79">
        <f t="shared" si="0"/>
        <v>-30.131309451392347</v>
      </c>
      <c r="AE18" s="79">
        <f t="shared" si="0"/>
        <v>-57.07123804327717</v>
      </c>
      <c r="AF18" s="44">
        <f>(AD18-[1]SMOW!AN$14*AE18)</f>
        <v>2.3042354579985158E-3</v>
      </c>
      <c r="AG18" s="45">
        <f t="shared" si="1"/>
        <v>2.3042354579985158</v>
      </c>
    </row>
    <row r="19" spans="1:35" x14ac:dyDescent="0.2">
      <c r="A19">
        <v>4187</v>
      </c>
      <c r="B19" t="s">
        <v>145</v>
      </c>
      <c r="C19" t="s">
        <v>61</v>
      </c>
      <c r="D19" t="s">
        <v>24</v>
      </c>
      <c r="E19" t="s">
        <v>218</v>
      </c>
      <c r="F19">
        <v>-29.467417584913601</v>
      </c>
      <c r="G19">
        <v>-29.910304380646</v>
      </c>
      <c r="H19">
        <v>3.5240098088528799E-3</v>
      </c>
      <c r="I19">
        <v>-55.097268862026603</v>
      </c>
      <c r="J19">
        <v>-56.673286819567799</v>
      </c>
      <c r="K19">
        <v>9.7564887993704897E-4</v>
      </c>
      <c r="L19">
        <v>1.31910600857872E-2</v>
      </c>
      <c r="M19">
        <v>3.6998969482675702E-3</v>
      </c>
      <c r="N19">
        <v>-39.361989097212302</v>
      </c>
      <c r="O19">
        <v>3.4880825584995899E-3</v>
      </c>
      <c r="P19">
        <v>-73.897156583383804</v>
      </c>
      <c r="Q19">
        <v>9.5623726348867399E-4</v>
      </c>
      <c r="R19">
        <v>-77.297465285634303</v>
      </c>
      <c r="S19">
        <v>0.174298279341981</v>
      </c>
      <c r="T19">
        <v>273.34508450829298</v>
      </c>
      <c r="U19">
        <v>0.23831174158562701</v>
      </c>
      <c r="V19" s="14">
        <v>44763.831979166665</v>
      </c>
      <c r="W19">
        <v>2.5</v>
      </c>
      <c r="X19">
        <v>2.2696909876488799E-2</v>
      </c>
      <c r="Y19">
        <v>2.3448609234973699E-2</v>
      </c>
      <c r="Z19" s="79">
        <f>((((N19/1000)+1)/(([1]SMOW!$Z$4/1000)+1))-1)*1000</f>
        <v>-29.190359152708179</v>
      </c>
      <c r="AA19" s="79">
        <f>((((P19/1000)+1)/(([1]SMOW!$AA$4/1000)+1))-1)*1000</f>
        <v>-54.62142226897582</v>
      </c>
      <c r="AB19" s="79">
        <f>Z19*[1]SMOW!$AN$6</f>
        <v>-29.699549768643578</v>
      </c>
      <c r="AC19" s="79">
        <f>AA19*[1]SMOW!$AN$12</f>
        <v>-55.48342915686726</v>
      </c>
      <c r="AD19" s="79">
        <f t="shared" si="0"/>
        <v>-30.149512938462358</v>
      </c>
      <c r="AE19" s="79">
        <f t="shared" si="0"/>
        <v>-57.082047627899065</v>
      </c>
      <c r="AF19" s="44">
        <f>(AD19-[1]SMOW!AN$14*AE19)</f>
        <v>-1.0191790931649791E-2</v>
      </c>
      <c r="AG19" s="45">
        <f t="shared" si="1"/>
        <v>-10.191790931649791</v>
      </c>
      <c r="AH19" s="2">
        <f>AVERAGE(AG16:AG19)</f>
        <v>1.0600510158553789E-4</v>
      </c>
      <c r="AI19" s="2">
        <f>STDEV(AG16:AG19)</f>
        <v>7.4739801197536027</v>
      </c>
    </row>
    <row r="20" spans="1:35" x14ac:dyDescent="0.2">
      <c r="V20" s="14"/>
      <c r="Z20" s="79"/>
      <c r="AA20" s="79"/>
      <c r="AB20" s="79"/>
      <c r="AC20" s="79"/>
      <c r="AD20" s="79"/>
      <c r="AE20" s="79"/>
      <c r="AF20" s="44"/>
      <c r="AG20" s="45"/>
    </row>
    <row r="21" spans="1:35" x14ac:dyDescent="0.2">
      <c r="B21" s="20"/>
      <c r="F21" s="16"/>
      <c r="G21" s="16"/>
      <c r="H21" s="16"/>
      <c r="I21" s="16"/>
      <c r="J21" s="16"/>
      <c r="K21" s="16"/>
      <c r="L21" s="15"/>
      <c r="M21" s="15"/>
      <c r="X21" s="15"/>
      <c r="Y21" s="18" t="s">
        <v>35</v>
      </c>
      <c r="Z21" s="16">
        <f t="shared" ref="Z21:AF21" si="2">AVERAGE(Z4:Z14)</f>
        <v>-29.095091687484729</v>
      </c>
      <c r="AA21" s="16">
        <f t="shared" si="2"/>
        <v>-54.463843702649548</v>
      </c>
      <c r="AB21" s="16">
        <f t="shared" si="2"/>
        <v>-29.702517148866377</v>
      </c>
      <c r="AC21" s="16">
        <f t="shared" si="2"/>
        <v>-55.506796474856813</v>
      </c>
      <c r="AD21" s="16">
        <f t="shared" si="2"/>
        <v>-30.152581633721343</v>
      </c>
      <c r="AE21" s="16">
        <f t="shared" si="2"/>
        <v>-57.106826441598876</v>
      </c>
      <c r="AF21" s="15">
        <f t="shared" si="2"/>
        <v>-1.7727255713269457E-4</v>
      </c>
      <c r="AG21" s="2">
        <f>AVERAGE(AG4:AG19)</f>
        <v>-0.45981932068639431</v>
      </c>
      <c r="AH21" s="18" t="s">
        <v>35</v>
      </c>
    </row>
    <row r="22" spans="1:35" x14ac:dyDescent="0.2">
      <c r="Y22" s="15"/>
      <c r="Z22" s="15"/>
      <c r="AA22" s="15"/>
      <c r="AB22" s="15"/>
      <c r="AC22" s="15"/>
      <c r="AF22" s="15"/>
      <c r="AG22" s="2">
        <f>STDEV(AG4:AG19)</f>
        <v>7.3750570768754065</v>
      </c>
      <c r="AH22" s="18" t="s">
        <v>73</v>
      </c>
    </row>
    <row r="24" spans="1:35" x14ac:dyDescent="0.2">
      <c r="A24" s="17"/>
    </row>
    <row r="25" spans="1:35" x14ac:dyDescent="0.2">
      <c r="A25" t="s">
        <v>81</v>
      </c>
    </row>
    <row r="26" spans="1:35" x14ac:dyDescent="0.2">
      <c r="V26" s="14"/>
      <c r="Z26" s="79"/>
      <c r="AA26" s="79"/>
      <c r="AB26" s="79"/>
      <c r="AC26" s="79"/>
      <c r="AD26" s="79"/>
      <c r="AE26" s="79"/>
      <c r="AF26" s="44"/>
      <c r="AG26" s="45"/>
    </row>
    <row r="27" spans="1:35" x14ac:dyDescent="0.2">
      <c r="B27" s="20"/>
      <c r="C27" s="42"/>
      <c r="D27" s="4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4"/>
      <c r="W27" s="19"/>
      <c r="X27" s="15"/>
      <c r="Y27" s="15"/>
      <c r="Z27" s="16"/>
      <c r="AA27" s="16"/>
      <c r="AB27" s="16"/>
      <c r="AC27" s="16"/>
      <c r="AD27" s="16"/>
      <c r="AE27" s="16"/>
      <c r="AF27" s="15"/>
      <c r="AG27" s="2"/>
    </row>
    <row r="28" spans="1:35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35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35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  <c r="AH30" s="2"/>
      <c r="AI30" s="2"/>
    </row>
    <row r="31" spans="1:35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</row>
    <row r="32" spans="1:35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s="20" customFormat="1" x14ac:dyDescent="0.2">
      <c r="A34" s="46"/>
      <c r="C34" s="42"/>
      <c r="D34" s="42"/>
      <c r="E34" s="4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14"/>
      <c r="W34" s="47"/>
      <c r="X34" s="47"/>
      <c r="Y34" s="47"/>
      <c r="Z34" s="48"/>
      <c r="AA34" s="48"/>
      <c r="AB34" s="48"/>
      <c r="AC34" s="48"/>
      <c r="AD34" s="48"/>
      <c r="AE34" s="48"/>
      <c r="AF34" s="47"/>
      <c r="AG34" s="49"/>
      <c r="AH34" s="45"/>
      <c r="AI34" s="45"/>
    </row>
    <row r="35" spans="1:37" s="20" customFormat="1" x14ac:dyDescent="0.2">
      <c r="A35" s="46"/>
      <c r="C35" s="42"/>
      <c r="D35" s="42"/>
      <c r="E35" s="4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14"/>
      <c r="W35" s="47"/>
      <c r="X35" s="47"/>
      <c r="Y35" s="47"/>
      <c r="Z35" s="48"/>
      <c r="AA35" s="48"/>
      <c r="AB35" s="48"/>
      <c r="AC35" s="48"/>
      <c r="AD35" s="48"/>
      <c r="AE35" s="48"/>
      <c r="AF35" s="47"/>
      <c r="AG35" s="49"/>
    </row>
    <row r="36" spans="1:37" s="20" customFormat="1" x14ac:dyDescent="0.2">
      <c r="A36" s="46"/>
      <c r="C36" s="42"/>
      <c r="D36" s="42"/>
      <c r="E36" s="4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4"/>
      <c r="W36" s="47"/>
      <c r="X36" s="47"/>
      <c r="Y36" s="47"/>
      <c r="Z36" s="48"/>
      <c r="AA36" s="48"/>
      <c r="AB36" s="48"/>
      <c r="AC36" s="48"/>
      <c r="AD36" s="48"/>
      <c r="AE36" s="48"/>
      <c r="AF36" s="47"/>
      <c r="AG36" s="49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  <c r="AH37" s="44"/>
      <c r="AI37" s="45"/>
      <c r="AJ37" s="45"/>
      <c r="AK37" s="45"/>
    </row>
    <row r="38" spans="1:37" x14ac:dyDescent="0.2">
      <c r="B38" s="20"/>
      <c r="C38" s="42"/>
      <c r="D38" s="4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4"/>
      <c r="X38" s="15"/>
      <c r="Y38" s="15"/>
      <c r="Z38" s="16"/>
      <c r="AA38" s="16"/>
      <c r="AB38" s="16"/>
      <c r="AC38" s="16"/>
      <c r="AD38" s="16"/>
      <c r="AE38" s="16"/>
      <c r="AF38" s="15"/>
      <c r="AG38" s="2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0" spans="1:37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6" spans="1:37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  <c r="AH46" s="51"/>
      <c r="AI46" s="53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  <c r="AH47" s="54"/>
      <c r="AI47" s="39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  <c r="AH51" s="55"/>
      <c r="AI51" s="55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W52" s="19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56"/>
      <c r="AI52" s="56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2"/>
      <c r="AI53" s="2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</sheetData>
  <dataValidations count="2">
    <dataValidation type="list" allowBlank="1" showInputMessage="1" showErrorMessage="1" sqref="D46:D54 D26:D41 D4:D20" xr:uid="{00000000-0002-0000-0200-000000000000}">
      <formula1>INDIRECT(C4)</formula1>
    </dataValidation>
    <dataValidation type="list" allowBlank="1" showInputMessage="1" showErrorMessage="1" sqref="C46:C54 C26:C41 C4:C20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9"/>
      <c r="AA2" s="79"/>
      <c r="AB2" s="79"/>
      <c r="AC2" s="79"/>
      <c r="AD2" s="79"/>
      <c r="AE2" s="79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9"/>
      <c r="AA3" s="79"/>
      <c r="AB3" s="79"/>
      <c r="AC3" s="79"/>
      <c r="AD3" s="79"/>
      <c r="AE3" s="79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9"/>
      <c r="AA4" s="79"/>
      <c r="AB4" s="79"/>
      <c r="AC4" s="79"/>
      <c r="AD4" s="79"/>
      <c r="AE4" s="79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9"/>
      <c r="AA5" s="79"/>
      <c r="AB5" s="79"/>
      <c r="AC5" s="79"/>
      <c r="AD5" s="79"/>
      <c r="AE5" s="79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9"/>
      <c r="AA6" s="79"/>
      <c r="AB6" s="79"/>
      <c r="AC6" s="79"/>
      <c r="AD6" s="79"/>
      <c r="AE6" s="79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9"/>
      <c r="AA7" s="79"/>
      <c r="AB7" s="79"/>
      <c r="AC7" s="79"/>
      <c r="AD7" s="79"/>
      <c r="AE7" s="79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9"/>
      <c r="AA8" s="79"/>
      <c r="AB8" s="79"/>
      <c r="AC8" s="79"/>
      <c r="AD8" s="79"/>
      <c r="AE8" s="79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9"/>
      <c r="AA9" s="79"/>
      <c r="AB9" s="79"/>
      <c r="AC9" s="79"/>
      <c r="AD9" s="79"/>
      <c r="AE9" s="79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9"/>
      <c r="AA10" s="79"/>
      <c r="AB10" s="79"/>
      <c r="AC10" s="79"/>
      <c r="AD10" s="79"/>
      <c r="AE10" s="79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9"/>
      <c r="AA11" s="79"/>
      <c r="AB11" s="79"/>
      <c r="AC11" s="79"/>
      <c r="AD11" s="79"/>
      <c r="AE11" s="79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9"/>
      <c r="AA12" s="79"/>
      <c r="AB12" s="79"/>
      <c r="AC12" s="79"/>
      <c r="AD12" s="79"/>
      <c r="AE12" s="79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9"/>
      <c r="AA13" s="79"/>
      <c r="AB13" s="79"/>
      <c r="AC13" s="79"/>
      <c r="AD13" s="79"/>
      <c r="AE13" s="79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9"/>
      <c r="AA14" s="79"/>
      <c r="AB14" s="79"/>
      <c r="AC14" s="79"/>
      <c r="AD14" s="79"/>
      <c r="AE14" s="79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9"/>
      <c r="AA15" s="79"/>
      <c r="AB15" s="79"/>
      <c r="AC15" s="79"/>
      <c r="AD15" s="79"/>
      <c r="AE15" s="79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9"/>
      <c r="AA16" s="79"/>
      <c r="AB16" s="79"/>
      <c r="AC16" s="79"/>
      <c r="AD16" s="79"/>
      <c r="AE16" s="79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9"/>
      <c r="AA17" s="79"/>
      <c r="AB17" s="79"/>
      <c r="AC17" s="79"/>
      <c r="AD17" s="79"/>
      <c r="AE17" s="79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9"/>
      <c r="AA18" s="79"/>
      <c r="AB18" s="79"/>
      <c r="AC18" s="79"/>
      <c r="AD18" s="79"/>
      <c r="AE18" s="79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9"/>
      <c r="AA19" s="79"/>
      <c r="AB19" s="79"/>
      <c r="AC19" s="79"/>
      <c r="AD19" s="79"/>
      <c r="AE19" s="79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9"/>
      <c r="AA20" s="79"/>
      <c r="AB20" s="79"/>
      <c r="AC20" s="79"/>
      <c r="AD20" s="79"/>
      <c r="AE20" s="79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9"/>
      <c r="AA21" s="79"/>
      <c r="AB21" s="79"/>
      <c r="AC21" s="79"/>
      <c r="AD21" s="79"/>
      <c r="AE21" s="79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9"/>
      <c r="AA22" s="79"/>
      <c r="AB22" s="79"/>
      <c r="AC22" s="79"/>
      <c r="AD22" s="79"/>
      <c r="AE22" s="79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9"/>
      <c r="AA23" s="79"/>
      <c r="AB23" s="79"/>
      <c r="AC23" s="79"/>
      <c r="AD23" s="79"/>
      <c r="AE23" s="79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9"/>
      <c r="AA24" s="79"/>
      <c r="AB24" s="79"/>
      <c r="AC24" s="79"/>
      <c r="AD24" s="79"/>
      <c r="AE24" s="79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9"/>
      <c r="AA25" s="79"/>
      <c r="AB25" s="79"/>
      <c r="AC25" s="79"/>
      <c r="AD25" s="79"/>
      <c r="AE25" s="79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9"/>
      <c r="AA26" s="79"/>
      <c r="AB26" s="79"/>
      <c r="AC26" s="79"/>
      <c r="AD26" s="79"/>
      <c r="AE26" s="79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9"/>
      <c r="AA27" s="79"/>
      <c r="AB27" s="79"/>
      <c r="AC27" s="79"/>
      <c r="AD27" s="79"/>
      <c r="AE27" s="79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15.5" customWidth="1"/>
    <col min="5" max="5" width="17.164062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82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83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82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82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F6" t="s">
        <v>237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169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2023-03-31T15:08:46Z</dcterms:modified>
</cp:coreProperties>
</file>