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nmellis\Downloads\D17O_Data_Reduction_active\0000_LabFileFormatting\000_Reactor Spreadsheet Raw\"/>
    </mc:Choice>
  </mc:AlternateContent>
  <bookViews>
    <workbookView xWindow="0" yWindow="0" windowWidth="28800" windowHeight="12300" tabRatio="307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Data'!$E$1:$AN$3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OrganicStd">PhosphateStd12[[#Headers],[OrganicStd]]</definedName>
    <definedName name="Project" localSheetId="0">Table4[Water]</definedName>
    <definedName name="Project">Table4[Water]</definedName>
    <definedName name="SulfateStd">Table8[[#Headers],[SulfateStd]]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06" i="10" l="1"/>
  <c r="AC206" i="10" s="1"/>
  <c r="AE206" i="10" s="1"/>
  <c r="Z206" i="10"/>
  <c r="AB206" i="10" s="1"/>
  <c r="AD206" i="10" s="1"/>
  <c r="AA205" i="10"/>
  <c r="AC205" i="10" s="1"/>
  <c r="AE205" i="10" s="1"/>
  <c r="Z205" i="10"/>
  <c r="AB205" i="10" s="1"/>
  <c r="AD205" i="10" s="1"/>
  <c r="AF205" i="10" s="1"/>
  <c r="AG205" i="10" s="1"/>
  <c r="AC204" i="10"/>
  <c r="AE204" i="10" s="1"/>
  <c r="AA204" i="10"/>
  <c r="Z204" i="10"/>
  <c r="AB204" i="10" s="1"/>
  <c r="AD204" i="10" s="1"/>
  <c r="AA203" i="10"/>
  <c r="AC203" i="10" s="1"/>
  <c r="AE203" i="10" s="1"/>
  <c r="Z203" i="10"/>
  <c r="AB203" i="10" s="1"/>
  <c r="AD203" i="10" s="1"/>
  <c r="AA202" i="10"/>
  <c r="AC202" i="10" s="1"/>
  <c r="AE202" i="10" s="1"/>
  <c r="Z202" i="10"/>
  <c r="AB202" i="10" s="1"/>
  <c r="AD202" i="10" s="1"/>
  <c r="AE201" i="10"/>
  <c r="AA201" i="10"/>
  <c r="AC201" i="10" s="1"/>
  <c r="Z201" i="10"/>
  <c r="AB201" i="10" s="1"/>
  <c r="AD201" i="10" s="1"/>
  <c r="AA200" i="10"/>
  <c r="AC200" i="10" s="1"/>
  <c r="AE200" i="10" s="1"/>
  <c r="Z200" i="10"/>
  <c r="AB200" i="10" s="1"/>
  <c r="AD200" i="10" s="1"/>
  <c r="AE199" i="10"/>
  <c r="AF199" i="10" s="1"/>
  <c r="AG199" i="10" s="1"/>
  <c r="AA199" i="10"/>
  <c r="AC199" i="10" s="1"/>
  <c r="Z199" i="10"/>
  <c r="AB199" i="10" s="1"/>
  <c r="AD199" i="10" s="1"/>
  <c r="AA198" i="10"/>
  <c r="AC198" i="10" s="1"/>
  <c r="AE198" i="10" s="1"/>
  <c r="Z198" i="10"/>
  <c r="AB198" i="10" s="1"/>
  <c r="AD198" i="10" s="1"/>
  <c r="AF198" i="10" s="1"/>
  <c r="AG198" i="10" s="1"/>
  <c r="AA197" i="10"/>
  <c r="AC197" i="10" s="1"/>
  <c r="AE197" i="10" s="1"/>
  <c r="Z197" i="10"/>
  <c r="AB197" i="10" s="1"/>
  <c r="AD197" i="10" s="1"/>
  <c r="AF197" i="10" s="1"/>
  <c r="AG197" i="10" s="1"/>
  <c r="AE196" i="10"/>
  <c r="AC196" i="10"/>
  <c r="AA196" i="10"/>
  <c r="Z196" i="10"/>
  <c r="AB196" i="10" s="1"/>
  <c r="AD196" i="10" s="1"/>
  <c r="AF196" i="10" s="1"/>
  <c r="AG196" i="10" s="1"/>
  <c r="AA195" i="10"/>
  <c r="AC195" i="10" s="1"/>
  <c r="AE195" i="10" s="1"/>
  <c r="Z195" i="10"/>
  <c r="AB195" i="10" s="1"/>
  <c r="AD195" i="10" s="1"/>
  <c r="AF195" i="10" s="1"/>
  <c r="AG195" i="10" s="1"/>
  <c r="AA194" i="10"/>
  <c r="AC194" i="10" s="1"/>
  <c r="AE194" i="10" s="1"/>
  <c r="Z194" i="10"/>
  <c r="AB194" i="10" s="1"/>
  <c r="AD194" i="10" s="1"/>
  <c r="AC193" i="10"/>
  <c r="AE193" i="10" s="1"/>
  <c r="AB193" i="10"/>
  <c r="AD193" i="10" s="1"/>
  <c r="AA193" i="10"/>
  <c r="Z193" i="10"/>
  <c r="AA192" i="10"/>
  <c r="AC192" i="10" s="1"/>
  <c r="AE192" i="10" s="1"/>
  <c r="Z192" i="10"/>
  <c r="AB192" i="10" s="1"/>
  <c r="AD192" i="10" s="1"/>
  <c r="AA191" i="10"/>
  <c r="AC191" i="10" s="1"/>
  <c r="AE191" i="10" s="1"/>
  <c r="Z191" i="10"/>
  <c r="AB191" i="10" s="1"/>
  <c r="AD191" i="10" s="1"/>
  <c r="AA190" i="10"/>
  <c r="AC190" i="10" s="1"/>
  <c r="AE190" i="10" s="1"/>
  <c r="Z190" i="10"/>
  <c r="AB190" i="10" s="1"/>
  <c r="AD190" i="10" s="1"/>
  <c r="AA189" i="10"/>
  <c r="AC189" i="10" s="1"/>
  <c r="AE189" i="10" s="1"/>
  <c r="Z189" i="10"/>
  <c r="AB189" i="10" s="1"/>
  <c r="AD189" i="10" s="1"/>
  <c r="AF189" i="10" s="1"/>
  <c r="AG189" i="10" s="1"/>
  <c r="AA188" i="10"/>
  <c r="AC188" i="10" s="1"/>
  <c r="AE188" i="10" s="1"/>
  <c r="Z188" i="10"/>
  <c r="AB188" i="10" s="1"/>
  <c r="AD188" i="10" s="1"/>
  <c r="AB187" i="10"/>
  <c r="AD187" i="10" s="1"/>
  <c r="AA187" i="10"/>
  <c r="AC187" i="10" s="1"/>
  <c r="AE187" i="10" s="1"/>
  <c r="Z187" i="10"/>
  <c r="AA186" i="10"/>
  <c r="AC186" i="10" s="1"/>
  <c r="AE186" i="10" s="1"/>
  <c r="Z186" i="10"/>
  <c r="AB186" i="10" s="1"/>
  <c r="AD186" i="10" s="1"/>
  <c r="AF186" i="10" s="1"/>
  <c r="AG186" i="10" s="1"/>
  <c r="AA185" i="10"/>
  <c r="AC185" i="10" s="1"/>
  <c r="AE185" i="10" s="1"/>
  <c r="Z185" i="10"/>
  <c r="AB185" i="10" s="1"/>
  <c r="AD185" i="10" s="1"/>
  <c r="AF185" i="10" s="1"/>
  <c r="AG185" i="10" s="1"/>
  <c r="AE184" i="10"/>
  <c r="AC184" i="10"/>
  <c r="AA184" i="10"/>
  <c r="Z184" i="10"/>
  <c r="AB184" i="10" s="1"/>
  <c r="AD184" i="10" s="1"/>
  <c r="AF184" i="10" s="1"/>
  <c r="AG184" i="10" s="1"/>
  <c r="AA183" i="10"/>
  <c r="AC183" i="10" s="1"/>
  <c r="AE183" i="10" s="1"/>
  <c r="Z183" i="10"/>
  <c r="AB183" i="10" s="1"/>
  <c r="AD183" i="10" s="1"/>
  <c r="AF183" i="10" s="1"/>
  <c r="AG183" i="10" s="1"/>
  <c r="AA182" i="10"/>
  <c r="AC182" i="10" s="1"/>
  <c r="AE182" i="10" s="1"/>
  <c r="Z182" i="10"/>
  <c r="AB182" i="10" s="1"/>
  <c r="AD182" i="10" s="1"/>
  <c r="AA181" i="10"/>
  <c r="AC181" i="10" s="1"/>
  <c r="AE181" i="10" s="1"/>
  <c r="Z181" i="10"/>
  <c r="AB181" i="10" s="1"/>
  <c r="AD181" i="10" s="1"/>
  <c r="AF181" i="10" s="1"/>
  <c r="AG181" i="10" s="1"/>
  <c r="AA180" i="10"/>
  <c r="AC180" i="10" s="1"/>
  <c r="AE180" i="10" s="1"/>
  <c r="Z180" i="10"/>
  <c r="AB180" i="10" s="1"/>
  <c r="AD180" i="10" s="1"/>
  <c r="AF180" i="10" s="1"/>
  <c r="AG180" i="10" s="1"/>
  <c r="AA179" i="10"/>
  <c r="AC179" i="10" s="1"/>
  <c r="AE179" i="10" s="1"/>
  <c r="Z179" i="10"/>
  <c r="AB179" i="10" s="1"/>
  <c r="AD179" i="10" s="1"/>
  <c r="AA178" i="10"/>
  <c r="AC178" i="10" s="1"/>
  <c r="AE178" i="10" s="1"/>
  <c r="Z178" i="10"/>
  <c r="AB178" i="10" s="1"/>
  <c r="AD178" i="10" s="1"/>
  <c r="AA177" i="10"/>
  <c r="AC177" i="10" s="1"/>
  <c r="AE177" i="10" s="1"/>
  <c r="Z177" i="10"/>
  <c r="AB177" i="10" s="1"/>
  <c r="AD177" i="10" s="1"/>
  <c r="AC176" i="10"/>
  <c r="AE176" i="10" s="1"/>
  <c r="AB176" i="10"/>
  <c r="AD176" i="10" s="1"/>
  <c r="AA176" i="10"/>
  <c r="Z176" i="10"/>
  <c r="AA175" i="10"/>
  <c r="AC175" i="10" s="1"/>
  <c r="AE175" i="10" s="1"/>
  <c r="Z175" i="10"/>
  <c r="AB175" i="10" s="1"/>
  <c r="AD175" i="10" s="1"/>
  <c r="AF175" i="10" s="1"/>
  <c r="AG175" i="10" s="1"/>
  <c r="AA174" i="10"/>
  <c r="AC174" i="10" s="1"/>
  <c r="AE174" i="10" s="1"/>
  <c r="Z174" i="10"/>
  <c r="AB174" i="10" s="1"/>
  <c r="AD174" i="10" s="1"/>
  <c r="AC173" i="10"/>
  <c r="AE173" i="10" s="1"/>
  <c r="AA173" i="10"/>
  <c r="Z173" i="10"/>
  <c r="AB173" i="10" s="1"/>
  <c r="AD173" i="10" s="1"/>
  <c r="AA172" i="10"/>
  <c r="AC172" i="10" s="1"/>
  <c r="AE172" i="10" s="1"/>
  <c r="Z172" i="10"/>
  <c r="AB172" i="10" s="1"/>
  <c r="AD172" i="10" s="1"/>
  <c r="AA171" i="10"/>
  <c r="AC171" i="10" s="1"/>
  <c r="AE171" i="10" s="1"/>
  <c r="Z171" i="10"/>
  <c r="AB171" i="10" s="1"/>
  <c r="AD171" i="10" s="1"/>
  <c r="AB170" i="10"/>
  <c r="AD170" i="10" s="1"/>
  <c r="AA170" i="10"/>
  <c r="AC170" i="10" s="1"/>
  <c r="AE170" i="10" s="1"/>
  <c r="Z170" i="10"/>
  <c r="AB169" i="10"/>
  <c r="AD169" i="10" s="1"/>
  <c r="AA169" i="10"/>
  <c r="AC169" i="10" s="1"/>
  <c r="AE169" i="10" s="1"/>
  <c r="Z169" i="10"/>
  <c r="AA168" i="10"/>
  <c r="AC168" i="10" s="1"/>
  <c r="AE168" i="10" s="1"/>
  <c r="Z168" i="10"/>
  <c r="AB168" i="10" s="1"/>
  <c r="AD168" i="10" s="1"/>
  <c r="AA167" i="10"/>
  <c r="AC167" i="10" s="1"/>
  <c r="AE167" i="10" s="1"/>
  <c r="Z167" i="10"/>
  <c r="AB167" i="10" s="1"/>
  <c r="AD167" i="10" s="1"/>
  <c r="AA166" i="10"/>
  <c r="AC166" i="10" s="1"/>
  <c r="AE166" i="10" s="1"/>
  <c r="AF166" i="10" s="1"/>
  <c r="AG166" i="10" s="1"/>
  <c r="Z166" i="10"/>
  <c r="AB166" i="10" s="1"/>
  <c r="AD166" i="10" s="1"/>
  <c r="AA165" i="10"/>
  <c r="AC165" i="10" s="1"/>
  <c r="AE165" i="10" s="1"/>
  <c r="Z165" i="10"/>
  <c r="AB165" i="10" s="1"/>
  <c r="AD165" i="10" s="1"/>
  <c r="AA164" i="10"/>
  <c r="AC164" i="10" s="1"/>
  <c r="AE164" i="10" s="1"/>
  <c r="Z164" i="10"/>
  <c r="AB164" i="10" s="1"/>
  <c r="AD164" i="10" s="1"/>
  <c r="AF164" i="10" s="1"/>
  <c r="AG164" i="10" s="1"/>
  <c r="AA163" i="10"/>
  <c r="AC163" i="10" s="1"/>
  <c r="AE163" i="10" s="1"/>
  <c r="Z163" i="10"/>
  <c r="AB163" i="10" s="1"/>
  <c r="AD163" i="10" s="1"/>
  <c r="AA162" i="10"/>
  <c r="AC162" i="10" s="1"/>
  <c r="AE162" i="10" s="1"/>
  <c r="Z162" i="10"/>
  <c r="AB162" i="10" s="1"/>
  <c r="AD162" i="10" s="1"/>
  <c r="AB161" i="10"/>
  <c r="AD161" i="10" s="1"/>
  <c r="AF161" i="10" s="1"/>
  <c r="AG161" i="10" s="1"/>
  <c r="AA161" i="10"/>
  <c r="AC161" i="10" s="1"/>
  <c r="AE161" i="10" s="1"/>
  <c r="Z161" i="10"/>
  <c r="AA160" i="10"/>
  <c r="AC160" i="10" s="1"/>
  <c r="AE160" i="10" s="1"/>
  <c r="Z160" i="10"/>
  <c r="AB160" i="10" s="1"/>
  <c r="AD160" i="10" s="1"/>
  <c r="AA159" i="10"/>
  <c r="AC159" i="10" s="1"/>
  <c r="AE159" i="10" s="1"/>
  <c r="Z159" i="10"/>
  <c r="AB159" i="10" s="1"/>
  <c r="AD159" i="10" s="1"/>
  <c r="AA158" i="10"/>
  <c r="AC158" i="10" s="1"/>
  <c r="AE158" i="10" s="1"/>
  <c r="Z158" i="10"/>
  <c r="AB158" i="10" s="1"/>
  <c r="AD158" i="10" s="1"/>
  <c r="AA157" i="10"/>
  <c r="AC157" i="10" s="1"/>
  <c r="AE157" i="10" s="1"/>
  <c r="Z157" i="10"/>
  <c r="AB157" i="10" s="1"/>
  <c r="AD157" i="10" s="1"/>
  <c r="AB156" i="10"/>
  <c r="AD156" i="10" s="1"/>
  <c r="AA156" i="10"/>
  <c r="AC156" i="10" s="1"/>
  <c r="AE156" i="10" s="1"/>
  <c r="Z156" i="10"/>
  <c r="AA155" i="10"/>
  <c r="AC155" i="10" s="1"/>
  <c r="AE155" i="10" s="1"/>
  <c r="Z155" i="10"/>
  <c r="AB155" i="10" s="1"/>
  <c r="AD155" i="10" s="1"/>
  <c r="AA154" i="10"/>
  <c r="AC154" i="10" s="1"/>
  <c r="AE154" i="10" s="1"/>
  <c r="Z154" i="10"/>
  <c r="AB154" i="10" s="1"/>
  <c r="AD154" i="10" s="1"/>
  <c r="AF154" i="10" s="1"/>
  <c r="AG154" i="10" s="1"/>
  <c r="AB153" i="10"/>
  <c r="AD153" i="10" s="1"/>
  <c r="AA153" i="10"/>
  <c r="AC153" i="10" s="1"/>
  <c r="AE153" i="10" s="1"/>
  <c r="Z153" i="10"/>
  <c r="AA152" i="10"/>
  <c r="AC152" i="10" s="1"/>
  <c r="AE152" i="10" s="1"/>
  <c r="Z152" i="10"/>
  <c r="AB152" i="10" s="1"/>
  <c r="AD152" i="10" s="1"/>
  <c r="AA151" i="10"/>
  <c r="AC151" i="10" s="1"/>
  <c r="AE151" i="10" s="1"/>
  <c r="Z151" i="10"/>
  <c r="AB151" i="10" s="1"/>
  <c r="AD151" i="10" s="1"/>
  <c r="AF151" i="10" s="1"/>
  <c r="AG151" i="10" s="1"/>
  <c r="AD150" i="10"/>
  <c r="AB150" i="10"/>
  <c r="AA150" i="10"/>
  <c r="AC150" i="10" s="1"/>
  <c r="AE150" i="10" s="1"/>
  <c r="Z150" i="10"/>
  <c r="AA149" i="10"/>
  <c r="AC149" i="10" s="1"/>
  <c r="AE149" i="10" s="1"/>
  <c r="Z149" i="10"/>
  <c r="AB149" i="10" s="1"/>
  <c r="AD149" i="10" s="1"/>
  <c r="AF149" i="10" s="1"/>
  <c r="AG149" i="10" s="1"/>
  <c r="AA148" i="10"/>
  <c r="AC148" i="10" s="1"/>
  <c r="AE148" i="10" s="1"/>
  <c r="Z148" i="10"/>
  <c r="AB148" i="10" s="1"/>
  <c r="AD148" i="10" s="1"/>
  <c r="AD147" i="10"/>
  <c r="AC147" i="10"/>
  <c r="AE147" i="10" s="1"/>
  <c r="AB147" i="10"/>
  <c r="AA147" i="10"/>
  <c r="Z147" i="10"/>
  <c r="AA146" i="10"/>
  <c r="AC146" i="10" s="1"/>
  <c r="AE146" i="10" s="1"/>
  <c r="Z146" i="10"/>
  <c r="AB146" i="10" s="1"/>
  <c r="AD146" i="10" s="1"/>
  <c r="AD145" i="10"/>
  <c r="AC145" i="10"/>
  <c r="AE145" i="10" s="1"/>
  <c r="AA145" i="10"/>
  <c r="Z145" i="10"/>
  <c r="AB145" i="10" s="1"/>
  <c r="AA144" i="10"/>
  <c r="AC144" i="10" s="1"/>
  <c r="AE144" i="10" s="1"/>
  <c r="Z144" i="10"/>
  <c r="AB144" i="10" s="1"/>
  <c r="AD144" i="10" s="1"/>
  <c r="AA143" i="10"/>
  <c r="AC143" i="10" s="1"/>
  <c r="AE143" i="10" s="1"/>
  <c r="Z143" i="10"/>
  <c r="AB143" i="10" s="1"/>
  <c r="AD143" i="10" s="1"/>
  <c r="AA142" i="10"/>
  <c r="AC142" i="10" s="1"/>
  <c r="AE142" i="10" s="1"/>
  <c r="Z142" i="10"/>
  <c r="AB142" i="10" s="1"/>
  <c r="AD142" i="10" s="1"/>
  <c r="AA141" i="10"/>
  <c r="AC141" i="10" s="1"/>
  <c r="AE141" i="10" s="1"/>
  <c r="Z141" i="10"/>
  <c r="AB141" i="10" s="1"/>
  <c r="AD141" i="10" s="1"/>
  <c r="AA140" i="10"/>
  <c r="AC140" i="10" s="1"/>
  <c r="AE140" i="10" s="1"/>
  <c r="Z140" i="10"/>
  <c r="AB140" i="10" s="1"/>
  <c r="AD140" i="10" s="1"/>
  <c r="AA139" i="10"/>
  <c r="AC139" i="10" s="1"/>
  <c r="AE139" i="10" s="1"/>
  <c r="Z139" i="10"/>
  <c r="AB139" i="10" s="1"/>
  <c r="AD139" i="10" s="1"/>
  <c r="AA138" i="10"/>
  <c r="AC138" i="10" s="1"/>
  <c r="AE138" i="10" s="1"/>
  <c r="Z138" i="10"/>
  <c r="AB138" i="10" s="1"/>
  <c r="AD138" i="10" s="1"/>
  <c r="AF138" i="10" s="1"/>
  <c r="AG138" i="10" s="1"/>
  <c r="AA137" i="10"/>
  <c r="AC137" i="10" s="1"/>
  <c r="AE137" i="10" s="1"/>
  <c r="Z137" i="10"/>
  <c r="AB137" i="10" s="1"/>
  <c r="AD137" i="10" s="1"/>
  <c r="AA136" i="10"/>
  <c r="AC136" i="10" s="1"/>
  <c r="AE136" i="10" s="1"/>
  <c r="Z136" i="10"/>
  <c r="AB136" i="10" s="1"/>
  <c r="AD136" i="10" s="1"/>
  <c r="AC135" i="10"/>
  <c r="AE135" i="10" s="1"/>
  <c r="AB135" i="10"/>
  <c r="AD135" i="10" s="1"/>
  <c r="AF135" i="10" s="1"/>
  <c r="AG135" i="10" s="1"/>
  <c r="AA135" i="10"/>
  <c r="Z135" i="10"/>
  <c r="AB134" i="10"/>
  <c r="AD134" i="10" s="1"/>
  <c r="AF134" i="10" s="1"/>
  <c r="AG134" i="10" s="1"/>
  <c r="AA134" i="10"/>
  <c r="AC134" i="10" s="1"/>
  <c r="AE134" i="10" s="1"/>
  <c r="Z134" i="10"/>
  <c r="AA133" i="10"/>
  <c r="AC133" i="10" s="1"/>
  <c r="AE133" i="10" s="1"/>
  <c r="Z133" i="10"/>
  <c r="AB133" i="10" s="1"/>
  <c r="AD133" i="10" s="1"/>
  <c r="AF133" i="10" s="1"/>
  <c r="AG133" i="10" s="1"/>
  <c r="AA132" i="10"/>
  <c r="AC132" i="10" s="1"/>
  <c r="AE132" i="10" s="1"/>
  <c r="AF132" i="10" s="1"/>
  <c r="AG132" i="10" s="1"/>
  <c r="Z132" i="10"/>
  <c r="AB132" i="10" s="1"/>
  <c r="AD132" i="10" s="1"/>
  <c r="AA131" i="10"/>
  <c r="AC131" i="10" s="1"/>
  <c r="AE131" i="10" s="1"/>
  <c r="Z131" i="10"/>
  <c r="AB131" i="10" s="1"/>
  <c r="AD131" i="10" s="1"/>
  <c r="AF131" i="10" s="1"/>
  <c r="AG131" i="10" s="1"/>
  <c r="AA130" i="10"/>
  <c r="AC130" i="10" s="1"/>
  <c r="AE130" i="10" s="1"/>
  <c r="Z130" i="10"/>
  <c r="AB130" i="10" s="1"/>
  <c r="AD130" i="10" s="1"/>
  <c r="AF130" i="10" s="1"/>
  <c r="AG130" i="10" s="1"/>
  <c r="AB129" i="10"/>
  <c r="AD129" i="10" s="1"/>
  <c r="AA129" i="10"/>
  <c r="AC129" i="10" s="1"/>
  <c r="AE129" i="10" s="1"/>
  <c r="Z129" i="10"/>
  <c r="AA128" i="10"/>
  <c r="AC128" i="10" s="1"/>
  <c r="AE128" i="10" s="1"/>
  <c r="Z128" i="10"/>
  <c r="AB128" i="10" s="1"/>
  <c r="AD128" i="10" s="1"/>
  <c r="AF128" i="10" s="1"/>
  <c r="AG128" i="10" s="1"/>
  <c r="AA127" i="10"/>
  <c r="AC127" i="10" s="1"/>
  <c r="AE127" i="10" s="1"/>
  <c r="Z127" i="10"/>
  <c r="AB127" i="10" s="1"/>
  <c r="AD127" i="10" s="1"/>
  <c r="AF127" i="10" s="1"/>
  <c r="AG127" i="10" s="1"/>
  <c r="AB126" i="10"/>
  <c r="AD126" i="10" s="1"/>
  <c r="AA126" i="10"/>
  <c r="AC126" i="10" s="1"/>
  <c r="AE126" i="10" s="1"/>
  <c r="Z126" i="10"/>
  <c r="AB125" i="10"/>
  <c r="AD125" i="10" s="1"/>
  <c r="AA125" i="10"/>
  <c r="AC125" i="10" s="1"/>
  <c r="AE125" i="10" s="1"/>
  <c r="Z125" i="10"/>
  <c r="AA124" i="10"/>
  <c r="AC124" i="10" s="1"/>
  <c r="AE124" i="10" s="1"/>
  <c r="Z124" i="10"/>
  <c r="AB124" i="10" s="1"/>
  <c r="AD124" i="10" s="1"/>
  <c r="AF124" i="10" s="1"/>
  <c r="AG124" i="10" s="1"/>
  <c r="AE123" i="10"/>
  <c r="AA123" i="10"/>
  <c r="AC123" i="10" s="1"/>
  <c r="Z123" i="10"/>
  <c r="AB123" i="10" s="1"/>
  <c r="AD123" i="10" s="1"/>
  <c r="AD122" i="10"/>
  <c r="AC122" i="10"/>
  <c r="AE122" i="10" s="1"/>
  <c r="AB122" i="10"/>
  <c r="AA122" i="10"/>
  <c r="Z122" i="10"/>
  <c r="AE121" i="10"/>
  <c r="AA121" i="10"/>
  <c r="AC121" i="10" s="1"/>
  <c r="Z121" i="10"/>
  <c r="AB121" i="10" s="1"/>
  <c r="AD121" i="10" s="1"/>
  <c r="AA120" i="10"/>
  <c r="AC120" i="10" s="1"/>
  <c r="AE120" i="10" s="1"/>
  <c r="Z120" i="10"/>
  <c r="AB120" i="10" s="1"/>
  <c r="AD120" i="10" s="1"/>
  <c r="AA119" i="10"/>
  <c r="AC119" i="10" s="1"/>
  <c r="AE119" i="10" s="1"/>
  <c r="Z119" i="10"/>
  <c r="AB119" i="10" s="1"/>
  <c r="AD119" i="10" s="1"/>
  <c r="AF119" i="10" s="1"/>
  <c r="AG119" i="10" s="1"/>
  <c r="AC118" i="10"/>
  <c r="AE118" i="10" s="1"/>
  <c r="AA118" i="10"/>
  <c r="Z118" i="10"/>
  <c r="AB118" i="10" s="1"/>
  <c r="AD118" i="10" s="1"/>
  <c r="AB117" i="10"/>
  <c r="AD117" i="10" s="1"/>
  <c r="AA117" i="10"/>
  <c r="AC117" i="10" s="1"/>
  <c r="AE117" i="10" s="1"/>
  <c r="Z117" i="10"/>
  <c r="AA116" i="10"/>
  <c r="AC116" i="10" s="1"/>
  <c r="AE116" i="10" s="1"/>
  <c r="Z116" i="10"/>
  <c r="AB116" i="10" s="1"/>
  <c r="AD116" i="10" s="1"/>
  <c r="AF116" i="10" s="1"/>
  <c r="AG116" i="10" s="1"/>
  <c r="AC115" i="10"/>
  <c r="AE115" i="10" s="1"/>
  <c r="AB115" i="10"/>
  <c r="AD115" i="10" s="1"/>
  <c r="AA115" i="10"/>
  <c r="Z115" i="10"/>
  <c r="AA114" i="10"/>
  <c r="AC114" i="10" s="1"/>
  <c r="AE114" i="10" s="1"/>
  <c r="Z114" i="10"/>
  <c r="AB114" i="10" s="1"/>
  <c r="AD114" i="10" s="1"/>
  <c r="AA113" i="10"/>
  <c r="AC113" i="10" s="1"/>
  <c r="AE113" i="10" s="1"/>
  <c r="Z113" i="10"/>
  <c r="AB113" i="10" s="1"/>
  <c r="AD113" i="10" s="1"/>
  <c r="AF113" i="10" s="1"/>
  <c r="AG113" i="10" s="1"/>
  <c r="AD112" i="10"/>
  <c r="AB112" i="10"/>
  <c r="AA112" i="10"/>
  <c r="AC112" i="10" s="1"/>
  <c r="AE112" i="10" s="1"/>
  <c r="Z112" i="10"/>
  <c r="AA111" i="10"/>
  <c r="AC111" i="10" s="1"/>
  <c r="AE111" i="10" s="1"/>
  <c r="Z111" i="10"/>
  <c r="AB111" i="10" s="1"/>
  <c r="AD111" i="10" s="1"/>
  <c r="AF111" i="10" s="1"/>
  <c r="AG111" i="10" s="1"/>
  <c r="AB110" i="10"/>
  <c r="AD110" i="10" s="1"/>
  <c r="AA110" i="10"/>
  <c r="AC110" i="10" s="1"/>
  <c r="AE110" i="10" s="1"/>
  <c r="Z110" i="10"/>
  <c r="AA109" i="10"/>
  <c r="AC109" i="10" s="1"/>
  <c r="AE109" i="10" s="1"/>
  <c r="Z109" i="10"/>
  <c r="AB109" i="10" s="1"/>
  <c r="AD109" i="10" s="1"/>
  <c r="AC108" i="10"/>
  <c r="AE108" i="10" s="1"/>
  <c r="AA108" i="10"/>
  <c r="Z108" i="10"/>
  <c r="AB108" i="10" s="1"/>
  <c r="AD108" i="10" s="1"/>
  <c r="AC107" i="10"/>
  <c r="AE107" i="10" s="1"/>
  <c r="AB107" i="10"/>
  <c r="AD107" i="10" s="1"/>
  <c r="AA107" i="10"/>
  <c r="Z107" i="10"/>
  <c r="AC106" i="10"/>
  <c r="AE106" i="10" s="1"/>
  <c r="AA106" i="10"/>
  <c r="Z106" i="10"/>
  <c r="AB106" i="10" s="1"/>
  <c r="AD106" i="10" s="1"/>
  <c r="AA105" i="10"/>
  <c r="AC105" i="10" s="1"/>
  <c r="AE105" i="10" s="1"/>
  <c r="Z105" i="10"/>
  <c r="AB105" i="10" s="1"/>
  <c r="AD105" i="10" s="1"/>
  <c r="AF105" i="10" s="1"/>
  <c r="AG105" i="10" s="1"/>
  <c r="AC104" i="10"/>
  <c r="AE104" i="10" s="1"/>
  <c r="AA104" i="10"/>
  <c r="Z104" i="10"/>
  <c r="AB104" i="10" s="1"/>
  <c r="AD104" i="10" s="1"/>
  <c r="AA103" i="10"/>
  <c r="AC103" i="10" s="1"/>
  <c r="AE103" i="10" s="1"/>
  <c r="Z103" i="10"/>
  <c r="AB103" i="10" s="1"/>
  <c r="AD103" i="10" s="1"/>
  <c r="AF103" i="10" s="1"/>
  <c r="AG103" i="10" s="1"/>
  <c r="AA102" i="10"/>
  <c r="AC102" i="10" s="1"/>
  <c r="AE102" i="10" s="1"/>
  <c r="Z102" i="10"/>
  <c r="AB102" i="10" s="1"/>
  <c r="AD102" i="10" s="1"/>
  <c r="AF102" i="10" s="1"/>
  <c r="AG102" i="10" s="1"/>
  <c r="AA101" i="10"/>
  <c r="AC101" i="10" s="1"/>
  <c r="AE101" i="10" s="1"/>
  <c r="Z101" i="10"/>
  <c r="AB101" i="10" s="1"/>
  <c r="AD101" i="10" s="1"/>
  <c r="AA100" i="10"/>
  <c r="AC100" i="10" s="1"/>
  <c r="AE100" i="10" s="1"/>
  <c r="Z100" i="10"/>
  <c r="AB100" i="10" s="1"/>
  <c r="AD100" i="10" s="1"/>
  <c r="AA99" i="10"/>
  <c r="AC99" i="10" s="1"/>
  <c r="AE99" i="10" s="1"/>
  <c r="Z99" i="10"/>
  <c r="AB99" i="10" s="1"/>
  <c r="AD99" i="10" s="1"/>
  <c r="AF99" i="10" s="1"/>
  <c r="AG99" i="10" s="1"/>
  <c r="AA98" i="10"/>
  <c r="AC98" i="10" s="1"/>
  <c r="AE98" i="10" s="1"/>
  <c r="Z98" i="10"/>
  <c r="AB98" i="10" s="1"/>
  <c r="AD98" i="10" s="1"/>
  <c r="AB97" i="10"/>
  <c r="AD97" i="10" s="1"/>
  <c r="AA97" i="10"/>
  <c r="AC97" i="10" s="1"/>
  <c r="AE97" i="10" s="1"/>
  <c r="Z97" i="10"/>
  <c r="AA96" i="10"/>
  <c r="AC96" i="10" s="1"/>
  <c r="AE96" i="10" s="1"/>
  <c r="Z96" i="10"/>
  <c r="AB96" i="10" s="1"/>
  <c r="AD96" i="10" s="1"/>
  <c r="AC95" i="10"/>
  <c r="AE95" i="10" s="1"/>
  <c r="AA95" i="10"/>
  <c r="Z95" i="10"/>
  <c r="AB95" i="10" s="1"/>
  <c r="AD95" i="10" s="1"/>
  <c r="AA94" i="10"/>
  <c r="AC94" i="10" s="1"/>
  <c r="AE94" i="10" s="1"/>
  <c r="Z94" i="10"/>
  <c r="AB94" i="10" s="1"/>
  <c r="AD94" i="10" s="1"/>
  <c r="AF94" i="10" s="1"/>
  <c r="AG94" i="10" s="1"/>
  <c r="AA93" i="10"/>
  <c r="AC93" i="10" s="1"/>
  <c r="AE93" i="10" s="1"/>
  <c r="AF93" i="10" s="1"/>
  <c r="AG93" i="10" s="1"/>
  <c r="Z93" i="10"/>
  <c r="AB93" i="10" s="1"/>
  <c r="AD93" i="10" s="1"/>
  <c r="AA92" i="10"/>
  <c r="AC92" i="10" s="1"/>
  <c r="AE92" i="10" s="1"/>
  <c r="Z92" i="10"/>
  <c r="AB92" i="10" s="1"/>
  <c r="AD92" i="10" s="1"/>
  <c r="AA91" i="10"/>
  <c r="AC91" i="10" s="1"/>
  <c r="AE91" i="10" s="1"/>
  <c r="Z91" i="10"/>
  <c r="AB91" i="10" s="1"/>
  <c r="AD91" i="10" s="1"/>
  <c r="AF91" i="10" s="1"/>
  <c r="AG91" i="10" s="1"/>
  <c r="AA90" i="10"/>
  <c r="AC90" i="10" s="1"/>
  <c r="AE90" i="10" s="1"/>
  <c r="Z90" i="10"/>
  <c r="AB90" i="10" s="1"/>
  <c r="AD90" i="10" s="1"/>
  <c r="AB89" i="10"/>
  <c r="AD89" i="10" s="1"/>
  <c r="AA89" i="10"/>
  <c r="AC89" i="10" s="1"/>
  <c r="AE89" i="10" s="1"/>
  <c r="Z89" i="10"/>
  <c r="AA88" i="10"/>
  <c r="AC88" i="10" s="1"/>
  <c r="AE88" i="10" s="1"/>
  <c r="Z88" i="10"/>
  <c r="AB88" i="10" s="1"/>
  <c r="AD88" i="10" s="1"/>
  <c r="AD87" i="10"/>
  <c r="AC87" i="10"/>
  <c r="AE87" i="10" s="1"/>
  <c r="AA87" i="10"/>
  <c r="Z87" i="10"/>
  <c r="AB87" i="10" s="1"/>
  <c r="AA86" i="10"/>
  <c r="AC86" i="10" s="1"/>
  <c r="AE86" i="10" s="1"/>
  <c r="Z86" i="10"/>
  <c r="AB86" i="10" s="1"/>
  <c r="AD86" i="10" s="1"/>
  <c r="AF86" i="10" s="1"/>
  <c r="AG86" i="10" s="1"/>
  <c r="AA85" i="10"/>
  <c r="AC85" i="10" s="1"/>
  <c r="AE85" i="10" s="1"/>
  <c r="AF85" i="10" s="1"/>
  <c r="AG85" i="10" s="1"/>
  <c r="Z85" i="10"/>
  <c r="AB85" i="10" s="1"/>
  <c r="AD85" i="10" s="1"/>
  <c r="AA84" i="10"/>
  <c r="AC84" i="10" s="1"/>
  <c r="AE84" i="10" s="1"/>
  <c r="Z84" i="10"/>
  <c r="AB84" i="10" s="1"/>
  <c r="AD84" i="10" s="1"/>
  <c r="AA83" i="10"/>
  <c r="AC83" i="10" s="1"/>
  <c r="AE83" i="10" s="1"/>
  <c r="Z83" i="10"/>
  <c r="AB83" i="10" s="1"/>
  <c r="AD83" i="10" s="1"/>
  <c r="AF83" i="10" s="1"/>
  <c r="AG83" i="10" s="1"/>
  <c r="AA82" i="10"/>
  <c r="AC82" i="10" s="1"/>
  <c r="AE82" i="10" s="1"/>
  <c r="Z82" i="10"/>
  <c r="AB82" i="10" s="1"/>
  <c r="AD82" i="10" s="1"/>
  <c r="AA81" i="10"/>
  <c r="AC81" i="10" s="1"/>
  <c r="AE81" i="10" s="1"/>
  <c r="Z81" i="10"/>
  <c r="AB81" i="10" s="1"/>
  <c r="AD81" i="10" s="1"/>
  <c r="AA80" i="10"/>
  <c r="AC80" i="10" s="1"/>
  <c r="AE80" i="10" s="1"/>
  <c r="AF80" i="10" s="1"/>
  <c r="AG80" i="10" s="1"/>
  <c r="Z80" i="10"/>
  <c r="AB80" i="10" s="1"/>
  <c r="AD80" i="10" s="1"/>
  <c r="AA79" i="10"/>
  <c r="AC79" i="10" s="1"/>
  <c r="AE79" i="10" s="1"/>
  <c r="Z79" i="10"/>
  <c r="AB79" i="10" s="1"/>
  <c r="AD79" i="10" s="1"/>
  <c r="AF79" i="10" s="1"/>
  <c r="AG79" i="10" s="1"/>
  <c r="AA78" i="10"/>
  <c r="AC78" i="10" s="1"/>
  <c r="AE78" i="10" s="1"/>
  <c r="Z78" i="10"/>
  <c r="AB78" i="10" s="1"/>
  <c r="AD78" i="10" s="1"/>
  <c r="AF78" i="10" s="1"/>
  <c r="AG78" i="10" s="1"/>
  <c r="AA77" i="10"/>
  <c r="AC77" i="10" s="1"/>
  <c r="AE77" i="10" s="1"/>
  <c r="Z77" i="10"/>
  <c r="AB77" i="10" s="1"/>
  <c r="AD77" i="10" s="1"/>
  <c r="AA76" i="10"/>
  <c r="AC76" i="10" s="1"/>
  <c r="AE76" i="10" s="1"/>
  <c r="Z76" i="10"/>
  <c r="AB76" i="10" s="1"/>
  <c r="AD76" i="10" s="1"/>
  <c r="AA75" i="10"/>
  <c r="AC75" i="10" s="1"/>
  <c r="AE75" i="10" s="1"/>
  <c r="Z75" i="10"/>
  <c r="AB75" i="10" s="1"/>
  <c r="AD75" i="10" s="1"/>
  <c r="AC74" i="10"/>
  <c r="AE74" i="10" s="1"/>
  <c r="AB74" i="10"/>
  <c r="AD74" i="10" s="1"/>
  <c r="AF74" i="10" s="1"/>
  <c r="AG74" i="10" s="1"/>
  <c r="AA74" i="10"/>
  <c r="Z74" i="10"/>
  <c r="AA73" i="10"/>
  <c r="AC73" i="10" s="1"/>
  <c r="AE73" i="10" s="1"/>
  <c r="Z73" i="10"/>
  <c r="AB73" i="10" s="1"/>
  <c r="AD73" i="10" s="1"/>
  <c r="AB72" i="10"/>
  <c r="AD72" i="10" s="1"/>
  <c r="AA72" i="10"/>
  <c r="AC72" i="10" s="1"/>
  <c r="AE72" i="10" s="1"/>
  <c r="Z72" i="10"/>
  <c r="AA71" i="10"/>
  <c r="AC71" i="10" s="1"/>
  <c r="AE71" i="10" s="1"/>
  <c r="Z71" i="10"/>
  <c r="AB71" i="10" s="1"/>
  <c r="AD71" i="10" s="1"/>
  <c r="AD70" i="10"/>
  <c r="AC70" i="10"/>
  <c r="AE70" i="10" s="1"/>
  <c r="AB70" i="10"/>
  <c r="AA70" i="10"/>
  <c r="Z70" i="10"/>
  <c r="AB69" i="10"/>
  <c r="AD69" i="10" s="1"/>
  <c r="AA69" i="10"/>
  <c r="AC69" i="10" s="1"/>
  <c r="AE69" i="10" s="1"/>
  <c r="AF69" i="10" s="1"/>
  <c r="AG69" i="10" s="1"/>
  <c r="Z69" i="10"/>
  <c r="AA68" i="10"/>
  <c r="AC68" i="10" s="1"/>
  <c r="AE68" i="10" s="1"/>
  <c r="Z68" i="10"/>
  <c r="AB68" i="10" s="1"/>
  <c r="AD68" i="10" s="1"/>
  <c r="AD67" i="10"/>
  <c r="AC67" i="10"/>
  <c r="AE67" i="10" s="1"/>
  <c r="AB67" i="10"/>
  <c r="AA67" i="10"/>
  <c r="Z67" i="10"/>
  <c r="AA66" i="10"/>
  <c r="AC66" i="10" s="1"/>
  <c r="AE66" i="10" s="1"/>
  <c r="Z66" i="10"/>
  <c r="AB66" i="10" s="1"/>
  <c r="AD66" i="10" s="1"/>
  <c r="AA65" i="10"/>
  <c r="AC65" i="10" s="1"/>
  <c r="AE65" i="10" s="1"/>
  <c r="Z65" i="10"/>
  <c r="AB65" i="10" s="1"/>
  <c r="AD65" i="10" s="1"/>
  <c r="AE64" i="10"/>
  <c r="AF64" i="10" s="1"/>
  <c r="AG64" i="10" s="1"/>
  <c r="AA64" i="10"/>
  <c r="AC64" i="10" s="1"/>
  <c r="Z64" i="10"/>
  <c r="AB64" i="10" s="1"/>
  <c r="AD64" i="10" s="1"/>
  <c r="AA63" i="10"/>
  <c r="AC63" i="10" s="1"/>
  <c r="AE63" i="10" s="1"/>
  <c r="Z63" i="10"/>
  <c r="AB63" i="10" s="1"/>
  <c r="AD63" i="10" s="1"/>
  <c r="AF63" i="10" s="1"/>
  <c r="AG63" i="10" s="1"/>
  <c r="AA62" i="10"/>
  <c r="AC62" i="10" s="1"/>
  <c r="AE62" i="10" s="1"/>
  <c r="Z62" i="10"/>
  <c r="AB62" i="10" s="1"/>
  <c r="AD62" i="10" s="1"/>
  <c r="AB61" i="10"/>
  <c r="AD61" i="10" s="1"/>
  <c r="AA61" i="10"/>
  <c r="AC61" i="10" s="1"/>
  <c r="AE61" i="10" s="1"/>
  <c r="Z61" i="10"/>
  <c r="AA60" i="10"/>
  <c r="AC60" i="10" s="1"/>
  <c r="AE60" i="10" s="1"/>
  <c r="Z60" i="10"/>
  <c r="AB60" i="10" s="1"/>
  <c r="AD60" i="10" s="1"/>
  <c r="AF60" i="10" s="1"/>
  <c r="AG60" i="10" s="1"/>
  <c r="AA59" i="10"/>
  <c r="AC59" i="10" s="1"/>
  <c r="AE59" i="10" s="1"/>
  <c r="Z59" i="10"/>
  <c r="AB59" i="10" s="1"/>
  <c r="AD59" i="10" s="1"/>
  <c r="AB58" i="10"/>
  <c r="AD58" i="10" s="1"/>
  <c r="AF58" i="10" s="1"/>
  <c r="AG58" i="10" s="1"/>
  <c r="AA58" i="10"/>
  <c r="AC58" i="10" s="1"/>
  <c r="AE58" i="10" s="1"/>
  <c r="Z58" i="10"/>
  <c r="AA57" i="10"/>
  <c r="AC57" i="10" s="1"/>
  <c r="AE57" i="10" s="1"/>
  <c r="Z57" i="10"/>
  <c r="AB57" i="10" s="1"/>
  <c r="AD57" i="10" s="1"/>
  <c r="AB56" i="10"/>
  <c r="AD56" i="10" s="1"/>
  <c r="AA56" i="10"/>
  <c r="AC56" i="10" s="1"/>
  <c r="AE56" i="10" s="1"/>
  <c r="Z56" i="10"/>
  <c r="AA55" i="10"/>
  <c r="AC55" i="10" s="1"/>
  <c r="AE55" i="10" s="1"/>
  <c r="Z55" i="10"/>
  <c r="AB55" i="10" s="1"/>
  <c r="AD55" i="10" s="1"/>
  <c r="AB54" i="10"/>
  <c r="AD54" i="10" s="1"/>
  <c r="AA54" i="10"/>
  <c r="AC54" i="10" s="1"/>
  <c r="AE54" i="10" s="1"/>
  <c r="Z54" i="10"/>
  <c r="AA53" i="10"/>
  <c r="AC53" i="10" s="1"/>
  <c r="AE53" i="10" s="1"/>
  <c r="Z53" i="10"/>
  <c r="AB53" i="10" s="1"/>
  <c r="AD53" i="10" s="1"/>
  <c r="AA52" i="10"/>
  <c r="AC52" i="10" s="1"/>
  <c r="AE52" i="10" s="1"/>
  <c r="Z52" i="10"/>
  <c r="AB52" i="10" s="1"/>
  <c r="AD52" i="10" s="1"/>
  <c r="AC51" i="10"/>
  <c r="AE51" i="10" s="1"/>
  <c r="AB51" i="10"/>
  <c r="AD51" i="10" s="1"/>
  <c r="AA51" i="10"/>
  <c r="Z51" i="10"/>
  <c r="AA50" i="10"/>
  <c r="AC50" i="10" s="1"/>
  <c r="AE50" i="10" s="1"/>
  <c r="Z50" i="10"/>
  <c r="AB50" i="10" s="1"/>
  <c r="AD50" i="10" s="1"/>
  <c r="AD49" i="10"/>
  <c r="AB49" i="10"/>
  <c r="AA49" i="10"/>
  <c r="AC49" i="10" s="1"/>
  <c r="AE49" i="10" s="1"/>
  <c r="Z49" i="10"/>
  <c r="AA48" i="10"/>
  <c r="AC48" i="10" s="1"/>
  <c r="AE48" i="10" s="1"/>
  <c r="Z48" i="10"/>
  <c r="AB48" i="10" s="1"/>
  <c r="AD48" i="10" s="1"/>
  <c r="AB47" i="10"/>
  <c r="AD47" i="10" s="1"/>
  <c r="AA47" i="10"/>
  <c r="AC47" i="10" s="1"/>
  <c r="AE47" i="10" s="1"/>
  <c r="Z47" i="10"/>
  <c r="AA46" i="10"/>
  <c r="AC46" i="10" s="1"/>
  <c r="AE46" i="10" s="1"/>
  <c r="Z46" i="10"/>
  <c r="AB46" i="10" s="1"/>
  <c r="AD46" i="10" s="1"/>
  <c r="AA45" i="10"/>
  <c r="AC45" i="10" s="1"/>
  <c r="AE45" i="10" s="1"/>
  <c r="Z45" i="10"/>
  <c r="AB45" i="10" s="1"/>
  <c r="AD45" i="10" s="1"/>
  <c r="AB44" i="10"/>
  <c r="AD44" i="10" s="1"/>
  <c r="AF44" i="10" s="1"/>
  <c r="AG44" i="10" s="1"/>
  <c r="AA44" i="10"/>
  <c r="AC44" i="10" s="1"/>
  <c r="AE44" i="10" s="1"/>
  <c r="Z44" i="10"/>
  <c r="AA43" i="10"/>
  <c r="AC43" i="10" s="1"/>
  <c r="AE43" i="10" s="1"/>
  <c r="Z43" i="10"/>
  <c r="AB43" i="10" s="1"/>
  <c r="AD43" i="10" s="1"/>
  <c r="AF43" i="10" s="1"/>
  <c r="AG43" i="10" s="1"/>
  <c r="AB42" i="10"/>
  <c r="AD42" i="10" s="1"/>
  <c r="AF42" i="10" s="1"/>
  <c r="AG42" i="10" s="1"/>
  <c r="AA42" i="10"/>
  <c r="AC42" i="10" s="1"/>
  <c r="AE42" i="10" s="1"/>
  <c r="Z42" i="10"/>
  <c r="AA41" i="10"/>
  <c r="AC41" i="10" s="1"/>
  <c r="AE41" i="10" s="1"/>
  <c r="Z41" i="10"/>
  <c r="AB41" i="10" s="1"/>
  <c r="AD41" i="10" s="1"/>
  <c r="AB40" i="10"/>
  <c r="AD40" i="10" s="1"/>
  <c r="AA40" i="10"/>
  <c r="AC40" i="10" s="1"/>
  <c r="AE40" i="10" s="1"/>
  <c r="Z40" i="10"/>
  <c r="AA39" i="10"/>
  <c r="AC39" i="10" s="1"/>
  <c r="AE39" i="10" s="1"/>
  <c r="Z39" i="10"/>
  <c r="AB39" i="10" s="1"/>
  <c r="AD39" i="10" s="1"/>
  <c r="AC38" i="10"/>
  <c r="AE38" i="10" s="1"/>
  <c r="AB38" i="10"/>
  <c r="AD38" i="10" s="1"/>
  <c r="AA38" i="10"/>
  <c r="Z38" i="10"/>
  <c r="AF153" i="10" l="1"/>
  <c r="AG153" i="10" s="1"/>
  <c r="AF66" i="10"/>
  <c r="AG66" i="10" s="1"/>
  <c r="AF169" i="10"/>
  <c r="AG169" i="10" s="1"/>
  <c r="AF82" i="10"/>
  <c r="AG82" i="10" s="1"/>
  <c r="AF65" i="10"/>
  <c r="AG65" i="10" s="1"/>
  <c r="AH66" i="10" s="1"/>
  <c r="AF72" i="10"/>
  <c r="AG72" i="10" s="1"/>
  <c r="AF121" i="10"/>
  <c r="AG121" i="10" s="1"/>
  <c r="AF167" i="10"/>
  <c r="AG167" i="10" s="1"/>
  <c r="AI168" i="10" s="1"/>
  <c r="AF62" i="10"/>
  <c r="AG62" i="10" s="1"/>
  <c r="AF109" i="10"/>
  <c r="AG109" i="10" s="1"/>
  <c r="AF118" i="10"/>
  <c r="AG118" i="10" s="1"/>
  <c r="AF123" i="10"/>
  <c r="AG123" i="10" s="1"/>
  <c r="AF144" i="10"/>
  <c r="AG144" i="10" s="1"/>
  <c r="AF168" i="10"/>
  <c r="AG168" i="10" s="1"/>
  <c r="AH168" i="10" s="1"/>
  <c r="AF191" i="10"/>
  <c r="AG191" i="10" s="1"/>
  <c r="AH192" i="10" s="1"/>
  <c r="AF194" i="10"/>
  <c r="AG194" i="10" s="1"/>
  <c r="AF200" i="10"/>
  <c r="AG200" i="10" s="1"/>
  <c r="AF51" i="10"/>
  <c r="AG51" i="10" s="1"/>
  <c r="AF77" i="10"/>
  <c r="AG77" i="10" s="1"/>
  <c r="AI79" i="10" s="1"/>
  <c r="AF137" i="10"/>
  <c r="AG137" i="10" s="1"/>
  <c r="AF140" i="10"/>
  <c r="AG140" i="10" s="1"/>
  <c r="AF143" i="10"/>
  <c r="AG143" i="10" s="1"/>
  <c r="AF163" i="10"/>
  <c r="AG163" i="10" s="1"/>
  <c r="AH164" i="10" s="1"/>
  <c r="AF202" i="10"/>
  <c r="AG202" i="10" s="1"/>
  <c r="AF206" i="10"/>
  <c r="AG206" i="10" s="1"/>
  <c r="AF84" i="10"/>
  <c r="AG84" i="10" s="1"/>
  <c r="AF139" i="10"/>
  <c r="AG139" i="10" s="1"/>
  <c r="AF155" i="10"/>
  <c r="AG155" i="10" s="1"/>
  <c r="AF158" i="10"/>
  <c r="AG158" i="10" s="1"/>
  <c r="AF192" i="10"/>
  <c r="AG192" i="10" s="1"/>
  <c r="AF92" i="10"/>
  <c r="AG92" i="10" s="1"/>
  <c r="AI92" i="10" s="1"/>
  <c r="AF104" i="10"/>
  <c r="AG104" i="10" s="1"/>
  <c r="AF120" i="10"/>
  <c r="AG120" i="10" s="1"/>
  <c r="AF173" i="10"/>
  <c r="AG173" i="10" s="1"/>
  <c r="AF182" i="10"/>
  <c r="AG182" i="10" s="1"/>
  <c r="AF201" i="10"/>
  <c r="AG201" i="10" s="1"/>
  <c r="AI202" i="10" s="1"/>
  <c r="AF204" i="10"/>
  <c r="AG204" i="10" s="1"/>
  <c r="AF47" i="10"/>
  <c r="AG47" i="10" s="1"/>
  <c r="AI66" i="10"/>
  <c r="AF81" i="10"/>
  <c r="AG81" i="10" s="1"/>
  <c r="AF40" i="10"/>
  <c r="AG40" i="10" s="1"/>
  <c r="AI94" i="10"/>
  <c r="AH94" i="10"/>
  <c r="AI103" i="10"/>
  <c r="AH103" i="10"/>
  <c r="AF52" i="10"/>
  <c r="AG52" i="10" s="1"/>
  <c r="AF50" i="10"/>
  <c r="AG50" i="10" s="1"/>
  <c r="AI86" i="10"/>
  <c r="AH86" i="10"/>
  <c r="AF56" i="10"/>
  <c r="AG56" i="10" s="1"/>
  <c r="AF67" i="10"/>
  <c r="AG67" i="10" s="1"/>
  <c r="AF45" i="10"/>
  <c r="AG45" i="10" s="1"/>
  <c r="AF48" i="10"/>
  <c r="AG48" i="10" s="1"/>
  <c r="AF39" i="10"/>
  <c r="AG39" i="10" s="1"/>
  <c r="AF53" i="10"/>
  <c r="AG53" i="10" s="1"/>
  <c r="AF55" i="10"/>
  <c r="AG55" i="10" s="1"/>
  <c r="AF38" i="10"/>
  <c r="AG38" i="10" s="1"/>
  <c r="AF59" i="10"/>
  <c r="AG59" i="10" s="1"/>
  <c r="AF61" i="10"/>
  <c r="AG61" i="10" s="1"/>
  <c r="AF68" i="10"/>
  <c r="AG68" i="10" s="1"/>
  <c r="AF96" i="10"/>
  <c r="AG96" i="10" s="1"/>
  <c r="AF98" i="10"/>
  <c r="AG98" i="10" s="1"/>
  <c r="AF114" i="10"/>
  <c r="AG114" i="10" s="1"/>
  <c r="AF125" i="10"/>
  <c r="AG125" i="10" s="1"/>
  <c r="AF146" i="10"/>
  <c r="AG146" i="10" s="1"/>
  <c r="AF157" i="10"/>
  <c r="AG157" i="10" s="1"/>
  <c r="AF171" i="10"/>
  <c r="AG171" i="10" s="1"/>
  <c r="AF174" i="10"/>
  <c r="AG174" i="10" s="1"/>
  <c r="AF176" i="10"/>
  <c r="AG176" i="10" s="1"/>
  <c r="AF178" i="10"/>
  <c r="AG178" i="10" s="1"/>
  <c r="AF188" i="10"/>
  <c r="AG188" i="10" s="1"/>
  <c r="AH181" i="10"/>
  <c r="AI181" i="10"/>
  <c r="AI192" i="10"/>
  <c r="AF95" i="10"/>
  <c r="AG95" i="10" s="1"/>
  <c r="AF110" i="10"/>
  <c r="AG110" i="10" s="1"/>
  <c r="AF152" i="10"/>
  <c r="AG152" i="10" s="1"/>
  <c r="AF193" i="10"/>
  <c r="AG193" i="10" s="1"/>
  <c r="AH196" i="10"/>
  <c r="AI196" i="10"/>
  <c r="AI198" i="10"/>
  <c r="AH198" i="10"/>
  <c r="AF117" i="10"/>
  <c r="AG117" i="10" s="1"/>
  <c r="AH118" i="10" s="1"/>
  <c r="AF145" i="10"/>
  <c r="AG145" i="10" s="1"/>
  <c r="AF165" i="10"/>
  <c r="AG165" i="10" s="1"/>
  <c r="AF46" i="10"/>
  <c r="AG46" i="10" s="1"/>
  <c r="AF90" i="10"/>
  <c r="AG90" i="10" s="1"/>
  <c r="AI144" i="10"/>
  <c r="AH144" i="10"/>
  <c r="AF71" i="10"/>
  <c r="AG71" i="10" s="1"/>
  <c r="AF101" i="10"/>
  <c r="AG101" i="10" s="1"/>
  <c r="AF126" i="10"/>
  <c r="AG126" i="10" s="1"/>
  <c r="AF160" i="10"/>
  <c r="AG160" i="10" s="1"/>
  <c r="AI183" i="10"/>
  <c r="AH183" i="10"/>
  <c r="AI190" i="10"/>
  <c r="AF49" i="10"/>
  <c r="AG49" i="10" s="1"/>
  <c r="AF57" i="10"/>
  <c r="AG57" i="10" s="1"/>
  <c r="AF54" i="10"/>
  <c r="AG54" i="10" s="1"/>
  <c r="AF88" i="10"/>
  <c r="AG88" i="10" s="1"/>
  <c r="AF108" i="10"/>
  <c r="AG108" i="10" s="1"/>
  <c r="AF75" i="10"/>
  <c r="AG75" i="10" s="1"/>
  <c r="AF97" i="10"/>
  <c r="AG97" i="10" s="1"/>
  <c r="AI132" i="10"/>
  <c r="AH132" i="10"/>
  <c r="AF70" i="10"/>
  <c r="AG70" i="10" s="1"/>
  <c r="AF89" i="10"/>
  <c r="AG89" i="10" s="1"/>
  <c r="AF107" i="10"/>
  <c r="AG107" i="10" s="1"/>
  <c r="AI134" i="10"/>
  <c r="AH134" i="10"/>
  <c r="AF136" i="10"/>
  <c r="AG136" i="10" s="1"/>
  <c r="AH136" i="10" s="1"/>
  <c r="AF147" i="10"/>
  <c r="AG147" i="10" s="1"/>
  <c r="AF159" i="10"/>
  <c r="AG159" i="10" s="1"/>
  <c r="AF170" i="10"/>
  <c r="AG170" i="10" s="1"/>
  <c r="AF177" i="10"/>
  <c r="AG177" i="10" s="1"/>
  <c r="AF41" i="10"/>
  <c r="AG41" i="10" s="1"/>
  <c r="AI121" i="10"/>
  <c r="AH121" i="10"/>
  <c r="AF148" i="10"/>
  <c r="AG148" i="10" s="1"/>
  <c r="AF73" i="10"/>
  <c r="AG73" i="10" s="1"/>
  <c r="AF87" i="10"/>
  <c r="AG87" i="10" s="1"/>
  <c r="AF76" i="10"/>
  <c r="AG76" i="10" s="1"/>
  <c r="AF100" i="10"/>
  <c r="AG100" i="10" s="1"/>
  <c r="AI100" i="10" s="1"/>
  <c r="AF106" i="10"/>
  <c r="AG106" i="10" s="1"/>
  <c r="AF122" i="10"/>
  <c r="AG122" i="10" s="1"/>
  <c r="AF142" i="10"/>
  <c r="AG142" i="10" s="1"/>
  <c r="AI185" i="10"/>
  <c r="AH185" i="10"/>
  <c r="AF187" i="10"/>
  <c r="AG187" i="10" s="1"/>
  <c r="AI187" i="10" s="1"/>
  <c r="AF190" i="10"/>
  <c r="AG190" i="10" s="1"/>
  <c r="AH190" i="10" s="1"/>
  <c r="AF112" i="10"/>
  <c r="AG112" i="10" s="1"/>
  <c r="AF115" i="10"/>
  <c r="AG115" i="10" s="1"/>
  <c r="AF129" i="10"/>
  <c r="AG129" i="10" s="1"/>
  <c r="AF141" i="10"/>
  <c r="AG141" i="10" s="1"/>
  <c r="AF150" i="10"/>
  <c r="AG150" i="10" s="1"/>
  <c r="AF156" i="10"/>
  <c r="AG156" i="10" s="1"/>
  <c r="AF162" i="10"/>
  <c r="AG162" i="10" s="1"/>
  <c r="AH162" i="10" s="1"/>
  <c r="AF172" i="10"/>
  <c r="AG172" i="10" s="1"/>
  <c r="AF179" i="10"/>
  <c r="AG179" i="10" s="1"/>
  <c r="AF203" i="10"/>
  <c r="AG203" i="10" s="1"/>
  <c r="AA4" i="7"/>
  <c r="Z4" i="7"/>
  <c r="AB4" i="7"/>
  <c r="AI136" i="10" l="1"/>
  <c r="AI164" i="10"/>
  <c r="AH100" i="10"/>
  <c r="AH156" i="10"/>
  <c r="AI162" i="10"/>
  <c r="AH202" i="10"/>
  <c r="AH92" i="10"/>
  <c r="AH79" i="10"/>
  <c r="AH171" i="10"/>
  <c r="AH152" i="10"/>
  <c r="AH142" i="10"/>
  <c r="AI118" i="10"/>
  <c r="AI160" i="10"/>
  <c r="AH160" i="10"/>
  <c r="AI88" i="10"/>
  <c r="AH88" i="10"/>
  <c r="AH113" i="10"/>
  <c r="AI113" i="10"/>
  <c r="AH75" i="10"/>
  <c r="AI75" i="10"/>
  <c r="AI109" i="10"/>
  <c r="AH109" i="10"/>
  <c r="AI96" i="10"/>
  <c r="AH96" i="10"/>
  <c r="AI142" i="10"/>
  <c r="AH158" i="10"/>
  <c r="AI158" i="10"/>
  <c r="AH58" i="10"/>
  <c r="AI58" i="10"/>
  <c r="AH130" i="10"/>
  <c r="AI130" i="10"/>
  <c r="AI206" i="10"/>
  <c r="AH206" i="10"/>
  <c r="AI124" i="10"/>
  <c r="AH124" i="10"/>
  <c r="AI156" i="10"/>
  <c r="AH179" i="10"/>
  <c r="AI179" i="10"/>
  <c r="AI152" i="10"/>
  <c r="AI194" i="10"/>
  <c r="AH194" i="10"/>
  <c r="AI177" i="10"/>
  <c r="AH177" i="10"/>
  <c r="AI71" i="10"/>
  <c r="AH71" i="10"/>
  <c r="AH98" i="10"/>
  <c r="AI98" i="10"/>
  <c r="AI102" i="10"/>
  <c r="AH102" i="10"/>
  <c r="AI166" i="10"/>
  <c r="AH166" i="10"/>
  <c r="AH187" i="10"/>
  <c r="AI171" i="10"/>
  <c r="AI175" i="10"/>
  <c r="AH175" i="10"/>
  <c r="AH90" i="10"/>
  <c r="AI90" i="10"/>
  <c r="AH62" i="10"/>
  <c r="AI62" i="10"/>
  <c r="AI148" i="10"/>
  <c r="AH148" i="10"/>
  <c r="AH128" i="10"/>
  <c r="AI128" i="10"/>
  <c r="AI173" i="10"/>
  <c r="AH173" i="10"/>
  <c r="Z7" i="8"/>
  <c r="Z17" i="7"/>
  <c r="AA17" i="7"/>
  <c r="Z18" i="7"/>
  <c r="Z19" i="7"/>
  <c r="Z20" i="7"/>
  <c r="AA18" i="7"/>
  <c r="AA19" i="7"/>
  <c r="AA20" i="7"/>
  <c r="Z32" i="10"/>
  <c r="Z27" i="10"/>
  <c r="Z33" i="10"/>
  <c r="Z29" i="10"/>
  <c r="Z28" i="10"/>
  <c r="Z31" i="10"/>
  <c r="Z30" i="10"/>
  <c r="Z35" i="10"/>
  <c r="Z34" i="10"/>
  <c r="Z24" i="10"/>
  <c r="Z26" i="10"/>
  <c r="Z25" i="10"/>
  <c r="Z23" i="10"/>
  <c r="Z20" i="10"/>
  <c r="Z19" i="10"/>
  <c r="Z22" i="10"/>
  <c r="Z21" i="10"/>
  <c r="Z16" i="10"/>
  <c r="Z5" i="8"/>
  <c r="Z4" i="8"/>
  <c r="Z18" i="10"/>
  <c r="Z17" i="10"/>
  <c r="Z6" i="8"/>
  <c r="AA34" i="10"/>
  <c r="AA30" i="10"/>
  <c r="AA29" i="10"/>
  <c r="AA28" i="10"/>
  <c r="AA33" i="10"/>
  <c r="AA32" i="10"/>
  <c r="AA31" i="10"/>
  <c r="AA27" i="10"/>
  <c r="AA35" i="10"/>
  <c r="AA25" i="10"/>
  <c r="AA26" i="10"/>
  <c r="AA24" i="10"/>
  <c r="AA23" i="10"/>
  <c r="AA20" i="10"/>
  <c r="AA22" i="10"/>
  <c r="AA21" i="10"/>
  <c r="AA19" i="10"/>
  <c r="AA4" i="8"/>
  <c r="AA18" i="10"/>
  <c r="AA16" i="10"/>
  <c r="AA6" i="8"/>
  <c r="AA5" i="8"/>
  <c r="AA7" i="8"/>
  <c r="AA17" i="10"/>
  <c r="Z13" i="10"/>
  <c r="Z12" i="10"/>
  <c r="Z14" i="10"/>
  <c r="Z15" i="10"/>
  <c r="AA13" i="10"/>
  <c r="AA15" i="10"/>
  <c r="AA14" i="10"/>
  <c r="AA12" i="10"/>
  <c r="AA10" i="10"/>
  <c r="AA11" i="10"/>
  <c r="Z10" i="10"/>
  <c r="Z11" i="10"/>
  <c r="AA6" i="10"/>
  <c r="AA7" i="10"/>
  <c r="AA4" i="10"/>
  <c r="AA8" i="10"/>
  <c r="AA5" i="10"/>
  <c r="AA9" i="10"/>
  <c r="Z8" i="10"/>
  <c r="Z6" i="10"/>
  <c r="Z7" i="10"/>
  <c r="Z4" i="10"/>
  <c r="Z5" i="10"/>
  <c r="Z9" i="10"/>
  <c r="Z18" i="8" l="1"/>
  <c r="Z33" i="7"/>
  <c r="AA33" i="7"/>
  <c r="AM3" i="7" l="1"/>
  <c r="AN11" i="7"/>
  <c r="AN4" i="7"/>
  <c r="AA18" i="8" l="1"/>
  <c r="AM11" i="7" s="1"/>
  <c r="AM10" i="7"/>
  <c r="AM4" i="7"/>
  <c r="AN6" i="7" s="1"/>
  <c r="AB17" i="7" l="1"/>
  <c r="AD17" i="7" s="1"/>
  <c r="AB19" i="7"/>
  <c r="AD19" i="7" s="1"/>
  <c r="AB20" i="7"/>
  <c r="AD20" i="7" s="1"/>
  <c r="AB18" i="7"/>
  <c r="AD18" i="7" s="1"/>
  <c r="AB22" i="10"/>
  <c r="AD22" i="10" s="1"/>
  <c r="AB30" i="10"/>
  <c r="AD30" i="10" s="1"/>
  <c r="AB18" i="10"/>
  <c r="AD18" i="10" s="1"/>
  <c r="AB23" i="10"/>
  <c r="AD23" i="10" s="1"/>
  <c r="AB28" i="10"/>
  <c r="AD28" i="10" s="1"/>
  <c r="AB35" i="10"/>
  <c r="AD35" i="10" s="1"/>
  <c r="AB16" i="10"/>
  <c r="AD16" i="10" s="1"/>
  <c r="AB25" i="10"/>
  <c r="AD25" i="10" s="1"/>
  <c r="AB32" i="10"/>
  <c r="AD32" i="10" s="1"/>
  <c r="AB26" i="10"/>
  <c r="AD26" i="10" s="1"/>
  <c r="AB24" i="10"/>
  <c r="AD24" i="10" s="1"/>
  <c r="AB33" i="10"/>
  <c r="AD33" i="10" s="1"/>
  <c r="AB17" i="10"/>
  <c r="AD17" i="10" s="1"/>
  <c r="AB27" i="10"/>
  <c r="AD27" i="10" s="1"/>
  <c r="AB29" i="10"/>
  <c r="AD29" i="10" s="1"/>
  <c r="AB31" i="10"/>
  <c r="AD31" i="10" s="1"/>
  <c r="AB21" i="10"/>
  <c r="AD21" i="10" s="1"/>
  <c r="AB19" i="10"/>
  <c r="AD19" i="10" s="1"/>
  <c r="AB34" i="10"/>
  <c r="AD34" i="10" s="1"/>
  <c r="AB20" i="10"/>
  <c r="AD20" i="10" s="1"/>
  <c r="AB4" i="8"/>
  <c r="AD4" i="8" s="1"/>
  <c r="AB5" i="8"/>
  <c r="AD5" i="8" s="1"/>
  <c r="AB6" i="8"/>
  <c r="AD6" i="8" s="1"/>
  <c r="AB7" i="8"/>
  <c r="AD7" i="8" s="1"/>
  <c r="AB15" i="10"/>
  <c r="AD15" i="10" s="1"/>
  <c r="AB12" i="10"/>
  <c r="AD12" i="10" s="1"/>
  <c r="AB13" i="10"/>
  <c r="AD13" i="10" s="1"/>
  <c r="AB14" i="10"/>
  <c r="AD14" i="10" s="1"/>
  <c r="AB10" i="10"/>
  <c r="AD10" i="10" s="1"/>
  <c r="AB11" i="10"/>
  <c r="AD11" i="10" s="1"/>
  <c r="AB4" i="10"/>
  <c r="AD4" i="10" s="1"/>
  <c r="AB5" i="10"/>
  <c r="AD5" i="10" s="1"/>
  <c r="AB7" i="10"/>
  <c r="AD7" i="10" s="1"/>
  <c r="AB6" i="10"/>
  <c r="AD6" i="10" s="1"/>
  <c r="AB9" i="10"/>
  <c r="AD9" i="10" s="1"/>
  <c r="AB8" i="10"/>
  <c r="AD8" i="10" s="1"/>
  <c r="AN12" i="7"/>
  <c r="AC17" i="7" l="1"/>
  <c r="AE17" i="7" s="1"/>
  <c r="AF17" i="7" s="1"/>
  <c r="AG17" i="7" s="1"/>
  <c r="AC20" i="7"/>
  <c r="AE20" i="7" s="1"/>
  <c r="AF20" i="7" s="1"/>
  <c r="AG20" i="7" s="1"/>
  <c r="AC19" i="7"/>
  <c r="AE19" i="7" s="1"/>
  <c r="AF19" i="7" s="1"/>
  <c r="AG19" i="7" s="1"/>
  <c r="AC18" i="7"/>
  <c r="AE18" i="7" s="1"/>
  <c r="AF18" i="7" s="1"/>
  <c r="AG18" i="7" s="1"/>
  <c r="AC25" i="10"/>
  <c r="AE25" i="10" s="1"/>
  <c r="AF25" i="10" s="1"/>
  <c r="AG25" i="10" s="1"/>
  <c r="AC28" i="10"/>
  <c r="AE28" i="10" s="1"/>
  <c r="AF28" i="10" s="1"/>
  <c r="AG28" i="10" s="1"/>
  <c r="AC26" i="10"/>
  <c r="AE26" i="10" s="1"/>
  <c r="AF26" i="10" s="1"/>
  <c r="AG26" i="10" s="1"/>
  <c r="AC16" i="10"/>
  <c r="AE16" i="10" s="1"/>
  <c r="AF16" i="10" s="1"/>
  <c r="AG16" i="10" s="1"/>
  <c r="AC27" i="10"/>
  <c r="AE27" i="10" s="1"/>
  <c r="AF27" i="10" s="1"/>
  <c r="AG27" i="10" s="1"/>
  <c r="AC18" i="10"/>
  <c r="AE18" i="10" s="1"/>
  <c r="AF18" i="10" s="1"/>
  <c r="AG18" i="10" s="1"/>
  <c r="AC32" i="10"/>
  <c r="AE32" i="10" s="1"/>
  <c r="AF32" i="10" s="1"/>
  <c r="AG32" i="10" s="1"/>
  <c r="AC20" i="10"/>
  <c r="AE20" i="10" s="1"/>
  <c r="AF20" i="10" s="1"/>
  <c r="AG20" i="10" s="1"/>
  <c r="AC35" i="10"/>
  <c r="AE35" i="10" s="1"/>
  <c r="AF35" i="10" s="1"/>
  <c r="AG35" i="10" s="1"/>
  <c r="AC30" i="10"/>
  <c r="AE30" i="10" s="1"/>
  <c r="AF30" i="10" s="1"/>
  <c r="AG30" i="10" s="1"/>
  <c r="AC34" i="10"/>
  <c r="AE34" i="10" s="1"/>
  <c r="AF34" i="10" s="1"/>
  <c r="AG34" i="10" s="1"/>
  <c r="AC23" i="10"/>
  <c r="AE23" i="10" s="1"/>
  <c r="AF23" i="10" s="1"/>
  <c r="AG23" i="10" s="1"/>
  <c r="AC17" i="10"/>
  <c r="AE17" i="10" s="1"/>
  <c r="AF17" i="10" s="1"/>
  <c r="AG17" i="10" s="1"/>
  <c r="AC29" i="10"/>
  <c r="AE29" i="10" s="1"/>
  <c r="AF29" i="10" s="1"/>
  <c r="AG29" i="10" s="1"/>
  <c r="AC33" i="10"/>
  <c r="AE33" i="10" s="1"/>
  <c r="AF33" i="10" s="1"/>
  <c r="AG33" i="10" s="1"/>
  <c r="AC19" i="10"/>
  <c r="AE19" i="10" s="1"/>
  <c r="AF19" i="10" s="1"/>
  <c r="AG19" i="10" s="1"/>
  <c r="AC24" i="10"/>
  <c r="AE24" i="10" s="1"/>
  <c r="AF24" i="10" s="1"/>
  <c r="AG24" i="10" s="1"/>
  <c r="AC31" i="10"/>
  <c r="AE31" i="10" s="1"/>
  <c r="AF31" i="10" s="1"/>
  <c r="AG31" i="10" s="1"/>
  <c r="AC22" i="10"/>
  <c r="AE22" i="10" s="1"/>
  <c r="AF22" i="10" s="1"/>
  <c r="AG22" i="10" s="1"/>
  <c r="AC21" i="10"/>
  <c r="AE21" i="10" s="1"/>
  <c r="AF21" i="10" s="1"/>
  <c r="AG21" i="10" s="1"/>
  <c r="AC4" i="8"/>
  <c r="AE4" i="8" s="1"/>
  <c r="AF4" i="8" s="1"/>
  <c r="AG4" i="8" s="1"/>
  <c r="AC5" i="8"/>
  <c r="AE5" i="8" s="1"/>
  <c r="AF5" i="8" s="1"/>
  <c r="AG5" i="8" s="1"/>
  <c r="AC6" i="8"/>
  <c r="AE6" i="8" s="1"/>
  <c r="AF6" i="8" s="1"/>
  <c r="AG6" i="8" s="1"/>
  <c r="AC7" i="8"/>
  <c r="AE7" i="8" s="1"/>
  <c r="AF7" i="8" s="1"/>
  <c r="AG7" i="8" s="1"/>
  <c r="AC15" i="10"/>
  <c r="AE15" i="10" s="1"/>
  <c r="AF15" i="10" s="1"/>
  <c r="AG15" i="10" s="1"/>
  <c r="AC13" i="10"/>
  <c r="AE13" i="10" s="1"/>
  <c r="AF13" i="10" s="1"/>
  <c r="AG13" i="10" s="1"/>
  <c r="AC12" i="10"/>
  <c r="AE12" i="10" s="1"/>
  <c r="AF12" i="10" s="1"/>
  <c r="AG12" i="10" s="1"/>
  <c r="AC14" i="10"/>
  <c r="AE14" i="10" s="1"/>
  <c r="AF14" i="10" s="1"/>
  <c r="AG14" i="10" s="1"/>
  <c r="AC11" i="10"/>
  <c r="AE11" i="10" s="1"/>
  <c r="AF11" i="10" s="1"/>
  <c r="AG11" i="10" s="1"/>
  <c r="AC10" i="10"/>
  <c r="AE10" i="10" s="1"/>
  <c r="AF10" i="10" s="1"/>
  <c r="AG10" i="10" s="1"/>
  <c r="AC9" i="10"/>
  <c r="AE9" i="10" s="1"/>
  <c r="AF9" i="10" s="1"/>
  <c r="AG9" i="10" s="1"/>
  <c r="AC7" i="10"/>
  <c r="AE7" i="10" s="1"/>
  <c r="AF7" i="10" s="1"/>
  <c r="AG7" i="10" s="1"/>
  <c r="AC8" i="10"/>
  <c r="AE8" i="10" s="1"/>
  <c r="AF8" i="10" s="1"/>
  <c r="AG8" i="10" s="1"/>
  <c r="AC6" i="10"/>
  <c r="AE6" i="10" s="1"/>
  <c r="AF6" i="10" s="1"/>
  <c r="AG6" i="10" s="1"/>
  <c r="AC4" i="10"/>
  <c r="AE4" i="10" s="1"/>
  <c r="AF4" i="10" s="1"/>
  <c r="AG4" i="10" s="1"/>
  <c r="AC5" i="10"/>
  <c r="AE5" i="10" s="1"/>
  <c r="AF5" i="10" s="1"/>
  <c r="AG5" i="10" s="1"/>
  <c r="AD33" i="7"/>
  <c r="AB33" i="7"/>
  <c r="AB18" i="8"/>
  <c r="AD18" i="8"/>
  <c r="AI29" i="10" l="1"/>
  <c r="AH29" i="10"/>
  <c r="AH32" i="10"/>
  <c r="AI18" i="10"/>
  <c r="AH18" i="10"/>
  <c r="AI22" i="10"/>
  <c r="AH22" i="10"/>
  <c r="AI32" i="10"/>
  <c r="AI7" i="8"/>
  <c r="AH7" i="8"/>
  <c r="AI15" i="10"/>
  <c r="AH15" i="10"/>
  <c r="AH11" i="10"/>
  <c r="AI11" i="10"/>
  <c r="AC18" i="8"/>
  <c r="AC33" i="7"/>
  <c r="AE18" i="8"/>
  <c r="AE33" i="7" l="1"/>
  <c r="AF18" i="8"/>
  <c r="AG33" i="7" l="1"/>
  <c r="AF33" i="7"/>
  <c r="AG34" i="7" l="1"/>
  <c r="AG19" i="8"/>
  <c r="AG18" i="8"/>
</calcChain>
</file>

<file path=xl/sharedStrings.xml><?xml version="1.0" encoding="utf-8"?>
<sst xmlns="http://schemas.openxmlformats.org/spreadsheetml/2006/main" count="1170" uniqueCount="384">
  <si>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</si>
  <si>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</si>
  <si>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</si>
  <si>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</si>
  <si>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</si>
  <si>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</si>
  <si>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</si>
  <si>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</si>
  <si>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</si>
  <si>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</si>
  <si>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</si>
  <si>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</si>
  <si>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</si>
  <si>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</si>
  <si>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</si>
  <si>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</si>
  <si>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</si>
  <si>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</si>
  <si>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</si>
  <si>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</si>
  <si>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</si>
  <si>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</si>
  <si>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</si>
  <si>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</si>
  <si>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</si>
  <si>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</si>
  <si>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</si>
  <si>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</si>
  <si>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</si>
  <si>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</si>
  <si>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</si>
  <si>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</si>
  <si>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</si>
  <si>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</si>
  <si>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</si>
  <si>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</si>
  <si>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</si>
  <si>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</si>
  <si>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</si>
  <si>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</si>
  <si>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</si>
  <si>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</si>
  <si>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</si>
  <si>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</si>
  <si>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</si>
  <si>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</si>
  <si>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</si>
  <si>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</si>
  <si>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</si>
  <si>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</si>
  <si>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</si>
  <si>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</si>
  <si>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</si>
  <si>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</si>
  <si>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</si>
  <si>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</si>
  <si>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</si>
  <si>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</si>
  <si>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</si>
  <si>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</si>
  <si>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</si>
  <si>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</si>
  <si>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</si>
  <si>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</si>
  <si>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</si>
  <si>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</si>
  <si>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</si>
  <si>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</si>
  <si>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</si>
  <si>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</si>
  <si>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</si>
  <si>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</si>
  <si>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</si>
  <si>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</si>
  <si>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</si>
  <si>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</si>
  <si>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</si>
  <si>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</si>
  <si>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</si>
  <si>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</si>
  <si>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</si>
  <si>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</si>
  <si>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</si>
  <si>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</si>
  <si>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</si>
  <si>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</si>
  <si>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</si>
  <si>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</si>
  <si>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</si>
  <si>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</si>
  <si>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</si>
  <si>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</si>
  <si>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</si>
  <si>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</si>
  <si>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</si>
  <si>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</si>
  <si>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</si>
  <si>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</si>
  <si>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</si>
  <si>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</si>
  <si>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</si>
  <si>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</si>
  <si>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</si>
  <si>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</si>
  <si>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</si>
  <si>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</si>
  <si>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</si>
  <si>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</si>
  <si>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</si>
  <si>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</si>
  <si>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</si>
  <si>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</si>
  <si>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</si>
  <si>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</si>
  <si>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</si>
  <si>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</si>
  <si>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</si>
  <si>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</si>
  <si>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</si>
  <si>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</si>
  <si>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</si>
  <si>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</si>
  <si>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</si>
  <si>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</si>
  <si>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</si>
  <si>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</si>
  <si>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</si>
  <si>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</si>
  <si>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</si>
  <si>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</si>
  <si>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</si>
  <si>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</si>
  <si>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</si>
  <si>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</si>
  <si>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</si>
  <si>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</si>
  <si>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</si>
  <si>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</si>
  <si>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</si>
  <si>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ka</t>
  </si>
  <si>
    <t>Afar Waters</t>
  </si>
  <si>
    <t>El Tesoro</t>
  </si>
  <si>
    <t>BrittanyPrice</t>
  </si>
  <si>
    <t>nme</t>
  </si>
  <si>
    <t>Data_1747 IPL-17O-3904 HouseDI #3-R22-1</t>
  </si>
  <si>
    <t>Data_1748 IPL-17O-3905 HouseDI #3-R22-2</t>
  </si>
  <si>
    <t>Data_1749 IPL-17O-3906 HouseDI #3-R22-3</t>
  </si>
  <si>
    <t>Data_1750 IPL-17O-3907 HouseDI #3-R22-4</t>
  </si>
  <si>
    <t>Data_1751 IPL-17O-3908 VSMOW2-B6-R22-1</t>
  </si>
  <si>
    <t>Data_1752 IPL-17O-3909 VSMOW2-B6-R22-2</t>
  </si>
  <si>
    <t>Data_1753 IPL-17O-3910 VSMOW2-B6-R22-3</t>
  </si>
  <si>
    <t>Data_1754 IPL-17O-3911 VSMOW2-B6-R22-4</t>
  </si>
  <si>
    <t>Data_1755 IPL-17O-3912 SLAP2-B7-R22-1</t>
  </si>
  <si>
    <t>Data_1756 IPL-17O-3913 SLAP2-B7-R22-2</t>
  </si>
  <si>
    <t>Data_1757 IPL-17O-3914 SLAP2-B7-R22-3</t>
  </si>
  <si>
    <t>Data_1758 IPL-17O-3915 SLAP2-B7-R22-4</t>
  </si>
  <si>
    <t>Data_1759 IPL-17O-3916 SLAP2-B7-HTC-R22-1</t>
  </si>
  <si>
    <t>Data_1760 IPL-17O-3917 SLAP2-B7-HTC-R22-2</t>
  </si>
  <si>
    <t>Data_1761 IPL-17O-3918 SLAP2-B7-HTC-R22-3</t>
  </si>
  <si>
    <t>Data_1762 IPL-17O-3919 VSMOW2-B6-HTC-R22-1</t>
  </si>
  <si>
    <t>Data_1763 IPL-17O-3920 VSMOW2-B6-HTC-R22-2</t>
  </si>
  <si>
    <t>Data_1764 IPL-17O-3921 VSMOW2-B6-HTC-R22-3</t>
  </si>
  <si>
    <t>huge (3+ per mil) memory effect on this sample; furnace or reduction reactor clearly do have memory effects</t>
  </si>
  <si>
    <t>40% yield</t>
  </si>
  <si>
    <t>70% yield</t>
  </si>
  <si>
    <t>Data_1781 IPL-17O-3937 NBS28-HTC-R22-5</t>
  </si>
  <si>
    <t>120% yield</t>
  </si>
  <si>
    <t>Mass spec partially vented for scroll pump tip replacement (4/5/22)</t>
  </si>
  <si>
    <t>Argon standby gas line installed (4/3/22)</t>
  </si>
  <si>
    <t>prime</t>
  </si>
  <si>
    <t>Data_1782 IPL-17O-3938 VSMOW2-B6-R22-5</t>
  </si>
  <si>
    <t>NA</t>
  </si>
  <si>
    <t>yikes! Strong linear trend in MS run analyses</t>
  </si>
  <si>
    <t>Data_1783 IPL-17O-3939 VSMOW2-B6-R22-6</t>
  </si>
  <si>
    <t>mass 36 on all of these is extremely high… 36Ar isobars??? Doesn't explain high mass 33</t>
  </si>
  <si>
    <t>Data_1784 IPL-17O-3940 VSMOW2-B6-R22-7</t>
  </si>
  <si>
    <t>Data_1785 IPL-17O-3941 HouseDI#3-R22-5</t>
  </si>
  <si>
    <t>Run 1 hour post helium switch. Huge Argon isobars</t>
  </si>
  <si>
    <t>Data_1786 IPL-17O-3943 HouseDI#3-R22-7</t>
  </si>
  <si>
    <t>Data_1787 IPL-17O-3944 House DI#3-R22-8</t>
  </si>
  <si>
    <t>Data_1788 IPL-17O-3945 House DI#3-R22-9</t>
  </si>
  <si>
    <t>Data_1791 IPL-17O-3946 USGS45-B1-R22-1</t>
  </si>
  <si>
    <t>Data_1792 IPL-17O-3947 USGS45-B1-R22-2</t>
  </si>
  <si>
    <t>Data_1793 IPL-17O-3948 USGS45-B1-R22-3</t>
  </si>
  <si>
    <t>Data_1794 IPL-17O-3949 USGS45-B1-R22-4</t>
  </si>
  <si>
    <t>Very low yield</t>
  </si>
  <si>
    <t>Data_1795 IPL-17O-3950 USGS45-B1-R22-5</t>
  </si>
  <si>
    <t>Data_1796 IPL-17O-3951 USGS45-B1-R22-6</t>
  </si>
  <si>
    <t>OrganicStd</t>
  </si>
  <si>
    <t>KHS</t>
  </si>
  <si>
    <t>Data_1797 IPL-17O-3952 KHS-R22-1</t>
  </si>
  <si>
    <t>Only 140 mbar CF yield</t>
  </si>
  <si>
    <t>Data_1798 IPL-17O-3953 KHS-R22-2</t>
  </si>
  <si>
    <t>Only 120 mbar CF yield</t>
  </si>
  <si>
    <t>Data_1799 IPL-17O-3954 KHS-R22-3</t>
  </si>
  <si>
    <t>Data_1800 IPL-17O-3955 KHS-R22-4</t>
  </si>
  <si>
    <t>Data_1801 IPL-17O-3956 KHS-R22-5</t>
  </si>
  <si>
    <t>Data_1802 IPL-17O-3957 KHS-R22-6</t>
  </si>
  <si>
    <t>Data_1803 IPL-17O-3958 KHS-R22-7</t>
  </si>
  <si>
    <t>Data_1804 IPL-17O-3959 KHS-R22-8</t>
  </si>
  <si>
    <t>Data_1805 IPL-17O-3960 JMG-3-R22-1</t>
  </si>
  <si>
    <t>Data_1806 IPL-17O-3961 JMG-3-R22-2</t>
  </si>
  <si>
    <t>Data_1807 IPL-17O-3962 JMG-3-R22-3</t>
  </si>
  <si>
    <t>Data_1809 IPL-17O-3964 JMG-3-R22-5</t>
  </si>
  <si>
    <t>IAEA-SO-5</t>
  </si>
  <si>
    <t>Data_1810 IPL-17O-3965 IAEA-SO-5-R22-1</t>
  </si>
  <si>
    <t>memory effect</t>
  </si>
  <si>
    <t>Data_1811 IPL-17O-3966 IAEA-SO-5-R22-2</t>
  </si>
  <si>
    <t>Data_1815 IPL-17O-3967 IAEA-SO-5-R22-3</t>
  </si>
  <si>
    <t>Data_1813 IPL-17O-3969 IAEA-SO-5-R22-5</t>
  </si>
  <si>
    <t>IAEA-SO-6</t>
  </si>
  <si>
    <t>Data_1816 IPL-17O-3971 IAEA-SO-6-R22-1</t>
  </si>
  <si>
    <t>had been mislabelled 3671, updated to 3971</t>
  </si>
  <si>
    <t>Data_1817 IPL-17O-3972 IAEA-SO-6-R22-2</t>
  </si>
  <si>
    <t>had been mislabelled 3672, updated to 3972</t>
  </si>
  <si>
    <t>Data_1818 IPL-17O-3973 IAEA-SO-6-R22-3</t>
  </si>
  <si>
    <t>had been mislabelled 3673, updated to 3973</t>
  </si>
  <si>
    <t>Data_1819 IPL-17O-3974 IAEA-SO-6-R22-4</t>
  </si>
  <si>
    <t>had been mislabelled 3674, updated to 3974</t>
  </si>
  <si>
    <t>Data_1820 IPL-17O-3975 IAEA-SO-6-R22-5</t>
  </si>
  <si>
    <t>had been mislabelled 3675, updated to 3975</t>
  </si>
  <si>
    <t>Data_1821  IPL-17O-3976 VSMOW2-B6-R22-8</t>
  </si>
  <si>
    <t>had been mislabelled 3676, updated to 3976</t>
  </si>
  <si>
    <t>Data_1822 IPL-17O-3977 VSMOW2-B6-R22-9</t>
  </si>
  <si>
    <t>had been mislabelled 3677, updated to 3977</t>
  </si>
  <si>
    <t>Data_1823 IPL-17O-3978 VSMOW2-B6-R22-10</t>
  </si>
  <si>
    <t>had been mislabelled 3678, updated to 3978</t>
  </si>
  <si>
    <t>Data_1824 IPL-17O-3979 VSMOW2-B6-R22-11</t>
  </si>
  <si>
    <t>had been mislabelled 3679, updated to 3979</t>
  </si>
  <si>
    <t>Data_1825 IPL-17O-3980 SLAP2-B7-R22-5</t>
  </si>
  <si>
    <t>had been mislabelled 3680, updated to 3980</t>
  </si>
  <si>
    <t>Data_1826 IPL-17O-3981 SLAP2-B7-R22-6</t>
  </si>
  <si>
    <t>had been mislabelled 3681, updated to 3981</t>
  </si>
  <si>
    <t>Data_1828 IPL-17O-3982 SLAP2-B7-R22-7</t>
  </si>
  <si>
    <t>had been mislabelled 3682, updated to 3982</t>
  </si>
  <si>
    <t>Data_1829 IPL-17O-3983 SLAP2-B7-R22-8</t>
  </si>
  <si>
    <t>had been mislabelled 3683, updated to 3983</t>
  </si>
  <si>
    <t>Data_1831 IPL-17O-3984 SLAP2-B7-R22-9 1</t>
  </si>
  <si>
    <t>had been mislabelled 3684, updated to 3984</t>
  </si>
  <si>
    <t>Data_1832 IPL-17O-3985 DI test 1</t>
  </si>
  <si>
    <t>ksa</t>
  </si>
  <si>
    <t>Data_1833 IPL-17O-3986 USGS45-B1-R22-7</t>
  </si>
  <si>
    <t>Data_1834 IPL-17O-3987 USGS45-B1-R22-8</t>
  </si>
  <si>
    <t>Data_1835 IPL-17O-3988 IPL22W-1914-R22-1</t>
  </si>
  <si>
    <t>Data_1836 IPL-17O-3989 IPL22W-1914-R22-2</t>
  </si>
  <si>
    <t>Data_1837 IPL-17O-3990 IPL22W-1914-R22-3</t>
  </si>
  <si>
    <t>Data_1838 IPL-17O-3991 IPL22W-1915-R22-1</t>
  </si>
  <si>
    <t>Data_1839 IPL-17O-3992 IPL22W-1915-R22-2</t>
  </si>
  <si>
    <t xml:space="preserve">Data_1840 IPL-17O-3993 IPL22W-1913-R22-1 </t>
  </si>
  <si>
    <t xml:space="preserve">Data_1841 IPL-17O-3994 IPL22W-1913-R22-2 </t>
  </si>
  <si>
    <t xml:space="preserve">Data_1842 IPL-17O-3995 IPL21W-1919-R22-1 </t>
  </si>
  <si>
    <t>Data_1843 IPL-17O-3996 IPL21W-1919-R22-2</t>
  </si>
  <si>
    <t xml:space="preserve">Data_1844 IPL-17O-3997 IPL22W-1907-R22-1 </t>
  </si>
  <si>
    <t>suspiciously high D17O value</t>
  </si>
  <si>
    <t xml:space="preserve">Data_1845 IPL-17O-3998 IPL22W-1907-R22-2 </t>
  </si>
  <si>
    <t>Contract Waters</t>
  </si>
  <si>
    <t>Data_1846 IPL-17O-3999 UAA-H2O-V7-R22-1</t>
  </si>
  <si>
    <t xml:space="preserve">Data_1847 IPL-17O-4000 UAA-H2O-V7-R22-2 </t>
  </si>
  <si>
    <t xml:space="preserve">Data_1848 IPL-17O-4001 UAA-H2O-V2-R22-1 </t>
  </si>
  <si>
    <t xml:space="preserve">Data_1849 IPL-17O-4002 UAA-H2O-V2-R22-2 </t>
  </si>
  <si>
    <t xml:space="preserve">Data_1850 IPL-17O-4003 UAA-H2O-V5-R22-1 </t>
  </si>
  <si>
    <t>Data_1851 IPL-17O-4004 UAA-H2O-V5-R22-2</t>
  </si>
  <si>
    <t>Data_1852 IPL-17O-4005 UAA-H2O-V4-R22-1</t>
  </si>
  <si>
    <t xml:space="preserve">Data_1853 IPL-17O-4006 UAA-H2O-V4-R22-2 </t>
  </si>
  <si>
    <t xml:space="preserve">Data_1854 IPL-17O-4007 IPL22W-1907-R22-3 </t>
  </si>
  <si>
    <t>Data_1855 IPL-17O-4008 IPL22W-1907-R22-4</t>
  </si>
  <si>
    <t>Data_1856 IPL-17O-4009 USGS46-B1-R22-1</t>
  </si>
  <si>
    <t>Data_1857 IPL-17O-4010 USGS46-B1-R22-2</t>
  </si>
  <si>
    <t>Data_1858 IPL-17O-4011 EMD-091819-R22-1</t>
  </si>
  <si>
    <t>Data_1859 IPL-17O-4012 EMD-091819-R22-2</t>
  </si>
  <si>
    <t>Data_1860 IPL-17O-4013 EMD-091819-R22-3</t>
  </si>
  <si>
    <t>Data_1865 IPL-17O-4018 USGS80-R22-1</t>
  </si>
  <si>
    <t>HTC conditioning</t>
  </si>
  <si>
    <t>Data_1866 IPL-17O-4019 USGS80-R22-2</t>
  </si>
  <si>
    <t>Data_1867 IPL-17O-4020 USGS80-R22-3</t>
  </si>
  <si>
    <t>Data_1868 IPL-17O-4021 USGS80-R22-4</t>
  </si>
  <si>
    <t>Data_1869 IPL-17O-4022 USGS80-R22-5</t>
  </si>
  <si>
    <t>Data_1870 IPL-17O-4023 K00-TSV-226-R22-1</t>
  </si>
  <si>
    <t>Data_1871 IPL-17O-4024 K00-TSV-226-R22-2</t>
  </si>
  <si>
    <t>Data_1872 IPL-17O-4025 K00-TSV-226-R22-3</t>
  </si>
  <si>
    <t>Data_1873 IPL-17O-4026 AKCE-R22-1</t>
  </si>
  <si>
    <t>Data_1874 IPL-17O-4027 AKCE-R22-2</t>
  </si>
  <si>
    <t>Data_1875 IPL-17O-4028 AKCE-R22-3</t>
  </si>
  <si>
    <t>Data_1876 IPL-17O-4029 UT00-PAR-032-R22-1</t>
  </si>
  <si>
    <t>Data_1877 IPL-17O-4030 UT00-PAR-032-R22-2</t>
  </si>
  <si>
    <t>Combusted organics with torch</t>
  </si>
  <si>
    <t>Data_1878 IPL-17O-4031 UT00-PAR-032-R22-3</t>
  </si>
  <si>
    <t>Data_1880 IPL-17O-4032 UT00-PAR-032-R22-4</t>
  </si>
  <si>
    <t>Data_1881 IPL-17O-4033 TS1-R22-1</t>
  </si>
  <si>
    <t>Data_1882 IPL-17O-4034 TS1-R22-2</t>
  </si>
  <si>
    <t>Data_1883 IPL-17O-4035 TS2-R22-1</t>
  </si>
  <si>
    <t>Data_1884 IPL-17O-4036 TS2-R22-2</t>
  </si>
  <si>
    <t>Data_1885 IPL-17O-4037 TS3-R22-1</t>
  </si>
  <si>
    <t>Data_1886 IPL-17O-4038 TS3-R22-2 1</t>
  </si>
  <si>
    <t>Data_1887 IPL-17O-4039 TS4-R22-1 1</t>
  </si>
  <si>
    <t>Data_1888 IPL-17O-4040 TS4-R22-2 1</t>
  </si>
  <si>
    <t>Data_1889 IPL-17O-4041 TS5-R22-1 1</t>
  </si>
  <si>
    <t>Data_1890 IPL-17O-4042 TS5-R22-2 1</t>
  </si>
  <si>
    <t>Data_1892 IPL-17O-4043 RHA-labelledH2O-R22-2</t>
  </si>
  <si>
    <t>Data_1893 IPL-17O-4044 RHA-control-R22-1</t>
  </si>
  <si>
    <t>Data_1894 IPL-17O-4045 RHA-control-R22-2</t>
  </si>
  <si>
    <t>Data_1895 IPL-17O-4046 RHA-control-R22-3</t>
  </si>
  <si>
    <t>Data_1896 IPL-17O-4047 RHA-labelledH2O-R22-2</t>
  </si>
  <si>
    <t>Data_1897 IPL-17O-4048 RHA-labelledH2O-R22-3</t>
  </si>
  <si>
    <t>Data_1898 IPL-17O-4049 RSN-R22-1</t>
  </si>
  <si>
    <t>Data_1899 IPL-17O-4050 RSN-R22-2</t>
  </si>
  <si>
    <t>Data_1900 IPL-17O-4051 RSN-R22-3</t>
  </si>
  <si>
    <t>Data_1901 IPL-17O-4052 RSN-R22-4</t>
  </si>
  <si>
    <t xml:space="preserve">Data_1902 IPL-17O-4053 VSMOW2-B6-R22-12 </t>
  </si>
  <si>
    <t xml:space="preserve">Data_1903 IPL-17O-4054 VSMOW2-B6-R22-13 </t>
  </si>
  <si>
    <t xml:space="preserve">Data_1904 IPL-17O-4055 VSMOW2-B6-R22-14 </t>
  </si>
  <si>
    <t xml:space="preserve">Data_1905 IPL-17O-4056 VSMOW2-B6-R22-15 </t>
  </si>
  <si>
    <t xml:space="preserve">Data_1906 IPL-17O-4057 SLAP2-B7-R22-10 </t>
  </si>
  <si>
    <t xml:space="preserve">Data_1907 IPL-17O-4058 SLAP2-B7-R22-11 </t>
  </si>
  <si>
    <t xml:space="preserve">Data_1908 IPL-17O-4059 SLAP2-B7-R22-12 </t>
  </si>
  <si>
    <t xml:space="preserve">Data_1909 IPL-17O-4060 SLAP2-B7-R22-13 </t>
  </si>
  <si>
    <t xml:space="preserve">Data_1910 IPL-17O-4061 IPL22W-1936-R22-1 </t>
  </si>
  <si>
    <t xml:space="preserve">Data_1911 IPL-17O-4062 IPL22W-1936-R22-2 </t>
  </si>
  <si>
    <t xml:space="preserve">Data_1912 IPL-17O-4063 IPL21W-1932-R22-1 </t>
  </si>
  <si>
    <t xml:space="preserve">Data_1913 IPL-17O-4064 IPL21W-1932-R22-2 </t>
  </si>
  <si>
    <t xml:space="preserve">Data_1914 IPL-17O-4065 IPL22W-1935-R22-1 </t>
  </si>
  <si>
    <t xml:space="preserve">Data_1915 IPL-17O-4066 IPL22W-1935-R22-2 </t>
  </si>
  <si>
    <t xml:space="preserve">Data_1916 IPL-17O-4067 USGS45-B1-R22-9 </t>
  </si>
  <si>
    <t xml:space="preserve">Data_1917 IPL-17O-4068 USGS45-B1-R22-10 </t>
  </si>
  <si>
    <t xml:space="preserve">Data_1918 IPL-17O-4069 JER-2019June24-R22-1 </t>
  </si>
  <si>
    <t xml:space="preserve">Data_1919 IPL-17O-4070 JER-2019June24-R22-2 </t>
  </si>
  <si>
    <t xml:space="preserve">Data_1920 IPL-17O-4071 JER-191005-R22-1 </t>
  </si>
  <si>
    <t xml:space="preserve">Data_1921 IPL-17O-4072 JER-191005-R22-2 </t>
  </si>
  <si>
    <t xml:space="preserve">Data_1922 IPL-17O-4073 JER-2019Dec20-S2-R22-1 </t>
  </si>
  <si>
    <t xml:space="preserve">Data_1923 IPL-17O-4074 JER-2019Dec20-S2-R22-2 </t>
  </si>
  <si>
    <t>Data_1924 IPL-17O-4075 JER-2019Dec20-S2-R22-3</t>
  </si>
  <si>
    <t xml:space="preserve">Data_1925 IPL-17O-4076 UAA-H2O-V7-R22-3 </t>
  </si>
  <si>
    <t xml:space="preserve">Data_1926 IPL-17O-4077 UAA-H2O-V7-R22-4 </t>
  </si>
  <si>
    <t xml:space="preserve">Data_1927 IPL-17O-4078 UAA-H2O-V2-R22-3 </t>
  </si>
  <si>
    <t xml:space="preserve">Data_1928 IPL-17O-4079 UAA-H2O-V2-R22-4 </t>
  </si>
  <si>
    <t xml:space="preserve">Data_1929 IPL-17O-4080 UAA-H2O-V4-R22-3 </t>
  </si>
  <si>
    <t xml:space="preserve">Data_1930 IPL-17O-4081 UAA-H2O-V4-R22-4 </t>
  </si>
  <si>
    <t xml:space="preserve">Data_1931 IPL-17O-4082 UAA-H2O-V3-R22-1 </t>
  </si>
  <si>
    <t>Data_1932 IPL-17O-4083 UAA-H2O-V3-R22-2</t>
  </si>
  <si>
    <t xml:space="preserve">Data_1933 IPL-17O-4084 JER-2019Feb27-R22-1 </t>
  </si>
  <si>
    <t xml:space="preserve">Data_1934 IPL-17O-4085 JER-2019Feb27-R22-2 </t>
  </si>
  <si>
    <t xml:space="preserve">Data_1935 IPL-17O-4086 UAA-H2O-V5-R22-3 </t>
  </si>
  <si>
    <t xml:space="preserve">Data_1936 IPL-17O-4087 UAA-H2O-V5-R22-4 </t>
  </si>
  <si>
    <t>Huron/Ann Arbor Waters</t>
  </si>
  <si>
    <t xml:space="preserve">Data_1937 IPL-17O-4088 IPL19W-822-R22-1 </t>
  </si>
  <si>
    <t xml:space="preserve">Data_1938 IPL-17O-4089 IPL19W-822-R22-2 </t>
  </si>
  <si>
    <t xml:space="preserve">Data_1939 IPL-17O-4090 IPL19W-1565-R22-1 </t>
  </si>
  <si>
    <t xml:space="preserve">Data_1940 IPL-17O-4091 IPL19W-1565-R22-2 </t>
  </si>
  <si>
    <t xml:space="preserve">Data_1942 IPL-17O-4093 IPL19W-1461-R22-2 </t>
  </si>
  <si>
    <t xml:space="preserve">Data_1943 IPL-17O-4094 IPL19W-1521-R22-1 </t>
  </si>
  <si>
    <t xml:space="preserve">Data_1944 IPL-17O-4095 IPL19W-1521-R22-2 </t>
  </si>
  <si>
    <t xml:space="preserve">Data_1945 IPL-17O-4096 USGS45-B1-R22-11 </t>
  </si>
  <si>
    <t xml:space="preserve">Data_1946 IPL-17O-4097 USGS45-B1-R22-12 </t>
  </si>
  <si>
    <t xml:space="preserve">Data_1947 IPL-17O-4098 IPL19W-1433-R22-1 </t>
  </si>
  <si>
    <t xml:space="preserve">Data_1948 IPL-17O-4099 IPL19W-1433-R22-2 </t>
  </si>
  <si>
    <t xml:space="preserve">Data_1949 IPL-17O-4100 IPL19W-991-R22-1 </t>
  </si>
  <si>
    <t xml:space="preserve">Data_1950 IPL-17O-4101 IPL19W-991-R22-2 </t>
  </si>
  <si>
    <t xml:space="preserve">Data_1951 IPL-17O-4102 IPL19W-859-R22-1 </t>
  </si>
  <si>
    <t xml:space="preserve">Data_1952 IPL-17O-4103 IPL19W-859-R22-2 </t>
  </si>
  <si>
    <t xml:space="preserve">Data_1953 IPL-17O-4104 VSMOW2-B7-R22-1 </t>
  </si>
  <si>
    <t xml:space="preserve">Data_1954 IPL-17O-4105 VSMOW2-B7-R22-2 </t>
  </si>
  <si>
    <t xml:space="preserve">Data_1955 IPL-17O-4106 VSMOW2-B7-R22-3 </t>
  </si>
  <si>
    <t xml:space="preserve">Data_1956 IPL-17O-4107 VSMOW2-B7-R22-4 </t>
  </si>
  <si>
    <t xml:space="preserve">Data_1957 IPL-17O-4108 SLAP2-B8-R22-1 </t>
  </si>
  <si>
    <t xml:space="preserve">Data_1958 IPL-17O-4109 SLAP2-B8-R22-2 </t>
  </si>
  <si>
    <t xml:space="preserve">Data_1959 IPL-17O-4110 SLAP2-B8-R22-3 </t>
  </si>
  <si>
    <t xml:space="preserve">Data_1960 IPL-17O-4111 SLAP2-B8-R22-4 </t>
  </si>
  <si>
    <t>Data_1861 IPL-17O-4014 NBS18-HTC-R22-1</t>
  </si>
  <si>
    <t>Data_1862 IPL-17O-4015 NBS18-HTC-R22-2</t>
  </si>
  <si>
    <t>Data_1863 IPL-17O-4016 NBS18-HTC-R22-3</t>
  </si>
  <si>
    <t>Data_1864 IPL-17O-4017 NBS18-HTC-R22-4</t>
  </si>
  <si>
    <t>Data_1765 IPL-17O-3922 VSMOW2-B6-HTC-R22-4</t>
  </si>
  <si>
    <t>Data_1774 IPL-17O-3932 IAEA603-HTC-R22-1</t>
  </si>
  <si>
    <t>Data_1775 IPL-17O-3933 IAEA603-HTC-R22-2</t>
  </si>
  <si>
    <t>Data_1776 IPL-17O-3934 IAEA603-HTC-R22-3</t>
  </si>
  <si>
    <t>Data_1772 IPL-17O-3931 IAEAC1-HTC-R21-7</t>
  </si>
  <si>
    <t>Data_1771 IPL-17O-3930 IAEAC1-HTC-R21-6</t>
  </si>
  <si>
    <t>Data_1770 IPL-17O-3929 IAEAC1-HTC-R21-5</t>
  </si>
  <si>
    <t>Data_1769 IPL-17O-3928 IAEAC1-HTC-R21-4</t>
  </si>
  <si>
    <t>Data_1768 IPL-17O-3927 IAEAC1-HTC-R21-3</t>
  </si>
  <si>
    <t>Data_1767 IPL-17O-3926 IAEAC1-HTC-R21-2</t>
  </si>
  <si>
    <t>Data_1766 IPL-17O-3925 IAEAC1-HTC-R21-1</t>
  </si>
  <si>
    <t>Data_1777 IPL-17O-3935 NBS28-HTC-R22-3</t>
  </si>
  <si>
    <t>Data_1778 IPL-17O-3936 NBS28-HTC-R22-4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</si>
</sst>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29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0" fillId="31" borderId="0" xfId="36" applyFont="1"/>
    <xf numFmtId="0" fontId="28" fillId="39" borderId="0" xfId="0" applyFont="1" applyFill="1" applyBorder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0" fontId="0" fillId="39" borderId="0" xfId="0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right"/>
    </xf>
    <xf numFmtId="166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1" fontId="0" fillId="39" borderId="0" xfId="0" applyNumberFormat="1" applyFont="1" applyFill="1" applyAlignment="1">
      <alignment horizontal="center"/>
    </xf>
    <xf numFmtId="0" fontId="4" fillId="39" borderId="0" xfId="0" applyFont="1" applyFill="1" applyAlignment="1">
      <alignment horizontal="left"/>
    </xf>
    <xf numFmtId="22" fontId="0" fillId="39" borderId="0" xfId="0" applyNumberFormat="1" applyFill="1"/>
    <xf numFmtId="0" fontId="0" fillId="39" borderId="0" xfId="0" applyNumberFormat="1" applyFill="1" applyAlignment="1">
      <alignment horizontal="left"/>
    </xf>
    <xf numFmtId="0" fontId="22" fillId="34" borderId="12" xfId="39" applyFont="1" applyFill="1" applyBorder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isopaleolab-1/D17O%20Reactor%20Spreadsheets/Active%20Reactor/Cap17O%20Compiled%20REACTOR%20TWENTY%20TWO%20-%20Post%20mainte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OW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5" name="Table7106" displayName="Table7106" ref="C1:D268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6" totalsRowShown="0" headerRowDxfId="2" headerRowBorderDxfId="1" tableBorderDxfId="0" headerRowCellStyle="Accent6">
  <autoFilter ref="H1:H6"/>
  <tableColumns count="1">
    <tableColumn id="1" name="SulfateStd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id="11" name="PhosphateStd12" displayName="PhosphateStd12" ref="I1:I6" totalsRowShown="0" headerRowCellStyle="Accent6">
  <autoFilter ref="I1:I6"/>
  <tableColumns count="1">
    <tableColumn id="1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24" totalsRowShown="0">
  <autoFilter ref="D1:D24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4" totalsRowShown="0">
  <autoFilter ref="E1:E24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tabSelected="1" workbookViewId="0">
      <pane xSplit="5" ySplit="1" topLeftCell="F15" activePane="bottomRight" state="frozen"/>
      <selection pane="topRight" activeCell="F1" sqref="F1"/>
      <selection pane="bottomLeft" activeCell="A2" sqref="A2"/>
      <selection pane="bottomRight" activeCell="E35" sqref="E35"/>
    </sheetView>
  </sheetViews>
  <sheetFormatPr defaultColWidth="9.140625" defaultRowHeight="15" x14ac:dyDescent="0.25"/>
  <cols>
    <col min="1" max="1" width="9.42578125" style="81" bestFit="1" customWidth="1"/>
    <col min="2" max="2" width="7.42578125" style="81" customWidth="1"/>
    <col min="3" max="3" width="13.42578125" style="48" customWidth="1"/>
    <col min="4" max="4" width="13.28515625" style="48" customWidth="1"/>
    <col min="5" max="5" width="70.85546875" style="95" customWidth="1"/>
    <col min="6" max="6" width="12.7109375" style="51" bestFit="1" customWidth="1"/>
    <col min="7" max="7" width="11.7109375" style="51" bestFit="1" customWidth="1"/>
    <col min="8" max="8" width="12" style="51" bestFit="1" customWidth="1"/>
    <col min="9" max="10" width="12.7109375" style="51" bestFit="1" customWidth="1"/>
    <col min="11" max="11" width="12" style="51" bestFit="1" customWidth="1"/>
    <col min="12" max="12" width="12.7109375" style="51" bestFit="1" customWidth="1"/>
    <col min="13" max="13" width="12" style="51" bestFit="1" customWidth="1"/>
    <col min="14" max="14" width="12.7109375" style="51" bestFit="1" customWidth="1"/>
    <col min="15" max="15" width="11" style="51" bestFit="1" customWidth="1"/>
    <col min="16" max="16" width="12.7109375" style="51" bestFit="1" customWidth="1"/>
    <col min="17" max="17" width="12" style="51" bestFit="1" customWidth="1"/>
    <col min="18" max="18" width="12.7109375" style="51" bestFit="1" customWidth="1"/>
    <col min="19" max="21" width="12" style="51" bestFit="1" customWidth="1"/>
    <col min="22" max="22" width="15.85546875" style="51" bestFit="1" customWidth="1"/>
    <col min="23" max="23" width="7.42578125" style="94" bestFit="1" customWidth="1"/>
    <col min="24" max="24" width="14.7109375" style="51" customWidth="1"/>
    <col min="25" max="25" width="14.42578125" style="51" customWidth="1"/>
    <col min="26" max="26" width="15.28515625" style="70" bestFit="1" customWidth="1"/>
    <col min="27" max="27" width="15.140625" style="70" bestFit="1" customWidth="1"/>
    <col min="28" max="29" width="11.140625" style="70" bestFit="1" customWidth="1"/>
    <col min="30" max="30" width="12.140625" style="70" bestFit="1" customWidth="1"/>
    <col min="31" max="31" width="10.85546875" style="70" bestFit="1" customWidth="1"/>
    <col min="32" max="32" width="11.85546875" style="70" bestFit="1" customWidth="1"/>
    <col min="33" max="33" width="14.28515625" style="70" bestFit="1" customWidth="1"/>
    <col min="34" max="34" width="8.42578125" style="87" customWidth="1"/>
    <col min="35" max="35" width="7.7109375" style="87" customWidth="1"/>
    <col min="36" max="36" width="28.42578125" style="48" customWidth="1"/>
    <col min="37" max="37" width="9.42578125" style="70" bestFit="1" customWidth="1"/>
    <col min="38" max="38" width="7.140625" style="70" bestFit="1" customWidth="1"/>
    <col min="39" max="39" width="10" style="70" bestFit="1" customWidth="1"/>
    <col min="40" max="40" width="11.85546875" style="70" bestFit="1" customWidth="1"/>
    <col min="41" max="16384" width="9.140625" style="70"/>
  </cols>
  <sheetData>
    <row r="1" spans="1:40" s="23" customFormat="1" x14ac:dyDescent="0.25">
      <c r="A1" s="79" t="s">
        <v>0</v>
      </c>
      <c r="B1" s="79" t="s">
        <v>79</v>
      </c>
      <c r="C1" s="48" t="s">
        <v>65</v>
      </c>
      <c r="D1" s="48" t="s">
        <v>57</v>
      </c>
      <c r="E1" s="89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10</v>
      </c>
      <c r="O1" s="90" t="s">
        <v>11</v>
      </c>
      <c r="P1" s="90" t="s">
        <v>12</v>
      </c>
      <c r="Q1" s="90" t="s">
        <v>13</v>
      </c>
      <c r="R1" s="90" t="s">
        <v>14</v>
      </c>
      <c r="S1" s="90" t="s">
        <v>15</v>
      </c>
      <c r="T1" s="90" t="s">
        <v>16</v>
      </c>
      <c r="U1" s="90" t="s">
        <v>17</v>
      </c>
      <c r="V1" s="90" t="s">
        <v>18</v>
      </c>
      <c r="W1" s="91" t="s">
        <v>19</v>
      </c>
      <c r="X1" s="90" t="s">
        <v>20</v>
      </c>
      <c r="Y1" s="90" t="s">
        <v>21</v>
      </c>
      <c r="Z1" s="5" t="s">
        <v>42</v>
      </c>
      <c r="AA1" s="5" t="s">
        <v>43</v>
      </c>
      <c r="AB1" s="5" t="s">
        <v>36</v>
      </c>
      <c r="AC1" s="5" t="s">
        <v>92</v>
      </c>
      <c r="AD1" s="23" t="s">
        <v>31</v>
      </c>
      <c r="AE1" s="23" t="s">
        <v>32</v>
      </c>
      <c r="AF1" s="23" t="s">
        <v>33</v>
      </c>
      <c r="AG1" s="23" t="s">
        <v>34</v>
      </c>
      <c r="AH1" s="86" t="s">
        <v>73</v>
      </c>
      <c r="AI1" s="86" t="s">
        <v>74</v>
      </c>
      <c r="AJ1" s="74" t="s">
        <v>81</v>
      </c>
      <c r="AK1" s="23" t="s">
        <v>113</v>
      </c>
      <c r="AL1" s="23" t="s">
        <v>114</v>
      </c>
      <c r="AM1" s="23" t="s">
        <v>115</v>
      </c>
      <c r="AN1" s="23" t="s">
        <v>116</v>
      </c>
    </row>
    <row r="2" spans="1:40" s="23" customFormat="1" x14ac:dyDescent="0.25">
      <c r="A2" s="81" t="s">
        <v>97</v>
      </c>
      <c r="B2" s="79"/>
      <c r="C2" s="82"/>
      <c r="D2" s="48"/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90"/>
      <c r="Y2" s="90"/>
      <c r="Z2" s="92"/>
      <c r="AA2" s="92"/>
      <c r="AB2" s="51"/>
      <c r="AC2" s="51"/>
      <c r="AD2" s="51"/>
      <c r="AE2" s="51"/>
      <c r="AF2" s="93"/>
      <c r="AG2" s="93"/>
      <c r="AH2" s="86"/>
      <c r="AI2" s="86"/>
      <c r="AJ2" s="74"/>
      <c r="AK2" s="85">
        <v>22</v>
      </c>
      <c r="AL2" s="85">
        <v>0</v>
      </c>
      <c r="AM2" s="85">
        <v>0</v>
      </c>
      <c r="AN2" s="85">
        <v>0</v>
      </c>
    </row>
    <row r="3" spans="1:40" s="113" customFormat="1" x14ac:dyDescent="0.25">
      <c r="A3" s="102"/>
      <c r="B3" s="103"/>
      <c r="C3" s="104"/>
      <c r="D3" s="105"/>
      <c r="E3" s="102" t="s">
        <v>97</v>
      </c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7"/>
      <c r="X3" s="106"/>
      <c r="Y3" s="106"/>
      <c r="Z3" s="108"/>
      <c r="AA3" s="108"/>
      <c r="AB3" s="109"/>
      <c r="AC3" s="109"/>
      <c r="AD3" s="109"/>
      <c r="AE3" s="109"/>
      <c r="AF3" s="110"/>
      <c r="AG3" s="110"/>
      <c r="AH3" s="111"/>
      <c r="AI3" s="111"/>
      <c r="AJ3" s="112"/>
      <c r="AK3" s="85">
        <v>22</v>
      </c>
      <c r="AL3" s="85">
        <v>0</v>
      </c>
      <c r="AM3" s="85">
        <v>0</v>
      </c>
      <c r="AN3" s="85">
        <v>0</v>
      </c>
    </row>
    <row r="4" spans="1:40" s="75" customFormat="1" x14ac:dyDescent="0.25">
      <c r="A4" s="75">
        <v>3904</v>
      </c>
      <c r="B4" s="75" t="s">
        <v>143</v>
      </c>
      <c r="C4" s="75" t="s">
        <v>62</v>
      </c>
      <c r="D4" s="75" t="s">
        <v>66</v>
      </c>
      <c r="E4" s="75" t="s">
        <v>144</v>
      </c>
      <c r="F4" s="75">
        <v>-3.3727599513632498</v>
      </c>
      <c r="G4" s="75">
        <v>-3.37846119542291</v>
      </c>
      <c r="H4" s="75">
        <v>5.8323573587911503E-3</v>
      </c>
      <c r="I4" s="75">
        <v>-6.3220369924874804</v>
      </c>
      <c r="J4" s="75">
        <v>-6.3421060147117201</v>
      </c>
      <c r="K4" s="75">
        <v>4.0142713622674598E-3</v>
      </c>
      <c r="L4" s="75">
        <v>-2.9829219655122599E-2</v>
      </c>
      <c r="M4" s="75">
        <v>5.5919671508838104E-3</v>
      </c>
      <c r="N4" s="75">
        <v>-13.5333662786927</v>
      </c>
      <c r="O4" s="75">
        <v>5.7728965245885796E-3</v>
      </c>
      <c r="P4" s="75">
        <v>-26.092362043014301</v>
      </c>
      <c r="Q4" s="75">
        <v>3.9344029817382298E-3</v>
      </c>
      <c r="R4" s="75">
        <v>-39.073917672639098</v>
      </c>
      <c r="S4" s="75">
        <v>0.14802116213417801</v>
      </c>
      <c r="T4" s="75">
        <v>188.47640762441</v>
      </c>
      <c r="U4" s="75">
        <v>0.20306428544118599</v>
      </c>
      <c r="V4" s="76">
        <v>44638.645335648151</v>
      </c>
      <c r="W4" s="75">
        <v>2.5</v>
      </c>
      <c r="X4" s="75">
        <v>8.5315040781721294E-2</v>
      </c>
      <c r="Y4" s="75">
        <v>7.9860501542656406E-2</v>
      </c>
      <c r="Z4" s="114">
        <f>((((N4/1000)+1)/((SMOW!$Z$4/1000)+1))-1)*1000</f>
        <v>-3.4153160087838641</v>
      </c>
      <c r="AA4" s="114">
        <f>((((P4/1000)+1)/((SMOW!$AA$4/1000)+1))-1)*1000</f>
        <v>-6.4793914093365101</v>
      </c>
      <c r="AB4" s="114">
        <f>Z4*SMOW!$AN$6</f>
        <v>-3.5783906814641888</v>
      </c>
      <c r="AC4" s="114">
        <f>AA4*SMOW!$AN$12</f>
        <v>-6.7855553896196161</v>
      </c>
      <c r="AD4" s="114">
        <f t="shared" ref="AD4" si="0">LN((AB4/1000)+1)*1000</f>
        <v>-3.5848084361286126</v>
      </c>
      <c r="AE4" s="114">
        <f t="shared" ref="AE4" si="1">LN((AC4/1000)+1)*1000</f>
        <v>-6.8086819476586236</v>
      </c>
      <c r="AF4" s="115">
        <f>(AD4-SMOW!AN$14*AE4)</f>
        <v>1.0175632235140952E-2</v>
      </c>
      <c r="AG4" s="116">
        <f t="shared" ref="AG4" si="2">AF4*1000</f>
        <v>10.175632235140952</v>
      </c>
      <c r="AI4" s="2"/>
      <c r="AK4" s="85">
        <v>22</v>
      </c>
      <c r="AL4" s="85">
        <v>4</v>
      </c>
      <c r="AM4" s="85">
        <v>0</v>
      </c>
      <c r="AN4" s="85">
        <v>0</v>
      </c>
    </row>
    <row r="5" spans="1:40" s="75" customFormat="1" x14ac:dyDescent="0.25">
      <c r="A5" s="75">
        <v>3905</v>
      </c>
      <c r="B5" s="75" t="s">
        <v>143</v>
      </c>
      <c r="C5" s="75" t="s">
        <v>62</v>
      </c>
      <c r="D5" s="75" t="s">
        <v>66</v>
      </c>
      <c r="E5" s="75" t="s">
        <v>145</v>
      </c>
      <c r="F5" s="75">
        <v>-3.3731062868702502</v>
      </c>
      <c r="G5" s="75">
        <v>-3.3788084805159002</v>
      </c>
      <c r="H5" s="75">
        <v>4.7625125059138299E-3</v>
      </c>
      <c r="I5" s="75">
        <v>-6.3217439909434701</v>
      </c>
      <c r="J5" s="75">
        <v>-6.34181091201157</v>
      </c>
      <c r="K5" s="75">
        <v>2.0277630096137401E-3</v>
      </c>
      <c r="L5" s="75">
        <v>-3.0332318973789501E-2</v>
      </c>
      <c r="M5" s="75">
        <v>4.8694351983477897E-3</v>
      </c>
      <c r="N5" s="75">
        <v>-13.5337090833121</v>
      </c>
      <c r="O5" s="75">
        <v>4.7139587309847197E-3</v>
      </c>
      <c r="P5" s="75">
        <v>-26.092074871060898</v>
      </c>
      <c r="Q5" s="75">
        <v>1.9874184157717099E-3</v>
      </c>
      <c r="R5" s="75">
        <v>-40.033422602305698</v>
      </c>
      <c r="S5" s="75">
        <v>0.16610011149984599</v>
      </c>
      <c r="T5" s="75">
        <v>162.57244053981199</v>
      </c>
      <c r="U5" s="75">
        <v>9.1035618210448005E-2</v>
      </c>
      <c r="V5" s="76">
        <v>44638.722141203703</v>
      </c>
      <c r="W5" s="75">
        <v>2.5</v>
      </c>
      <c r="X5" s="75">
        <v>3.82799984084514E-2</v>
      </c>
      <c r="Y5" s="75">
        <v>2.8625004975464299E-2</v>
      </c>
      <c r="Z5" s="114">
        <f>((((N5/1000)+1)/((SMOW!$Z$4/1000)+1))-1)*1000</f>
        <v>-3.4156623295021893</v>
      </c>
      <c r="AA5" s="114">
        <f>((((P5/1000)+1)/((SMOW!$AA$4/1000)+1))-1)*1000</f>
        <v>-6.4790984541909236</v>
      </c>
      <c r="AB5" s="114">
        <f>Z5*SMOW!$AN$6</f>
        <v>-3.5787535383207913</v>
      </c>
      <c r="AC5" s="114">
        <f>AA5*SMOW!$AN$12</f>
        <v>-6.7852485917675542</v>
      </c>
      <c r="AD5" s="114">
        <f t="shared" ref="AD5:AD7" si="3">LN((AB5/1000)+1)*1000</f>
        <v>-3.5851725961582108</v>
      </c>
      <c r="AE5" s="114">
        <f t="shared" ref="AE5:AE7" si="4">LN((AC5/1000)+1)*1000</f>
        <v>-6.8083730538377543</v>
      </c>
      <c r="AF5" s="115">
        <f>(AD5-SMOW!AN$14*AE5)</f>
        <v>9.6483762681236485E-3</v>
      </c>
      <c r="AG5" s="116">
        <f t="shared" ref="AG5:AG7" si="5">AF5*1000</f>
        <v>9.6483762681236485</v>
      </c>
      <c r="AI5" s="2"/>
      <c r="AK5" s="85">
        <v>22</v>
      </c>
      <c r="AL5" s="85">
        <v>0</v>
      </c>
      <c r="AM5" s="85">
        <v>0</v>
      </c>
      <c r="AN5" s="85">
        <v>0</v>
      </c>
    </row>
    <row r="6" spans="1:40" s="75" customFormat="1" x14ac:dyDescent="0.25">
      <c r="A6" s="75">
        <v>3906</v>
      </c>
      <c r="B6" s="75" t="s">
        <v>143</v>
      </c>
      <c r="C6" s="75" t="s">
        <v>62</v>
      </c>
      <c r="D6" s="75" t="s">
        <v>66</v>
      </c>
      <c r="E6" s="75" t="s">
        <v>146</v>
      </c>
      <c r="F6" s="75">
        <v>-3.3714583447818498</v>
      </c>
      <c r="G6" s="75">
        <v>-3.3771553681622799</v>
      </c>
      <c r="H6" s="75">
        <v>6.5845576093968398E-3</v>
      </c>
      <c r="I6" s="75">
        <v>-6.3414364144254902</v>
      </c>
      <c r="J6" s="75">
        <v>-6.3616288804555099</v>
      </c>
      <c r="K6" s="75">
        <v>2.7312554966118798E-3</v>
      </c>
      <c r="L6" s="75">
        <v>-2.22198414733401E-2</v>
      </c>
      <c r="M6" s="75">
        <v>5.5689301564549199E-3</v>
      </c>
      <c r="N6" s="75">
        <v>-13.5320779419794</v>
      </c>
      <c r="O6" s="75">
        <v>6.5174280999662796E-3</v>
      </c>
      <c r="P6" s="75">
        <v>-26.1113754919391</v>
      </c>
      <c r="Q6" s="75">
        <v>2.67691413957766E-3</v>
      </c>
      <c r="R6" s="75">
        <v>-39.741804641054799</v>
      </c>
      <c r="S6" s="75">
        <v>0.15369951100575799</v>
      </c>
      <c r="T6" s="75">
        <v>178.337741942664</v>
      </c>
      <c r="U6" s="75">
        <v>6.3285494064481196E-2</v>
      </c>
      <c r="V6" s="76">
        <v>44638.79892361111</v>
      </c>
      <c r="W6" s="75">
        <v>2.5</v>
      </c>
      <c r="X6" s="75">
        <v>2.9248207969943302E-3</v>
      </c>
      <c r="Y6" s="75">
        <v>6.7510839008071101E-4</v>
      </c>
      <c r="Z6" s="114">
        <f>((((N6/1000)+1)/((SMOW!$Z$4/1000)+1))-1)*1000</f>
        <v>-3.4140144577811116</v>
      </c>
      <c r="AA6" s="114">
        <f>((((P6/1000)+1)/((SMOW!$AA$4/1000)+1))-1)*1000</f>
        <v>-6.4987877592683763</v>
      </c>
      <c r="AB6" s="114">
        <f>Z6*SMOW!$AN$6</f>
        <v>-3.5770269839416984</v>
      </c>
      <c r="AC6" s="114">
        <f>AA6*SMOW!$AN$12</f>
        <v>-6.8058682552121263</v>
      </c>
      <c r="AD6" s="114">
        <f t="shared" si="3"/>
        <v>-3.5834398421754767</v>
      </c>
      <c r="AE6" s="114">
        <f t="shared" si="4"/>
        <v>-6.8291337981338502</v>
      </c>
      <c r="AF6" s="115">
        <f>(AD6-SMOW!AN$14*AE6)</f>
        <v>2.2342803239196574E-2</v>
      </c>
      <c r="AG6" s="116">
        <f t="shared" si="5"/>
        <v>22.342803239196574</v>
      </c>
      <c r="AI6" s="2"/>
      <c r="AK6" s="85">
        <v>22</v>
      </c>
      <c r="AL6" s="85">
        <v>0</v>
      </c>
      <c r="AM6" s="85">
        <v>0</v>
      </c>
      <c r="AN6" s="85">
        <v>0</v>
      </c>
    </row>
    <row r="7" spans="1:40" s="75" customFormat="1" x14ac:dyDescent="0.25">
      <c r="A7" s="75">
        <v>3907</v>
      </c>
      <c r="B7" s="75" t="s">
        <v>143</v>
      </c>
      <c r="C7" s="75" t="s">
        <v>62</v>
      </c>
      <c r="D7" s="75" t="s">
        <v>66</v>
      </c>
      <c r="E7" s="75" t="s">
        <v>147</v>
      </c>
      <c r="F7" s="75">
        <v>-3.3729410414520702</v>
      </c>
      <c r="G7" s="75">
        <v>-3.37864304234889</v>
      </c>
      <c r="H7" s="75">
        <v>6.4305590785387404E-3</v>
      </c>
      <c r="I7" s="75">
        <v>-6.3478016770869603</v>
      </c>
      <c r="J7" s="75">
        <v>-6.3680347579012402</v>
      </c>
      <c r="K7" s="75">
        <v>2.4555163457373802E-3</v>
      </c>
      <c r="L7" s="75">
        <v>-2.0454187447914999E-2</v>
      </c>
      <c r="M7" s="75">
        <v>5.6689334952161304E-3</v>
      </c>
      <c r="N7" s="75">
        <v>-13.5335455225696</v>
      </c>
      <c r="O7" s="75">
        <v>6.3649995828353196E-3</v>
      </c>
      <c r="P7" s="75">
        <v>-26.117614110640901</v>
      </c>
      <c r="Q7" s="75">
        <v>2.4066611249007499E-3</v>
      </c>
      <c r="R7" s="75">
        <v>-39.418694256944903</v>
      </c>
      <c r="S7" s="75">
        <v>0.170197435890759</v>
      </c>
      <c r="T7" s="75">
        <v>164.57844109026701</v>
      </c>
      <c r="U7" s="75">
        <v>8.1200955255605806E-2</v>
      </c>
      <c r="V7" s="76">
        <v>44638.875775462962</v>
      </c>
      <c r="W7" s="75">
        <v>2.5</v>
      </c>
      <c r="X7" s="75">
        <v>3.2779204411685699E-2</v>
      </c>
      <c r="Y7" s="75">
        <v>2.1764681718450501E-2</v>
      </c>
      <c r="Z7" s="114">
        <f>((((N7/1000)+1)/((SMOW!$Z$4/1000)+1))-1)*1000</f>
        <v>-3.415497091140085</v>
      </c>
      <c r="AA7" s="114">
        <f>((((P7/1000)+1)/((SMOW!$AA$4/1000)+1))-1)*1000</f>
        <v>-6.5051520139552954</v>
      </c>
      <c r="AB7" s="114">
        <f>Z7*SMOW!$AN$6</f>
        <v>-3.5785804101494443</v>
      </c>
      <c r="AC7" s="114">
        <f>AA7*SMOW!$AN$12</f>
        <v>-6.8125332334428768</v>
      </c>
      <c r="AD7" s="114">
        <f t="shared" si="3"/>
        <v>-3.5849988461935958</v>
      </c>
      <c r="AE7" s="114">
        <f t="shared" si="4"/>
        <v>-6.8358444706811428</v>
      </c>
      <c r="AF7" s="115">
        <f>(AD7-SMOW!AN$14*AE7)</f>
        <v>2.4327034326047769E-2</v>
      </c>
      <c r="AG7" s="116">
        <f t="shared" si="5"/>
        <v>24.327034326047769</v>
      </c>
      <c r="AI7" s="2"/>
      <c r="AK7" s="85">
        <v>22</v>
      </c>
      <c r="AL7" s="85">
        <v>0</v>
      </c>
      <c r="AM7" s="85">
        <v>0</v>
      </c>
      <c r="AN7" s="85">
        <v>0</v>
      </c>
    </row>
    <row r="8" spans="1:40" s="75" customFormat="1" x14ac:dyDescent="0.25">
      <c r="A8" s="75">
        <v>3908</v>
      </c>
      <c r="B8" s="75" t="s">
        <v>139</v>
      </c>
      <c r="C8" s="75" t="s">
        <v>62</v>
      </c>
      <c r="D8" s="75" t="s">
        <v>22</v>
      </c>
      <c r="E8" s="75" t="s">
        <v>148</v>
      </c>
      <c r="F8" s="75">
        <v>8.5808710983781303E-2</v>
      </c>
      <c r="G8" s="75">
        <v>8.5804289996636404E-2</v>
      </c>
      <c r="H8" s="75">
        <v>6.1592307825986698E-3</v>
      </c>
      <c r="I8" s="75">
        <v>0.25254080988960598</v>
      </c>
      <c r="J8" s="75">
        <v>0.25250878438470198</v>
      </c>
      <c r="K8" s="75">
        <v>2.7033993703198499E-3</v>
      </c>
      <c r="L8" s="75">
        <v>-4.75203481584862E-2</v>
      </c>
      <c r="M8" s="75">
        <v>5.8870507871874797E-3</v>
      </c>
      <c r="N8" s="75">
        <v>-10.110057694760201</v>
      </c>
      <c r="O8" s="75">
        <v>6.0964374765880803E-3</v>
      </c>
      <c r="P8" s="75">
        <v>-19.648592757140399</v>
      </c>
      <c r="Q8" s="75">
        <v>2.6496122418122299E-3</v>
      </c>
      <c r="R8" s="75">
        <v>-30.976797876696899</v>
      </c>
      <c r="S8" s="75">
        <v>0.139137061247154</v>
      </c>
      <c r="T8" s="75">
        <v>174.25732029341501</v>
      </c>
      <c r="U8" s="75">
        <v>0.105483311729498</v>
      </c>
      <c r="V8" s="76">
        <v>44639.509895833333</v>
      </c>
      <c r="W8" s="75">
        <v>2.5</v>
      </c>
      <c r="X8" s="75">
        <v>2.0421120616252699E-2</v>
      </c>
      <c r="Y8" s="75">
        <v>1.8712836071831902E-2</v>
      </c>
      <c r="Z8" s="114">
        <f>((((N8/1000)+1)/((SMOW!$Z$4/1000)+1))-1)*1000</f>
        <v>4.3104972423435584E-2</v>
      </c>
      <c r="AA8" s="114">
        <f>((((P8/1000)+1)/((SMOW!$AA$4/1000)+1))-1)*1000</f>
        <v>9.4145272179879669E-2</v>
      </c>
      <c r="AB8" s="114">
        <f>Z8*SMOW!$AN$6</f>
        <v>4.516315071521515E-2</v>
      </c>
      <c r="AC8" s="114">
        <f>AA8*SMOW!$AN$12</f>
        <v>9.8593821346687899E-2</v>
      </c>
      <c r="AD8" s="114">
        <f t="shared" ref="AD8:AD9" si="6">LN((AB8/1000)+1)*1000</f>
        <v>4.5162130890847078E-2</v>
      </c>
      <c r="AE8" s="114">
        <f t="shared" ref="AE8:AE9" si="7">LN((AC8/1000)+1)*1000</f>
        <v>9.8588961295333885E-2</v>
      </c>
      <c r="AF8" s="115">
        <f>(AD8-SMOW!AN$14*AE8)</f>
        <v>-6.8928406730892136E-3</v>
      </c>
      <c r="AG8" s="116">
        <f t="shared" ref="AG8:AG9" si="8">AF8*1000</f>
        <v>-6.8928406730892133</v>
      </c>
      <c r="AI8" s="2"/>
      <c r="AK8" s="85">
        <v>22</v>
      </c>
      <c r="AL8" s="85">
        <v>1</v>
      </c>
      <c r="AM8" s="85">
        <v>0</v>
      </c>
      <c r="AN8" s="85">
        <v>0</v>
      </c>
    </row>
    <row r="9" spans="1:40" s="75" customFormat="1" x14ac:dyDescent="0.25">
      <c r="A9" s="75">
        <v>3909</v>
      </c>
      <c r="B9" s="75" t="s">
        <v>139</v>
      </c>
      <c r="C9" s="75" t="s">
        <v>62</v>
      </c>
      <c r="D9" s="75" t="s">
        <v>22</v>
      </c>
      <c r="E9" s="75" t="s">
        <v>149</v>
      </c>
      <c r="F9" s="75">
        <v>2.1737695246343301E-2</v>
      </c>
      <c r="G9" s="75">
        <v>2.1736545532971299E-2</v>
      </c>
      <c r="H9" s="75">
        <v>6.8443725930489602E-3</v>
      </c>
      <c r="I9" s="75">
        <v>0.105384414785564</v>
      </c>
      <c r="J9" s="75">
        <v>0.105378808546297</v>
      </c>
      <c r="K9" s="75">
        <v>1.6595204237325801E-3</v>
      </c>
      <c r="L9" s="75">
        <v>-3.3903465379473599E-2</v>
      </c>
      <c r="M9" s="75">
        <v>7.1061228781825097E-3</v>
      </c>
      <c r="N9" s="75">
        <v>-10.173475507031201</v>
      </c>
      <c r="O9" s="75">
        <v>6.7745942720447696E-3</v>
      </c>
      <c r="P9" s="75">
        <v>-19.792821312569298</v>
      </c>
      <c r="Q9" s="75">
        <v>1.62650242451504E-3</v>
      </c>
      <c r="R9" s="75">
        <v>-31.028567343229899</v>
      </c>
      <c r="S9" s="75">
        <v>0.14320748863459201</v>
      </c>
      <c r="T9" s="75">
        <v>222.01736840477099</v>
      </c>
      <c r="U9" s="75">
        <v>6.4338547720884903E-2</v>
      </c>
      <c r="V9" s="76">
        <v>44639.586712962962</v>
      </c>
      <c r="W9" s="75">
        <v>2.5</v>
      </c>
      <c r="X9" s="75">
        <v>5.1829926765943099E-2</v>
      </c>
      <c r="Y9" s="75">
        <v>4.13029578893458E-2</v>
      </c>
      <c r="Z9" s="114">
        <f>((((N9/1000)+1)/((SMOW!$Z$4/1000)+1))-1)*1000</f>
        <v>-2.0963307476695725E-2</v>
      </c>
      <c r="AA9" s="114">
        <f>((((P9/1000)+1)/((SMOW!$AA$4/1000)+1))-1)*1000</f>
        <v>-5.2987819892824639E-2</v>
      </c>
      <c r="AB9" s="114">
        <f>Z9*SMOW!$AN$6</f>
        <v>-2.1964264488072385E-2</v>
      </c>
      <c r="AC9" s="114">
        <f>AA9*SMOW!$AN$12</f>
        <v>-5.5491598538074401E-2</v>
      </c>
      <c r="AD9" s="114">
        <f t="shared" si="6"/>
        <v>-2.1964505706072904E-2</v>
      </c>
      <c r="AE9" s="114">
        <f t="shared" si="7"/>
        <v>-5.5493138253841855E-2</v>
      </c>
      <c r="AF9" s="115">
        <f>(AD9-SMOW!AN$14*AE9)</f>
        <v>7.3358712919555959E-3</v>
      </c>
      <c r="AG9" s="116">
        <f t="shared" si="8"/>
        <v>7.3358712919555957</v>
      </c>
      <c r="AI9" s="2"/>
      <c r="AK9" s="85">
        <v>22</v>
      </c>
      <c r="AL9" s="85">
        <v>0</v>
      </c>
      <c r="AM9" s="85">
        <v>0</v>
      </c>
      <c r="AN9" s="85">
        <v>0</v>
      </c>
    </row>
    <row r="10" spans="1:40" s="75" customFormat="1" x14ac:dyDescent="0.25">
      <c r="A10" s="75">
        <v>3910</v>
      </c>
      <c r="B10" s="75" t="s">
        <v>139</v>
      </c>
      <c r="C10" s="75" t="s">
        <v>62</v>
      </c>
      <c r="D10" s="75" t="s">
        <v>22</v>
      </c>
      <c r="E10" s="75" t="s">
        <v>150</v>
      </c>
      <c r="F10" s="75">
        <v>2.7741428746541601E-2</v>
      </c>
      <c r="G10" s="75">
        <v>2.7740483406858099E-2</v>
      </c>
      <c r="H10" s="75">
        <v>5.3617193255230799E-3</v>
      </c>
      <c r="I10" s="75">
        <v>0.12850084869936401</v>
      </c>
      <c r="J10" s="75">
        <v>0.128492519374616</v>
      </c>
      <c r="K10" s="75">
        <v>1.9456353431128201E-3</v>
      </c>
      <c r="L10" s="75">
        <v>-4.0103566822939203E-2</v>
      </c>
      <c r="M10" s="75">
        <v>5.4009496502554497E-3</v>
      </c>
      <c r="N10" s="75">
        <v>-10.1675329815435</v>
      </c>
      <c r="O10" s="75">
        <v>5.3070566421079502E-3</v>
      </c>
      <c r="P10" s="75">
        <v>-19.770164805743999</v>
      </c>
      <c r="Q10" s="75">
        <v>1.9069247702768999E-3</v>
      </c>
      <c r="R10" s="75">
        <v>-30.852268763694401</v>
      </c>
      <c r="S10" s="75">
        <v>0.145646373988497</v>
      </c>
      <c r="T10" s="75">
        <v>174.03839918044</v>
      </c>
      <c r="U10" s="75">
        <v>6.3387408563615202E-2</v>
      </c>
      <c r="V10" s="76">
        <v>44639.663530092592</v>
      </c>
      <c r="W10" s="75">
        <v>2.5</v>
      </c>
      <c r="X10" s="75">
        <v>2.27639577030704E-3</v>
      </c>
      <c r="Y10" s="75">
        <v>4.6736614311096401E-3</v>
      </c>
      <c r="Z10" s="114">
        <f>((((N10/1000)+1)/((SMOW!$Z$4/1000)+1))-1)*1000</f>
        <v>-1.4959830336280788E-2</v>
      </c>
      <c r="AA10" s="114">
        <f>((((P10/1000)+1)/((SMOW!$AA$4/1000)+1))-1)*1000</f>
        <v>-2.9875046594463051E-2</v>
      </c>
      <c r="AB10" s="114">
        <f>Z10*SMOW!$AN$6</f>
        <v>-1.5674133033064291E-2</v>
      </c>
      <c r="AC10" s="114">
        <f>AA10*SMOW!$AN$12</f>
        <v>-3.1286701269827175E-2</v>
      </c>
      <c r="AD10" s="114">
        <f t="shared" ref="AD10:AD11" si="9">LN((AB10/1000)+1)*1000</f>
        <v>-1.5674255873556881E-2</v>
      </c>
      <c r="AE10" s="114">
        <f t="shared" ref="AE10:AE11" si="10">LN((AC10/1000)+1)*1000</f>
        <v>-3.1287190708886053E-2</v>
      </c>
      <c r="AF10" s="115">
        <f>(AD10-SMOW!AN$14*AE10)</f>
        <v>8.4538082073495543E-4</v>
      </c>
      <c r="AG10" s="116">
        <f t="shared" ref="AG10:AG14" si="11">AF10*1000</f>
        <v>0.84538082073495546</v>
      </c>
      <c r="AI10" s="2"/>
      <c r="AK10" s="85">
        <v>22</v>
      </c>
      <c r="AL10" s="85">
        <v>0</v>
      </c>
      <c r="AM10" s="85">
        <v>0</v>
      </c>
      <c r="AN10" s="85">
        <v>0</v>
      </c>
    </row>
    <row r="11" spans="1:40" s="75" customFormat="1" x14ac:dyDescent="0.25">
      <c r="A11" s="75">
        <v>3911</v>
      </c>
      <c r="B11" s="75" t="s">
        <v>139</v>
      </c>
      <c r="C11" s="75" t="s">
        <v>62</v>
      </c>
      <c r="D11" s="75" t="s">
        <v>22</v>
      </c>
      <c r="E11" s="75" t="s">
        <v>151</v>
      </c>
      <c r="F11" s="75">
        <v>3.55197566076687E-2</v>
      </c>
      <c r="G11" s="75">
        <v>3.5518673204096997E-2</v>
      </c>
      <c r="H11" s="75">
        <v>4.8177645302419601E-3</v>
      </c>
      <c r="I11" s="75">
        <v>0.147096434315303</v>
      </c>
      <c r="J11" s="75">
        <v>0.147085532090727</v>
      </c>
      <c r="K11" s="75">
        <v>2.0832608390190101E-3</v>
      </c>
      <c r="L11" s="75">
        <v>-4.2142487739806798E-2</v>
      </c>
      <c r="M11" s="75">
        <v>4.7590736395984297E-3</v>
      </c>
      <c r="N11" s="75">
        <v>-10.1598339536695</v>
      </c>
      <c r="O11" s="75">
        <v>4.76864746138998E-3</v>
      </c>
      <c r="P11" s="75">
        <v>-19.751939199926198</v>
      </c>
      <c r="Q11" s="75">
        <v>2.0418120543179001E-3</v>
      </c>
      <c r="R11" s="75">
        <v>-30.774202708838601</v>
      </c>
      <c r="S11" s="75">
        <v>0.174904234214495</v>
      </c>
      <c r="T11" s="75">
        <v>176.764076251289</v>
      </c>
      <c r="U11" s="75">
        <v>6.8200017523279394E-2</v>
      </c>
      <c r="V11" s="76">
        <v>44639.740289351852</v>
      </c>
      <c r="W11" s="75">
        <v>2.5</v>
      </c>
      <c r="X11" s="75">
        <v>6.3009639930599699E-3</v>
      </c>
      <c r="Y11" s="75">
        <v>3.67743616701207E-3</v>
      </c>
      <c r="Z11" s="114">
        <f>((((N11/1000)+1)/((SMOW!$Z$4/1000)+1))-1)*1000</f>
        <v>-7.1818346103480479E-3</v>
      </c>
      <c r="AA11" s="114">
        <f>((((P11/1000)+1)/((SMOW!$AA$4/1000)+1))-1)*1000</f>
        <v>-1.1282405692703001E-2</v>
      </c>
      <c r="AB11" s="114">
        <f>Z11*SMOW!$AN$6</f>
        <v>-7.5247531939621505E-3</v>
      </c>
      <c r="AC11" s="114">
        <f>AA11*SMOW!$AN$12</f>
        <v>-1.1815521538902581E-2</v>
      </c>
      <c r="AD11" s="114">
        <f t="shared" si="9"/>
        <v>-7.524781505085492E-3</v>
      </c>
      <c r="AE11" s="114">
        <f t="shared" si="10"/>
        <v>-1.1815591342773735E-2</v>
      </c>
      <c r="AF11" s="115">
        <f>(AD11-SMOW!AN$14*AE11)</f>
        <v>-1.2861492761009593E-3</v>
      </c>
      <c r="AG11" s="116">
        <f t="shared" si="11"/>
        <v>-1.2861492761009592</v>
      </c>
      <c r="AH11" s="2">
        <f>AVERAGE(AG8:AG11)</f>
        <v>5.6554087509469442E-4</v>
      </c>
      <c r="AI11" s="2">
        <f>STDEV(AG8:AG11)</f>
        <v>5.87920367538175</v>
      </c>
      <c r="AK11" s="85">
        <v>22</v>
      </c>
      <c r="AL11" s="85">
        <v>0</v>
      </c>
      <c r="AM11" s="85">
        <v>0</v>
      </c>
      <c r="AN11" s="85">
        <v>0</v>
      </c>
    </row>
    <row r="12" spans="1:40" s="75" customFormat="1" x14ac:dyDescent="0.25">
      <c r="A12" s="75">
        <v>3912</v>
      </c>
      <c r="B12" s="75" t="s">
        <v>139</v>
      </c>
      <c r="C12" s="75" t="s">
        <v>62</v>
      </c>
      <c r="D12" s="75" t="s">
        <v>24</v>
      </c>
      <c r="E12" s="75" t="s">
        <v>152</v>
      </c>
      <c r="F12" s="75">
        <v>-28.127314365424901</v>
      </c>
      <c r="G12" s="75">
        <v>-28.530465428412001</v>
      </c>
      <c r="H12" s="75">
        <v>4.8358232699020603E-3</v>
      </c>
      <c r="I12" s="75">
        <v>-52.525340474606502</v>
      </c>
      <c r="J12" s="75">
        <v>-53.955087013711903</v>
      </c>
      <c r="K12" s="75">
        <v>1.76970172621656E-3</v>
      </c>
      <c r="L12" s="75">
        <v>-4.2179485172115103E-2</v>
      </c>
      <c r="M12" s="75">
        <v>4.8495038143592803E-3</v>
      </c>
      <c r="N12" s="75">
        <v>-38.038512241954898</v>
      </c>
      <c r="O12" s="75">
        <v>5.5272676328805203E-3</v>
      </c>
      <c r="P12" s="75">
        <v>-71.376399563468098</v>
      </c>
      <c r="Q12" s="75">
        <v>1.73449154779621E-3</v>
      </c>
      <c r="R12" s="75">
        <v>-103.34347116129599</v>
      </c>
      <c r="S12" s="75">
        <v>0.14698721988104499</v>
      </c>
      <c r="T12" s="75">
        <v>70.198569082960006</v>
      </c>
      <c r="U12" s="75">
        <v>4.98281528906988E-2</v>
      </c>
      <c r="V12" s="76">
        <v>44639.817071759258</v>
      </c>
      <c r="W12" s="75">
        <v>2.5</v>
      </c>
      <c r="X12" s="75">
        <v>3.7638807686280397E-2</v>
      </c>
      <c r="Y12" s="75">
        <v>3.4818167217832402E-2</v>
      </c>
      <c r="Z12" s="114">
        <f>((((N12/1000)+1)/((SMOW!$Z$4/1000)+1))-1)*1000</f>
        <v>-28.171807826281704</v>
      </c>
      <c r="AA12" s="114">
        <f>((((P12/1000)+1)/((SMOW!$AA$4/1000)+1))-1)*1000</f>
        <v>-52.675378342083803</v>
      </c>
      <c r="AB12" s="114">
        <f>Z12*SMOW!$AN$6</f>
        <v>-29.516956658269223</v>
      </c>
      <c r="AC12" s="114">
        <f>AA12*SMOW!$AN$12</f>
        <v>-55.16439350991147</v>
      </c>
      <c r="AD12" s="114">
        <f t="shared" ref="AD12:AD14" si="12">LN((AB12/1000)+1)*1000</f>
        <v>-29.961348610480727</v>
      </c>
      <c r="AE12" s="114">
        <f t="shared" ref="AE12:AE14" si="13">LN((AC12/1000)+1)*1000</f>
        <v>-56.744328007580961</v>
      </c>
      <c r="AF12" s="115">
        <f>(AD12-SMOW!AN$14*AE12)</f>
        <v>-3.4342247797880532E-4</v>
      </c>
      <c r="AG12" s="116">
        <f t="shared" si="11"/>
        <v>-0.34342247797880532</v>
      </c>
      <c r="AK12" s="85">
        <v>22</v>
      </c>
      <c r="AL12" s="85">
        <v>0</v>
      </c>
      <c r="AM12" s="85">
        <v>0</v>
      </c>
      <c r="AN12" s="85">
        <v>0</v>
      </c>
    </row>
    <row r="13" spans="1:40" s="75" customFormat="1" x14ac:dyDescent="0.25">
      <c r="A13" s="75">
        <v>3913</v>
      </c>
      <c r="B13" s="75" t="s">
        <v>143</v>
      </c>
      <c r="C13" s="75" t="s">
        <v>62</v>
      </c>
      <c r="D13" s="75" t="s">
        <v>24</v>
      </c>
      <c r="E13" s="75" t="s">
        <v>153</v>
      </c>
      <c r="F13" s="75">
        <v>-28.152479886651498</v>
      </c>
      <c r="G13" s="75">
        <v>-28.556359697500199</v>
      </c>
      <c r="H13" s="75">
        <v>5.2019074015462897E-3</v>
      </c>
      <c r="I13" s="75">
        <v>-52.560061250756803</v>
      </c>
      <c r="J13" s="75">
        <v>-53.991733282847299</v>
      </c>
      <c r="K13" s="75">
        <v>1.73318032311825E-3</v>
      </c>
      <c r="L13" s="75">
        <v>-4.8724524156843897E-2</v>
      </c>
      <c r="M13" s="75">
        <v>5.1265904713996497E-3</v>
      </c>
      <c r="N13" s="75">
        <v>-38.060457177720899</v>
      </c>
      <c r="O13" s="75">
        <v>5.1488739993528704E-3</v>
      </c>
      <c r="P13" s="75">
        <v>-71.410429531271902</v>
      </c>
      <c r="Q13" s="75">
        <v>1.69869677851519E-3</v>
      </c>
      <c r="R13" s="75">
        <v>-104.29852415263299</v>
      </c>
      <c r="S13" s="75">
        <v>0.15573242280511401</v>
      </c>
      <c r="T13" s="75">
        <v>143.374130817241</v>
      </c>
      <c r="U13" s="75">
        <v>8.4601612806945795E-2</v>
      </c>
      <c r="V13" s="76">
        <v>44639.89398148148</v>
      </c>
      <c r="W13" s="75">
        <v>2.5</v>
      </c>
      <c r="X13" s="75">
        <v>0.124349335809167</v>
      </c>
      <c r="Y13" s="75">
        <v>0.110280250560665</v>
      </c>
      <c r="Z13" s="114">
        <f>((((N13/1000)+1)/((SMOW!$Z$4/1000)+1))-1)*1000</f>
        <v>-28.193977848184115</v>
      </c>
      <c r="AA13" s="114">
        <f>((((P13/1000)+1)/((SMOW!$AA$4/1000)+1))-1)*1000</f>
        <v>-52.710093620006447</v>
      </c>
      <c r="AB13" s="114">
        <f>Z13*SMOW!$AN$6</f>
        <v>-29.540185255441319</v>
      </c>
      <c r="AC13" s="114">
        <f>AA13*SMOW!$AN$12</f>
        <v>-55.200749152953918</v>
      </c>
      <c r="AD13" s="114">
        <f t="shared" si="12"/>
        <v>-29.985283985060569</v>
      </c>
      <c r="AE13" s="114">
        <f t="shared" si="13"/>
        <v>-56.782807021561695</v>
      </c>
      <c r="AF13" s="115">
        <f>(AD13-SMOW!AN$14*AE13)</f>
        <v>-3.9618776759944296E-3</v>
      </c>
      <c r="AG13" s="116">
        <f t="shared" si="11"/>
        <v>-3.9618776759944296</v>
      </c>
      <c r="AK13" s="85">
        <v>22</v>
      </c>
      <c r="AL13" s="85">
        <v>0</v>
      </c>
      <c r="AM13" s="85">
        <v>0</v>
      </c>
      <c r="AN13" s="85">
        <v>0</v>
      </c>
    </row>
    <row r="14" spans="1:40" s="75" customFormat="1" x14ac:dyDescent="0.25">
      <c r="A14" s="75">
        <v>3914</v>
      </c>
      <c r="B14" s="75" t="s">
        <v>143</v>
      </c>
      <c r="C14" s="75" t="s">
        <v>62</v>
      </c>
      <c r="D14" s="75" t="s">
        <v>24</v>
      </c>
      <c r="E14" s="75" t="s">
        <v>154</v>
      </c>
      <c r="F14" s="75">
        <v>-28.411165653673201</v>
      </c>
      <c r="G14" s="75">
        <v>-28.8225745365352</v>
      </c>
      <c r="H14" s="75">
        <v>5.3403586458245804E-3</v>
      </c>
      <c r="I14" s="75">
        <v>-53.043601908382598</v>
      </c>
      <c r="J14" s="75">
        <v>-54.502229099432299</v>
      </c>
      <c r="K14" s="75">
        <v>2.1604345753009299E-3</v>
      </c>
      <c r="L14" s="75">
        <v>-4.5397572034971703E-2</v>
      </c>
      <c r="M14" s="75">
        <v>5.7227745633899804E-3</v>
      </c>
      <c r="N14" s="75">
        <v>-38.316505645524302</v>
      </c>
      <c r="O14" s="75">
        <v>5.2859137343608696E-3</v>
      </c>
      <c r="P14" s="75">
        <v>-71.884349611273706</v>
      </c>
      <c r="Q14" s="75">
        <v>2.1174503335307298E-3</v>
      </c>
      <c r="R14" s="75">
        <v>-105.03191717140101</v>
      </c>
      <c r="S14" s="75">
        <v>0.150900911817553</v>
      </c>
      <c r="T14" s="75">
        <v>113.673487530331</v>
      </c>
      <c r="U14" s="75">
        <v>7.20701751956314E-2</v>
      </c>
      <c r="V14" s="76">
        <v>44639.97079861111</v>
      </c>
      <c r="W14" s="75">
        <v>2.5</v>
      </c>
      <c r="X14" s="75">
        <v>2.1497787584485301E-2</v>
      </c>
      <c r="Y14" s="75">
        <v>2.96344005988038E-2</v>
      </c>
      <c r="Z14" s="114">
        <f>((((N14/1000)+1)/((SMOW!$Z$4/1000)+1))-1)*1000</f>
        <v>-28.452652569304405</v>
      </c>
      <c r="AA14" s="114">
        <f>((((P14/1000)+1)/((SMOW!$AA$4/1000)+1))-1)*1000</f>
        <v>-53.193557706287308</v>
      </c>
      <c r="AB14" s="114">
        <f>Z14*SMOW!$AN$6</f>
        <v>-29.811211189558847</v>
      </c>
      <c r="AC14" s="114">
        <f>AA14*SMOW!$AN$12</f>
        <v>-55.707057867630958</v>
      </c>
      <c r="AD14" s="114">
        <f t="shared" si="12"/>
        <v>-30.264598782580439</v>
      </c>
      <c r="AE14" s="114">
        <f t="shared" si="13"/>
        <v>-57.318840920470308</v>
      </c>
      <c r="AF14" s="115">
        <f>(AD14-SMOW!AN$14*AE14)</f>
        <v>-2.5077657211625137E-4</v>
      </c>
      <c r="AG14" s="116">
        <f t="shared" si="11"/>
        <v>-0.25077657211625137</v>
      </c>
      <c r="AK14" s="85">
        <v>22</v>
      </c>
      <c r="AL14" s="85">
        <v>0</v>
      </c>
      <c r="AM14" s="85">
        <v>0</v>
      </c>
      <c r="AN14" s="85">
        <v>0</v>
      </c>
    </row>
    <row r="15" spans="1:40" s="75" customFormat="1" x14ac:dyDescent="0.25">
      <c r="A15" s="75">
        <v>3915</v>
      </c>
      <c r="B15" s="75" t="s">
        <v>143</v>
      </c>
      <c r="C15" s="75" t="s">
        <v>62</v>
      </c>
      <c r="D15" s="75" t="s">
        <v>24</v>
      </c>
      <c r="E15" s="75" t="s">
        <v>155</v>
      </c>
      <c r="F15" s="75">
        <v>-28.5209598102456</v>
      </c>
      <c r="G15" s="75">
        <v>-28.9355858237885</v>
      </c>
      <c r="H15" s="75">
        <v>5.9745700504448404E-3</v>
      </c>
      <c r="I15" s="75">
        <v>-53.254417041997399</v>
      </c>
      <c r="J15" s="75">
        <v>-54.724878663368102</v>
      </c>
      <c r="K15" s="75">
        <v>6.6891976801338199E-3</v>
      </c>
      <c r="L15" s="75">
        <v>-4.0849889530161103E-2</v>
      </c>
      <c r="M15" s="75">
        <v>5.1920425010631103E-3</v>
      </c>
      <c r="N15" s="75">
        <v>-38.425180451594201</v>
      </c>
      <c r="O15" s="75">
        <v>5.9136593590469501E-3</v>
      </c>
      <c r="P15" s="75">
        <v>-72.090970344013897</v>
      </c>
      <c r="Q15" s="75">
        <v>6.5561086740506501E-3</v>
      </c>
      <c r="R15" s="75">
        <v>-103.991167824233</v>
      </c>
      <c r="S15" s="75">
        <v>0.155701886838125</v>
      </c>
      <c r="T15" s="75">
        <v>87.4336836850662</v>
      </c>
      <c r="U15" s="75">
        <v>0.121566425956906</v>
      </c>
      <c r="V15" s="76">
        <v>44640.556643518517</v>
      </c>
      <c r="W15" s="75">
        <v>2.5</v>
      </c>
      <c r="X15" s="75">
        <v>5.63211698261354E-2</v>
      </c>
      <c r="Y15" s="75">
        <v>5.2380367110089601E-2</v>
      </c>
      <c r="Z15" s="114">
        <f>((((N15/1000)+1)/((SMOW!$Z$4/1000)+1))-1)*1000</f>
        <v>-28.562442037658119</v>
      </c>
      <c r="AA15" s="114">
        <f>((((P15/1000)+1)/((SMOW!$AA$4/1000)+1))-1)*1000</f>
        <v>-53.404339456156414</v>
      </c>
      <c r="AB15" s="114">
        <f>Z15*SMOW!$AN$6</f>
        <v>-29.92624289071605</v>
      </c>
      <c r="AC15" s="114">
        <f>AA15*SMOW!$AN$12</f>
        <v>-55.927799469503753</v>
      </c>
      <c r="AD15" s="114">
        <f t="shared" ref="AD15" si="14">LN((AB15/1000)+1)*1000</f>
        <v>-30.383172118476566</v>
      </c>
      <c r="AE15" s="114">
        <f t="shared" ref="AE15" si="15">LN((AC15/1000)+1)*1000</f>
        <v>-57.552632148544944</v>
      </c>
      <c r="AF15" s="115">
        <f>(AD15-SMOW!AN$14*AE15)</f>
        <v>4.6176559551653895E-3</v>
      </c>
      <c r="AG15" s="116">
        <f t="shared" ref="AG15" si="16">AF15*1000</f>
        <v>4.6176559551653895</v>
      </c>
      <c r="AH15" s="2">
        <f>AVERAGE(AG12:AG15)</f>
        <v>1.5394807268975796E-2</v>
      </c>
      <c r="AI15" s="2">
        <f>STDEV(AG12:AG15)</f>
        <v>3.5213208282763016</v>
      </c>
      <c r="AK15" s="85">
        <v>22</v>
      </c>
      <c r="AL15" s="85">
        <v>0</v>
      </c>
      <c r="AM15" s="85">
        <v>0</v>
      </c>
      <c r="AN15" s="85">
        <v>0</v>
      </c>
    </row>
    <row r="16" spans="1:40" s="75" customFormat="1" x14ac:dyDescent="0.25">
      <c r="A16" s="75">
        <v>3916</v>
      </c>
      <c r="B16" s="75" t="s">
        <v>143</v>
      </c>
      <c r="C16" s="75" t="s">
        <v>62</v>
      </c>
      <c r="D16" s="75" t="s">
        <v>24</v>
      </c>
      <c r="E16" s="75" t="s">
        <v>156</v>
      </c>
      <c r="F16" s="75">
        <v>-27.2828982720361</v>
      </c>
      <c r="G16" s="75">
        <v>-27.661988798887599</v>
      </c>
      <c r="H16" s="75">
        <v>7.8776153734663405E-3</v>
      </c>
      <c r="I16" s="75">
        <v>-50.953055093609898</v>
      </c>
      <c r="J16" s="75">
        <v>-52.297014239802301</v>
      </c>
      <c r="K16" s="75">
        <v>4.3890600277276797E-3</v>
      </c>
      <c r="L16" s="75">
        <v>-4.4368780468665797E-2</v>
      </c>
      <c r="M16" s="75">
        <v>6.0116992348613002E-3</v>
      </c>
      <c r="N16" s="75">
        <v>-37.199740940350402</v>
      </c>
      <c r="O16" s="75">
        <v>7.79730315101047E-3</v>
      </c>
      <c r="P16" s="75">
        <v>-69.835384331309996</v>
      </c>
      <c r="Q16" s="75">
        <v>4.1928302385963604E-3</v>
      </c>
      <c r="R16" s="75">
        <v>-102.12295960902</v>
      </c>
      <c r="S16" s="75">
        <v>0.13193067438475201</v>
      </c>
      <c r="T16" s="75">
        <v>51.759783447845997</v>
      </c>
      <c r="U16" s="75">
        <v>7.7112108923891295E-2</v>
      </c>
      <c r="V16" s="76">
        <v>44640.70380787037</v>
      </c>
      <c r="W16" s="75">
        <v>2.5</v>
      </c>
      <c r="X16" s="75">
        <v>3.03712418737122E-2</v>
      </c>
      <c r="Y16" s="75">
        <v>2.1502508052651598E-2</v>
      </c>
      <c r="Z16" s="114">
        <f>((((N16/1000)+1)/((SMOW!$Z$4/1000)+1))-1)*1000</f>
        <v>-27.324433364768417</v>
      </c>
      <c r="AA16" s="114">
        <f>((((P16/1000)+1)/((SMOW!$AA$4/1000)+1))-1)*1000</f>
        <v>-51.103329482796724</v>
      </c>
      <c r="AB16" s="114">
        <f>Z16*SMOW!$AN$6</f>
        <v>-28.629121720304109</v>
      </c>
      <c r="AC16" s="114">
        <f>AA16*SMOW!$AN$12</f>
        <v>-53.518062251931006</v>
      </c>
      <c r="AD16" s="114">
        <f t="shared" ref="AD16" si="17">LN((AB16/1000)+1)*1000</f>
        <v>-29.046928643103907</v>
      </c>
      <c r="AE16" s="114">
        <f t="shared" ref="AE16" si="18">LN((AC16/1000)+1)*1000</f>
        <v>-55.003391718154141</v>
      </c>
      <c r="AF16" s="115">
        <f>(AD16-SMOW!AN$14*AE16)</f>
        <v>-5.1378159185198058E-3</v>
      </c>
      <c r="AG16" s="116">
        <f t="shared" ref="AG16" si="19">AF16*1000</f>
        <v>-5.1378159185198058</v>
      </c>
      <c r="AK16" s="85">
        <v>22</v>
      </c>
      <c r="AL16" s="85">
        <v>0</v>
      </c>
      <c r="AM16" s="85">
        <v>0</v>
      </c>
      <c r="AN16" s="85">
        <v>0</v>
      </c>
    </row>
    <row r="17" spans="1:40" s="75" customFormat="1" x14ac:dyDescent="0.25">
      <c r="A17" s="75">
        <v>3917</v>
      </c>
      <c r="B17" s="75" t="s">
        <v>143</v>
      </c>
      <c r="C17" s="75" t="s">
        <v>62</v>
      </c>
      <c r="D17" s="75" t="s">
        <v>24</v>
      </c>
      <c r="E17" s="75" t="s">
        <v>157</v>
      </c>
      <c r="F17" s="75">
        <v>-27.6612272672578</v>
      </c>
      <c r="G17" s="75">
        <v>-28.0510047203677</v>
      </c>
      <c r="H17" s="75">
        <v>7.2817935100269703E-3</v>
      </c>
      <c r="I17" s="75">
        <v>-51.628940996650996</v>
      </c>
      <c r="J17" s="75">
        <v>-53.0094409833493</v>
      </c>
      <c r="K17" s="75">
        <v>2.40258727416483E-3</v>
      </c>
      <c r="L17" s="75">
        <v>-5.7589350290970301E-2</v>
      </c>
      <c r="M17" s="75">
        <v>6.2741636803602301E-3</v>
      </c>
      <c r="N17" s="75">
        <v>-37.5742128746489</v>
      </c>
      <c r="O17" s="75">
        <v>7.2075556864559798E-3</v>
      </c>
      <c r="P17" s="75">
        <v>-70.497834947222401</v>
      </c>
      <c r="Q17" s="75">
        <v>2.3547851359065602E-3</v>
      </c>
      <c r="R17" s="75">
        <v>-102.72098853535</v>
      </c>
      <c r="S17" s="75">
        <v>0.13534744266516999</v>
      </c>
      <c r="T17" s="75">
        <v>25.6523858719769</v>
      </c>
      <c r="U17" s="75">
        <v>7.4276202150910797E-2</v>
      </c>
      <c r="V17" s="76">
        <v>44640.797025462962</v>
      </c>
      <c r="W17" s="75">
        <v>2.5</v>
      </c>
      <c r="X17" s="75">
        <v>8.7451285125342802E-3</v>
      </c>
      <c r="Y17" s="75">
        <v>1.2326364265189399E-2</v>
      </c>
      <c r="Z17" s="114">
        <f>((((N17/1000)+1)/((SMOW!$Z$4/1000)+1))-1)*1000</f>
        <v>-27.702746205313989</v>
      </c>
      <c r="AA17" s="114">
        <f>((((P17/1000)+1)/((SMOW!$AA$4/1000)+1))-1)*1000</f>
        <v>-51.779120813957526</v>
      </c>
      <c r="AB17" s="114">
        <f>Z17*SMOW!$AN$6</f>
        <v>-29.025498260514389</v>
      </c>
      <c r="AC17" s="114">
        <f>AA17*SMOW!$AN$12</f>
        <v>-54.225786051855906</v>
      </c>
      <c r="AD17" s="114">
        <f t="shared" ref="AD17" si="20">LN((AB17/1000)+1)*1000</f>
        <v>-29.455070830163091</v>
      </c>
      <c r="AE17" s="114">
        <f t="shared" ref="AE17" si="21">LN((AC17/1000)+1)*1000</f>
        <v>-55.75141289096441</v>
      </c>
      <c r="AF17" s="115">
        <f>(AD17-SMOW!AN$14*AE17)</f>
        <v>-1.8324823733880891E-2</v>
      </c>
      <c r="AG17" s="116">
        <f t="shared" ref="AG17:AG18" si="22">AF17*1000</f>
        <v>-18.324823733880891</v>
      </c>
      <c r="AK17" s="85">
        <v>22</v>
      </c>
      <c r="AL17" s="85">
        <v>0</v>
      </c>
      <c r="AM17" s="85">
        <v>0</v>
      </c>
      <c r="AN17" s="85">
        <v>0</v>
      </c>
    </row>
    <row r="18" spans="1:40" s="75" customFormat="1" x14ac:dyDescent="0.25">
      <c r="A18" s="75">
        <v>3918</v>
      </c>
      <c r="B18" s="75" t="s">
        <v>143</v>
      </c>
      <c r="C18" s="75" t="s">
        <v>62</v>
      </c>
      <c r="D18" s="75" t="s">
        <v>24</v>
      </c>
      <c r="E18" s="75" t="s">
        <v>158</v>
      </c>
      <c r="F18" s="75">
        <v>-28.329306875402601</v>
      </c>
      <c r="G18" s="75">
        <v>-28.738325585338298</v>
      </c>
      <c r="H18" s="75">
        <v>5.4340624925267597E-3</v>
      </c>
      <c r="I18" s="75">
        <v>-52.9154711270563</v>
      </c>
      <c r="J18" s="75">
        <v>-54.366930242162297</v>
      </c>
      <c r="K18" s="75">
        <v>2.1599077593180299E-3</v>
      </c>
      <c r="L18" s="75">
        <v>-3.2586417476606303E-2</v>
      </c>
      <c r="M18" s="75">
        <v>5.5579593119436596E-3</v>
      </c>
      <c r="N18" s="75">
        <v>-38.235481416809399</v>
      </c>
      <c r="O18" s="75">
        <v>5.3786622711322002E-3</v>
      </c>
      <c r="P18" s="75">
        <v>-71.758768133937295</v>
      </c>
      <c r="Q18" s="75">
        <v>2.1169339991371598E-3</v>
      </c>
      <c r="R18" s="75">
        <v>-103.880215188178</v>
      </c>
      <c r="S18" s="75">
        <v>0.158783568221985</v>
      </c>
      <c r="T18" s="75">
        <v>65.432379652140696</v>
      </c>
      <c r="U18" s="75">
        <v>5.1449622474588903E-2</v>
      </c>
      <c r="V18" s="76">
        <v>44640.886944444443</v>
      </c>
      <c r="W18" s="75">
        <v>2.5</v>
      </c>
      <c r="X18" s="75">
        <v>6.4323273809258799E-2</v>
      </c>
      <c r="Y18" s="75">
        <v>0.12079161910697001</v>
      </c>
      <c r="Z18" s="114">
        <f>((((N18/1000)+1)/((SMOW!$Z$4/1000)+1))-1)*1000</f>
        <v>-28.370797286409676</v>
      </c>
      <c r="AA18" s="114">
        <f>((((P18/1000)+1)/((SMOW!$AA$4/1000)+1))-1)*1000</f>
        <v>-53.065447215180917</v>
      </c>
      <c r="AB18" s="114">
        <f>Z18*SMOW!$AN$6</f>
        <v>-29.725447476688419</v>
      </c>
      <c r="AC18" s="114">
        <f>AA18*SMOW!$AN$12</f>
        <v>-55.572893903999876</v>
      </c>
      <c r="AD18" s="114">
        <f t="shared" ref="AD18" si="23">LN((AB18/1000)+1)*1000</f>
        <v>-30.176203695593227</v>
      </c>
      <c r="AE18" s="114">
        <f t="shared" ref="AE18" si="24">LN((AC18/1000)+1)*1000</f>
        <v>-57.176772259757371</v>
      </c>
      <c r="AF18" s="115">
        <f>(AD18-SMOW!AN$14*AE18)</f>
        <v>1.3132057558667753E-2</v>
      </c>
      <c r="AG18" s="116">
        <f t="shared" si="22"/>
        <v>13.132057558667753</v>
      </c>
      <c r="AH18" s="2">
        <f>AVERAGE(AG16:AG18)</f>
        <v>-3.4435273645776476</v>
      </c>
      <c r="AI18" s="2">
        <f>STDEV(AG16:AG18)</f>
        <v>15.79673401185792</v>
      </c>
      <c r="AK18" s="85">
        <v>22</v>
      </c>
      <c r="AL18" s="85">
        <v>0</v>
      </c>
      <c r="AM18" s="85">
        <v>0</v>
      </c>
      <c r="AN18" s="85">
        <v>0</v>
      </c>
    </row>
    <row r="19" spans="1:40" s="75" customFormat="1" x14ac:dyDescent="0.25">
      <c r="A19" s="75">
        <v>3919</v>
      </c>
      <c r="B19" s="75" t="s">
        <v>143</v>
      </c>
      <c r="C19" s="75" t="s">
        <v>62</v>
      </c>
      <c r="D19" s="75" t="s">
        <v>22</v>
      </c>
      <c r="E19" s="75" t="s">
        <v>159</v>
      </c>
      <c r="F19" s="75">
        <v>-1.9073393284967399</v>
      </c>
      <c r="G19" s="75">
        <v>-1.9091612729740901</v>
      </c>
      <c r="H19" s="75">
        <v>5.7915447460557502E-3</v>
      </c>
      <c r="I19" s="75">
        <v>-3.5039418178076298</v>
      </c>
      <c r="J19" s="75">
        <v>-3.5100952127502998</v>
      </c>
      <c r="K19" s="75">
        <v>3.2934871063372501E-3</v>
      </c>
      <c r="L19" s="75">
        <v>-5.5831000641932603E-2</v>
      </c>
      <c r="M19" s="75">
        <v>6.3401536964735501E-3</v>
      </c>
      <c r="N19" s="75">
        <v>-12.082885606747199</v>
      </c>
      <c r="O19" s="75">
        <v>5.7324999960959898E-3</v>
      </c>
      <c r="P19" s="75">
        <v>-23.330335997067099</v>
      </c>
      <c r="Q19" s="75">
        <v>3.2279595279214798E-3</v>
      </c>
      <c r="R19" s="75">
        <v>-36.517308189277799</v>
      </c>
      <c r="S19" s="75">
        <v>0.13663083114703101</v>
      </c>
      <c r="T19" s="75">
        <v>146.26164234328201</v>
      </c>
      <c r="U19" s="75">
        <v>0.14534697505375299</v>
      </c>
      <c r="V19" s="76">
        <v>44641.542245370372</v>
      </c>
      <c r="W19" s="75">
        <v>2.5</v>
      </c>
      <c r="X19" s="75">
        <v>1.3074319384035701E-3</v>
      </c>
      <c r="Y19" s="75">
        <v>1.7580260365271899E-3</v>
      </c>
      <c r="Z19" s="114">
        <f>((((N19/1000)+1)/((SMOW!$Z$4/1000)+1))-1)*1000</f>
        <v>-1.9499579594870475</v>
      </c>
      <c r="AA19" s="114">
        <f>((((P19/1000)+1)/((SMOW!$AA$4/1000)+1))-1)*1000</f>
        <v>-3.6617424956579825</v>
      </c>
      <c r="AB19" s="114">
        <f>Z19*SMOW!$AN$6</f>
        <v>-2.0430646457104915</v>
      </c>
      <c r="AC19" s="114">
        <f>AA19*SMOW!$AN$12</f>
        <v>-3.8347670262685263</v>
      </c>
      <c r="AD19" s="114">
        <f t="shared" ref="AD19" si="25">LN((AB19/1000)+1)*1000</f>
        <v>-2.0451545493076799</v>
      </c>
      <c r="AE19" s="114">
        <f t="shared" ref="AE19" si="26">LN((AC19/1000)+1)*1000</f>
        <v>-3.8421385968800146</v>
      </c>
      <c r="AF19" s="115">
        <f>(AD19-SMOW!AN$14*AE19)</f>
        <v>-1.6505370155031951E-2</v>
      </c>
      <c r="AG19" s="116">
        <f t="shared" ref="AG19" si="27">AF19*1000</f>
        <v>-16.505370155031951</v>
      </c>
      <c r="AJ19" s="75" t="s">
        <v>162</v>
      </c>
      <c r="AK19" s="85">
        <v>22</v>
      </c>
      <c r="AL19" s="85">
        <v>0</v>
      </c>
      <c r="AM19" s="85">
        <v>0</v>
      </c>
      <c r="AN19" s="85">
        <v>1</v>
      </c>
    </row>
    <row r="20" spans="1:40" s="75" customFormat="1" x14ac:dyDescent="0.25">
      <c r="A20" s="75">
        <v>3920</v>
      </c>
      <c r="B20" s="75" t="s">
        <v>143</v>
      </c>
      <c r="C20" s="75" t="s">
        <v>62</v>
      </c>
      <c r="D20" s="75" t="s">
        <v>22</v>
      </c>
      <c r="E20" s="75" t="s">
        <v>160</v>
      </c>
      <c r="F20" s="75">
        <v>-0.62403685735523695</v>
      </c>
      <c r="G20" s="75">
        <v>-0.62423230237109595</v>
      </c>
      <c r="H20" s="75">
        <v>5.7830933773337697E-3</v>
      </c>
      <c r="I20" s="75">
        <v>-1.10699685354479</v>
      </c>
      <c r="J20" s="75">
        <v>-1.10761016824988</v>
      </c>
      <c r="K20" s="75">
        <v>2.68721356586988E-3</v>
      </c>
      <c r="L20" s="75">
        <v>-3.9414133535157297E-2</v>
      </c>
      <c r="M20" s="75">
        <v>5.9053179951206198E-3</v>
      </c>
      <c r="N20" s="75">
        <v>-10.8126663935021</v>
      </c>
      <c r="O20" s="75">
        <v>5.7241347890087703E-3</v>
      </c>
      <c r="P20" s="75">
        <v>-20.981080911050501</v>
      </c>
      <c r="Q20" s="75">
        <v>2.6337484718910301E-3</v>
      </c>
      <c r="R20" s="75">
        <v>-33.240717261542898</v>
      </c>
      <c r="S20" s="75">
        <v>0.127502206975694</v>
      </c>
      <c r="T20" s="75">
        <v>165.74167835257199</v>
      </c>
      <c r="U20" s="75">
        <v>0.105462192614446</v>
      </c>
      <c r="V20" s="76">
        <v>44641.632465277777</v>
      </c>
      <c r="W20" s="75">
        <v>2.5</v>
      </c>
      <c r="X20" s="75">
        <v>1.6824145080822001E-2</v>
      </c>
      <c r="Y20" s="75">
        <v>2.0585364208206999E-2</v>
      </c>
      <c r="Z20" s="114">
        <f>((((N20/1000)+1)/((SMOW!$Z$4/1000)+1))-1)*1000</f>
        <v>-0.66671028545672861</v>
      </c>
      <c r="AA20" s="114">
        <f>((((P20/1000)+1)/((SMOW!$AA$4/1000)+1))-1)*1000</f>
        <v>-1.2651771009249968</v>
      </c>
      <c r="AB20" s="114">
        <f>Z20*SMOW!$AN$6</f>
        <v>-0.69854440016056141</v>
      </c>
      <c r="AC20" s="114">
        <f>AA20*SMOW!$AN$12</f>
        <v>-1.3249592058344304</v>
      </c>
      <c r="AD20" s="114">
        <f t="shared" ref="AD20" si="28">LN((AB20/1000)+1)*1000</f>
        <v>-0.69878849598122439</v>
      </c>
      <c r="AE20" s="114">
        <f t="shared" ref="AE20" si="29">LN((AC20/1000)+1)*1000</f>
        <v>-1.3258377403836843</v>
      </c>
      <c r="AF20" s="115">
        <f>(AD20-SMOW!AN$14*AE20)</f>
        <v>1.2538309413610005E-3</v>
      </c>
      <c r="AG20" s="116">
        <f t="shared" ref="AG20" si="30">AF20*1000</f>
        <v>1.2538309413610005</v>
      </c>
      <c r="AK20" s="85">
        <v>22</v>
      </c>
      <c r="AL20" s="85">
        <v>0</v>
      </c>
      <c r="AM20" s="85">
        <v>0</v>
      </c>
      <c r="AN20" s="85">
        <v>0</v>
      </c>
    </row>
    <row r="21" spans="1:40" s="75" customFormat="1" x14ac:dyDescent="0.25">
      <c r="A21" s="75">
        <v>3921</v>
      </c>
      <c r="B21" s="75" t="s">
        <v>143</v>
      </c>
      <c r="C21" s="75" t="s">
        <v>62</v>
      </c>
      <c r="D21" s="75" t="s">
        <v>22</v>
      </c>
      <c r="E21" s="75" t="s">
        <v>161</v>
      </c>
      <c r="F21" s="75">
        <v>-0.39010812705912201</v>
      </c>
      <c r="G21" s="75">
        <v>-0.390184560128292</v>
      </c>
      <c r="H21" s="75">
        <v>4.0563073217018001E-3</v>
      </c>
      <c r="I21" s="75">
        <v>-0.66271655964069398</v>
      </c>
      <c r="J21" s="75">
        <v>-0.66293630852772201</v>
      </c>
      <c r="K21" s="75">
        <v>1.68136265487944E-3</v>
      </c>
      <c r="L21" s="75">
        <v>-4.0154189225654599E-2</v>
      </c>
      <c r="M21" s="75">
        <v>3.9028107565746901E-3</v>
      </c>
      <c r="N21" s="75">
        <v>-10.5811225646433</v>
      </c>
      <c r="O21" s="75">
        <v>4.0149533026833696E-3</v>
      </c>
      <c r="P21" s="75">
        <v>-20.545640066294901</v>
      </c>
      <c r="Q21" s="75">
        <v>1.6479100802513399E-3</v>
      </c>
      <c r="R21" s="75">
        <v>-32.909928800741298</v>
      </c>
      <c r="S21" s="75">
        <v>0.12725749614418699</v>
      </c>
      <c r="T21" s="75">
        <v>133.77941829352699</v>
      </c>
      <c r="U21" s="75">
        <v>6.8968844428756698E-2</v>
      </c>
      <c r="V21" s="76">
        <v>44641.733124999999</v>
      </c>
      <c r="W21" s="75">
        <v>2.5</v>
      </c>
      <c r="X21" s="75">
        <v>8.5617550994334005E-2</v>
      </c>
      <c r="Y21" s="75">
        <v>8.0593994020132897E-2</v>
      </c>
      <c r="Z21" s="114">
        <f>((((N21/1000)+1)/((SMOW!$Z$4/1000)+1))-1)*1000</f>
        <v>-0.43279154393482955</v>
      </c>
      <c r="AA21" s="114">
        <f>((((P21/1000)+1)/((SMOW!$AA$4/1000)+1))-1)*1000</f>
        <v>-0.82096716126944802</v>
      </c>
      <c r="AB21" s="114">
        <f>Z21*SMOW!$AN$6</f>
        <v>-0.45345649534326921</v>
      </c>
      <c r="AC21" s="114">
        <f>AA21*SMOW!$AN$12</f>
        <v>-0.8597594733705185</v>
      </c>
      <c r="AD21" s="114">
        <f t="shared" ref="AD21" si="31">LN((AB21/1000)+1)*1000</f>
        <v>-0.4535593378307185</v>
      </c>
      <c r="AE21" s="114">
        <f t="shared" ref="AE21" si="32">LN((AC21/1000)+1)*1000</f>
        <v>-0.86012927852401067</v>
      </c>
      <c r="AF21" s="115">
        <f>(AD21-SMOW!AN$14*AE21)</f>
        <v>5.8892122995912732E-4</v>
      </c>
      <c r="AG21" s="116">
        <f t="shared" ref="AG21" si="33">AF21*1000</f>
        <v>0.58892122995912732</v>
      </c>
      <c r="AK21" s="85">
        <v>22</v>
      </c>
      <c r="AL21" s="85">
        <v>0</v>
      </c>
      <c r="AM21" s="85">
        <v>0</v>
      </c>
      <c r="AN21" s="85">
        <v>0</v>
      </c>
    </row>
    <row r="22" spans="1:40" s="75" customFormat="1" x14ac:dyDescent="0.25">
      <c r="A22" s="75">
        <v>3922</v>
      </c>
      <c r="B22" s="75" t="s">
        <v>143</v>
      </c>
      <c r="C22" s="75" t="s">
        <v>62</v>
      </c>
      <c r="D22" s="75" t="s">
        <v>22</v>
      </c>
      <c r="E22" s="75" t="s">
        <v>371</v>
      </c>
      <c r="F22" s="75">
        <v>-0.40719689041991702</v>
      </c>
      <c r="G22" s="75">
        <v>-0.40728030442170399</v>
      </c>
      <c r="H22" s="75">
        <v>4.9945313006970098E-3</v>
      </c>
      <c r="I22" s="75">
        <v>-0.69582192509795004</v>
      </c>
      <c r="J22" s="75">
        <v>-0.696064280189443</v>
      </c>
      <c r="K22" s="75">
        <v>2.850427796716E-3</v>
      </c>
      <c r="L22" s="75">
        <v>-3.9758364481678597E-2</v>
      </c>
      <c r="M22" s="75">
        <v>4.4732581563504898E-3</v>
      </c>
      <c r="N22" s="75">
        <v>-10.5980371082054</v>
      </c>
      <c r="O22" s="75">
        <v>4.9436120961068499E-3</v>
      </c>
      <c r="P22" s="75">
        <v>-20.5780867637929</v>
      </c>
      <c r="Q22" s="75">
        <v>2.7937153746117999E-3</v>
      </c>
      <c r="R22" s="75">
        <v>-32.5733705555459</v>
      </c>
      <c r="S22" s="75">
        <v>0.15331909599158899</v>
      </c>
      <c r="T22" s="75">
        <v>197.15538995916199</v>
      </c>
      <c r="U22" s="75">
        <v>6.2349869756646803E-2</v>
      </c>
      <c r="V22" s="76">
        <v>44641.835347222222</v>
      </c>
      <c r="W22" s="75">
        <v>2.5</v>
      </c>
      <c r="X22" s="75">
        <v>3.0645084454786298E-2</v>
      </c>
      <c r="Y22" s="75">
        <v>2.80431849324515E-2</v>
      </c>
      <c r="Z22" s="114">
        <f>((((N22/1000)+1)/((SMOW!$Z$4/1000)+1))-1)*1000</f>
        <v>-0.44987957760422859</v>
      </c>
      <c r="AA22" s="114">
        <f>((((P22/1000)+1)/((SMOW!$AA$4/1000)+1))-1)*1000</f>
        <v>-0.85406728430847956</v>
      </c>
      <c r="AB22" s="114">
        <f>Z22*SMOW!$AN$6</f>
        <v>-0.47136044926432891</v>
      </c>
      <c r="AC22" s="114">
        <f>AA22*SMOW!$AN$12</f>
        <v>-0.89442364228627969</v>
      </c>
      <c r="AD22" s="114">
        <f t="shared" ref="AD22" si="34">LN((AB22/1000)+1)*1000</f>
        <v>-0.47147157452229588</v>
      </c>
      <c r="AE22" s="114">
        <f t="shared" ref="AE22" si="35">LN((AC22/1000)+1)*1000</f>
        <v>-0.89482387778344374</v>
      </c>
      <c r="AF22" s="115">
        <f>(AD22-SMOW!AN$14*AE22)</f>
        <v>9.9543294736242904E-4</v>
      </c>
      <c r="AG22" s="116">
        <f t="shared" ref="AG22" si="36">AF22*1000</f>
        <v>0.99543294736242904</v>
      </c>
      <c r="AH22" s="2">
        <f>AVERAGE(AG20:AG22)</f>
        <v>0.94606170622751895</v>
      </c>
      <c r="AI22" s="2">
        <f>STDEV(AG20:AG22)</f>
        <v>0.33519303493290492</v>
      </c>
      <c r="AK22" s="85">
        <v>22</v>
      </c>
      <c r="AL22" s="85">
        <v>0</v>
      </c>
      <c r="AM22" s="85">
        <v>0</v>
      </c>
      <c r="AN22" s="85">
        <v>0</v>
      </c>
    </row>
    <row r="23" spans="1:40" s="75" customFormat="1" x14ac:dyDescent="0.25">
      <c r="A23" s="75">
        <v>3925</v>
      </c>
      <c r="B23" s="75" t="s">
        <v>143</v>
      </c>
      <c r="C23" s="75" t="s">
        <v>63</v>
      </c>
      <c r="D23" s="75" t="s">
        <v>56</v>
      </c>
      <c r="E23" s="75" t="s">
        <v>381</v>
      </c>
      <c r="F23" s="75">
        <v>11.1024978562579</v>
      </c>
      <c r="G23" s="75">
        <v>11.041317235115599</v>
      </c>
      <c r="H23" s="75">
        <v>4.0410783268238302E-3</v>
      </c>
      <c r="I23" s="75">
        <v>21.384062297038799</v>
      </c>
      <c r="J23" s="75">
        <v>21.158631282296799</v>
      </c>
      <c r="K23" s="75">
        <v>1.55750616814529E-3</v>
      </c>
      <c r="L23" s="75">
        <v>-0.13044008193708301</v>
      </c>
      <c r="M23" s="75">
        <v>4.0223642918812896E-3</v>
      </c>
      <c r="N23" s="75">
        <v>0.79431639736501902</v>
      </c>
      <c r="O23" s="75">
        <v>3.9998795672808E-3</v>
      </c>
      <c r="P23" s="75">
        <v>1.0624936754276499</v>
      </c>
      <c r="Q23" s="75">
        <v>1.5265178556747899E-3</v>
      </c>
      <c r="R23" s="75">
        <v>-2.7977419634900298</v>
      </c>
      <c r="S23" s="75">
        <v>0.113489469466089</v>
      </c>
      <c r="T23" s="75">
        <v>123.16126639276</v>
      </c>
      <c r="U23" s="75">
        <v>0.109482080942141</v>
      </c>
      <c r="V23" s="76">
        <v>44643.676550925928</v>
      </c>
      <c r="W23" s="75">
        <v>2.5</v>
      </c>
      <c r="X23" s="75">
        <v>1.56281345911745E-2</v>
      </c>
      <c r="Y23" s="75">
        <v>1.7572682132983401E-2</v>
      </c>
      <c r="Z23" s="114">
        <f>((((N23/1000)+1)/((SMOW!$Z$4/1000)+1))-1)*1000</f>
        <v>11.059323704250001</v>
      </c>
      <c r="AA23" s="114">
        <f>((((P23/1000)+1)/((SMOW!$AA$4/1000)+1))-1)*1000</f>
        <v>21.222320465696054</v>
      </c>
      <c r="AB23" s="114">
        <f>Z23*SMOW!$AN$6</f>
        <v>11.587384823191238</v>
      </c>
      <c r="AC23" s="114">
        <f>AA23*SMOW!$AN$12</f>
        <v>22.225116823276565</v>
      </c>
      <c r="AD23" s="114">
        <f t="shared" ref="AD23:AD25" si="37">LN((AB23/1000)+1)*1000</f>
        <v>11.520765217124763</v>
      </c>
      <c r="AE23" s="114">
        <f t="shared" ref="AE23:AE25" si="38">LN((AC23/1000)+1)*1000</f>
        <v>21.981738389710507</v>
      </c>
      <c r="AF23" s="115">
        <f>(AD23-SMOW!AN$14*AE23)</f>
        <v>-8.5592652642384692E-2</v>
      </c>
      <c r="AG23" s="116">
        <f t="shared" ref="AG23:AG25" si="39">AF23*1000</f>
        <v>-85.592652642384692</v>
      </c>
      <c r="AK23" s="85">
        <v>22</v>
      </c>
      <c r="AL23" s="85">
        <v>0</v>
      </c>
      <c r="AM23" s="85">
        <v>0</v>
      </c>
      <c r="AN23" s="85">
        <v>1</v>
      </c>
    </row>
    <row r="24" spans="1:40" s="75" customFormat="1" x14ac:dyDescent="0.25">
      <c r="A24" s="75">
        <v>3926</v>
      </c>
      <c r="B24" s="75" t="s">
        <v>143</v>
      </c>
      <c r="C24" s="75" t="s">
        <v>63</v>
      </c>
      <c r="D24" s="75" t="s">
        <v>56</v>
      </c>
      <c r="E24" s="75" t="s">
        <v>380</v>
      </c>
      <c r="F24" s="75">
        <v>12.1544685437332</v>
      </c>
      <c r="G24" s="75">
        <v>12.081195474510899</v>
      </c>
      <c r="H24" s="75">
        <v>5.8160759906485896E-3</v>
      </c>
      <c r="I24" s="75">
        <v>23.3826525990237</v>
      </c>
      <c r="J24" s="75">
        <v>23.113466440599101</v>
      </c>
      <c r="K24" s="75">
        <v>1.6589460299513299E-3</v>
      </c>
      <c r="L24" s="75">
        <v>-0.122714806125455</v>
      </c>
      <c r="M24" s="75">
        <v>5.5808008736993103E-3</v>
      </c>
      <c r="N24" s="75">
        <v>1.83556225253217</v>
      </c>
      <c r="O24" s="75">
        <v>5.7567811448564201E-3</v>
      </c>
      <c r="P24" s="75">
        <v>3.02131980694277</v>
      </c>
      <c r="Q24" s="75">
        <v>1.6259394589324299E-3</v>
      </c>
      <c r="R24" s="75">
        <v>0.245346033194629</v>
      </c>
      <c r="S24" s="75">
        <v>0.12063398094107999</v>
      </c>
      <c r="T24" s="75">
        <v>110.313327255163</v>
      </c>
      <c r="U24" s="75">
        <v>4.9703441069935302E-2</v>
      </c>
      <c r="V24" s="76">
        <v>44643.769259259258</v>
      </c>
      <c r="W24" s="75">
        <v>2.5</v>
      </c>
      <c r="X24" s="75">
        <v>3.8222026949655201E-2</v>
      </c>
      <c r="Y24" s="75">
        <v>4.9395596102690301E-2</v>
      </c>
      <c r="Z24" s="114">
        <f>((((N24/1000)+1)/((SMOW!$Z$4/1000)+1))-1)*1000</f>
        <v>12.111249472498642</v>
      </c>
      <c r="AA24" s="114">
        <f>((((P24/1000)+1)/((SMOW!$AA$4/1000)+1))-1)*1000</f>
        <v>23.220594279821817</v>
      </c>
      <c r="AB24" s="114">
        <f>Z24*SMOW!$AN$6</f>
        <v>12.689537993501636</v>
      </c>
      <c r="AC24" s="114">
        <f>AA24*SMOW!$AN$12</f>
        <v>24.317813003019364</v>
      </c>
      <c r="AD24" s="114">
        <f t="shared" si="37"/>
        <v>12.609700497467772</v>
      </c>
      <c r="AE24" s="114">
        <f t="shared" si="38"/>
        <v>24.026842725052934</v>
      </c>
      <c r="AF24" s="115">
        <f>(AD24-SMOW!AN$14*AE24)</f>
        <v>-7.6472461360177491E-2</v>
      </c>
      <c r="AG24" s="116">
        <f t="shared" si="39"/>
        <v>-76.472461360177491</v>
      </c>
      <c r="AK24" s="85">
        <v>22</v>
      </c>
      <c r="AL24" s="85">
        <v>0</v>
      </c>
      <c r="AM24" s="85">
        <v>0</v>
      </c>
      <c r="AN24" s="85">
        <v>1</v>
      </c>
    </row>
    <row r="25" spans="1:40" s="75" customFormat="1" x14ac:dyDescent="0.25">
      <c r="A25" s="75">
        <v>3927</v>
      </c>
      <c r="B25" s="75" t="s">
        <v>143</v>
      </c>
      <c r="C25" s="75" t="s">
        <v>63</v>
      </c>
      <c r="D25" s="75" t="s">
        <v>56</v>
      </c>
      <c r="E25" s="75" t="s">
        <v>379</v>
      </c>
      <c r="F25" s="75">
        <v>12.4569056750809</v>
      </c>
      <c r="G25" s="75">
        <v>12.379955831532699</v>
      </c>
      <c r="H25" s="75">
        <v>7.1223482692521801E-3</v>
      </c>
      <c r="I25" s="75">
        <v>23.960135656872598</v>
      </c>
      <c r="J25" s="75">
        <v>23.677595777984099</v>
      </c>
      <c r="K25" s="75">
        <v>1.7804193832569599E-3</v>
      </c>
      <c r="L25" s="75">
        <v>-0.12181473924285501</v>
      </c>
      <c r="M25" s="75">
        <v>6.9854062775594897E-3</v>
      </c>
      <c r="N25" s="75">
        <v>2.1349160398702902</v>
      </c>
      <c r="O25" s="75">
        <v>7.0497359885698897E-3</v>
      </c>
      <c r="P25" s="75">
        <v>3.5873131989342202</v>
      </c>
      <c r="Q25" s="75">
        <v>1.7449959651632801E-3</v>
      </c>
      <c r="R25" s="75">
        <v>1.2581223383396201</v>
      </c>
      <c r="S25" s="75">
        <v>0.133331333401426</v>
      </c>
      <c r="T25" s="75">
        <v>155.28658630235699</v>
      </c>
      <c r="U25" s="75">
        <v>5.1014916447992803E-2</v>
      </c>
      <c r="V25" s="76">
        <v>44643.915960648148</v>
      </c>
      <c r="W25" s="75">
        <v>2.5</v>
      </c>
      <c r="X25" s="75">
        <v>6.8630736776125797E-3</v>
      </c>
      <c r="Y25" s="75">
        <v>4.7302172479822702E-3</v>
      </c>
      <c r="Z25" s="114">
        <f>((((N25/1000)+1)/((SMOW!$Z$4/1000)+1))-1)*1000</f>
        <v>12.413673689758431</v>
      </c>
      <c r="AA25" s="114">
        <f>((((P25/1000)+1)/((SMOW!$AA$4/1000)+1))-1)*1000</f>
        <v>23.797985890025242</v>
      </c>
      <c r="AB25" s="114">
        <f>Z25*SMOW!$AN$6</f>
        <v>13.006402376799766</v>
      </c>
      <c r="AC25" s="114">
        <f>AA25*SMOW!$AN$12</f>
        <v>24.922487501752602</v>
      </c>
      <c r="AD25" s="114">
        <f t="shared" si="37"/>
        <v>12.922545460591362</v>
      </c>
      <c r="AE25" s="114">
        <f t="shared" si="38"/>
        <v>24.616987781378089</v>
      </c>
      <c r="AF25" s="115">
        <f>(AD25-SMOW!AN$14*AE25)</f>
        <v>-7.5224087976270226E-2</v>
      </c>
      <c r="AG25" s="116">
        <f t="shared" si="39"/>
        <v>-75.224087976270226</v>
      </c>
      <c r="AK25" s="85">
        <v>22</v>
      </c>
      <c r="AL25" s="85">
        <v>0</v>
      </c>
      <c r="AM25" s="85">
        <v>0</v>
      </c>
      <c r="AN25" s="85">
        <v>1</v>
      </c>
    </row>
    <row r="26" spans="1:40" s="75" customFormat="1" x14ac:dyDescent="0.25">
      <c r="A26" s="75">
        <v>3928</v>
      </c>
      <c r="B26" s="75" t="s">
        <v>143</v>
      </c>
      <c r="C26" s="75" t="s">
        <v>63</v>
      </c>
      <c r="D26" s="75" t="s">
        <v>56</v>
      </c>
      <c r="E26" s="75" t="s">
        <v>378</v>
      </c>
      <c r="F26" s="75">
        <v>10.648615656491801</v>
      </c>
      <c r="G26" s="75">
        <v>10.5923176898207</v>
      </c>
      <c r="H26" s="75">
        <v>6.3280797378353904E-3</v>
      </c>
      <c r="I26" s="75">
        <v>20.557201863346702</v>
      </c>
      <c r="J26" s="75">
        <v>20.348754369894099</v>
      </c>
      <c r="K26" s="75">
        <v>2.4050923749626201E-3</v>
      </c>
      <c r="L26" s="75">
        <v>-0.15182461748339701</v>
      </c>
      <c r="M26" s="75">
        <v>6.4488250057074797E-3</v>
      </c>
      <c r="N26" s="75">
        <v>0.34506152280691099</v>
      </c>
      <c r="O26" s="75">
        <v>6.2635650181523802E-3</v>
      </c>
      <c r="P26" s="75">
        <v>0.25208454704173699</v>
      </c>
      <c r="Q26" s="75">
        <v>2.35724039494546E-3</v>
      </c>
      <c r="R26" s="75">
        <v>-6.8354974026426003</v>
      </c>
      <c r="S26" s="75">
        <v>0.17211208595888799</v>
      </c>
      <c r="T26" s="75">
        <v>234.85322039498101</v>
      </c>
      <c r="U26" s="75">
        <v>0.25108820152510197</v>
      </c>
      <c r="V26" s="76">
        <v>44650.649097222224</v>
      </c>
      <c r="W26" s="75">
        <v>2.5</v>
      </c>
      <c r="X26" s="75">
        <v>1.41666691996716E-2</v>
      </c>
      <c r="Y26" s="75">
        <v>1.21622268374322E-2</v>
      </c>
      <c r="Z26" s="114">
        <f>((((N26/1000)+1)/((SMOW!$Z$4/1000)+1))-1)*1000</f>
        <v>10.60546088528791</v>
      </c>
      <c r="AA26" s="114">
        <f>((((P26/1000)+1)/((SMOW!$AA$4/1000)+1))-1)*1000</f>
        <v>20.395590969939814</v>
      </c>
      <c r="AB26" s="114">
        <f>Z26*SMOW!$AN$6</f>
        <v>11.111850940569544</v>
      </c>
      <c r="AC26" s="114">
        <f>AA26*SMOW!$AN$12</f>
        <v>21.359322733788044</v>
      </c>
      <c r="AD26" s="114">
        <f t="shared" ref="AD26" si="40">LN((AB26/1000)+1)*1000</f>
        <v>11.050567885781557</v>
      </c>
      <c r="AE26" s="114">
        <f t="shared" ref="AE26" si="41">LN((AC26/1000)+1)*1000</f>
        <v>21.134409427392633</v>
      </c>
      <c r="AF26" s="115">
        <f>(AD26-SMOW!AN$14*AE26)</f>
        <v>-0.10840029188175393</v>
      </c>
      <c r="AG26" s="116">
        <f t="shared" ref="AG26" si="42">AF26*1000</f>
        <v>-108.40029188175393</v>
      </c>
      <c r="AJ26" s="75" t="s">
        <v>169</v>
      </c>
      <c r="AK26" s="85">
        <v>22</v>
      </c>
      <c r="AL26" s="85">
        <v>0</v>
      </c>
      <c r="AM26" s="85">
        <v>0</v>
      </c>
      <c r="AN26" s="85">
        <v>1</v>
      </c>
    </row>
    <row r="27" spans="1:40" s="75" customFormat="1" x14ac:dyDescent="0.25">
      <c r="A27" s="75">
        <v>3929</v>
      </c>
      <c r="B27" s="75" t="s">
        <v>143</v>
      </c>
      <c r="C27" s="75" t="s">
        <v>63</v>
      </c>
      <c r="D27" s="75" t="s">
        <v>56</v>
      </c>
      <c r="E27" s="75" t="s">
        <v>377</v>
      </c>
      <c r="F27" s="75">
        <v>12.8885772373355</v>
      </c>
      <c r="G27" s="75">
        <v>12.806225956706999</v>
      </c>
      <c r="H27" s="75">
        <v>4.6139841520454203E-3</v>
      </c>
      <c r="I27" s="75">
        <v>24.810048212258899</v>
      </c>
      <c r="J27" s="75">
        <v>24.507276467468401</v>
      </c>
      <c r="K27" s="75">
        <v>2.6657301421782998E-3</v>
      </c>
      <c r="L27" s="75">
        <v>-0.133616018116267</v>
      </c>
      <c r="M27" s="75">
        <v>4.74134674106454E-3</v>
      </c>
      <c r="N27" s="75">
        <v>2.56218671417952</v>
      </c>
      <c r="O27" s="75">
        <v>4.5669446224327797E-3</v>
      </c>
      <c r="P27" s="75">
        <v>4.4203158014886998</v>
      </c>
      <c r="Q27" s="75">
        <v>2.6126924847343701E-3</v>
      </c>
      <c r="R27" s="75">
        <v>0.54985656274205696</v>
      </c>
      <c r="S27" s="75">
        <v>0.14404106354630999</v>
      </c>
      <c r="T27" s="75">
        <v>162.18610983462699</v>
      </c>
      <c r="U27" s="75">
        <v>5.8435199661131802E-2</v>
      </c>
      <c r="V27" s="76">
        <v>44650.744803240741</v>
      </c>
      <c r="W27" s="75">
        <v>2.5</v>
      </c>
      <c r="X27" s="75">
        <v>4.7758601128786798E-2</v>
      </c>
      <c r="Y27" s="75">
        <v>5.2789365661112898E-2</v>
      </c>
      <c r="Z27" s="114">
        <f>((((N27/1000)+1)/((SMOW!$Z$4/1000)+1))-1)*1000</f>
        <v>12.845326819605374</v>
      </c>
      <c r="AA27" s="114">
        <f>((((P27/1000)+1)/((SMOW!$AA$4/1000)+1))-1)*1000</f>
        <v>24.647763857044367</v>
      </c>
      <c r="AB27" s="114">
        <f>Z27*SMOW!$AN$6</f>
        <v>13.458666101004651</v>
      </c>
      <c r="AC27" s="114">
        <f>AA27*SMOW!$AN$12</f>
        <v>25.812419148076323</v>
      </c>
      <c r="AD27" s="114">
        <f t="shared" ref="AD27" si="43">LN((AB27/1000)+1)*1000</f>
        <v>13.368902754135462</v>
      </c>
      <c r="AE27" s="114">
        <f t="shared" ref="AE27" si="44">LN((AC27/1000)+1)*1000</f>
        <v>25.484902692566017</v>
      </c>
      <c r="AF27" s="115">
        <f>(AD27-SMOW!AN$14*AE27)</f>
        <v>-8.712586753939533E-2</v>
      </c>
      <c r="AG27" s="116">
        <f t="shared" ref="AG27" si="45">AF27*1000</f>
        <v>-87.12586753939533</v>
      </c>
      <c r="AK27" s="85">
        <v>22</v>
      </c>
      <c r="AL27" s="85">
        <v>0</v>
      </c>
      <c r="AM27" s="85">
        <v>0</v>
      </c>
      <c r="AN27" s="85">
        <v>0</v>
      </c>
    </row>
    <row r="28" spans="1:40" s="75" customFormat="1" x14ac:dyDescent="0.25">
      <c r="A28" s="75">
        <v>3930</v>
      </c>
      <c r="B28" s="75" t="s">
        <v>143</v>
      </c>
      <c r="C28" s="75" t="s">
        <v>63</v>
      </c>
      <c r="D28" s="75" t="s">
        <v>56</v>
      </c>
      <c r="E28" s="75" t="s">
        <v>376</v>
      </c>
      <c r="F28" s="75">
        <v>13.355971899447001</v>
      </c>
      <c r="G28" s="75">
        <v>13.2675666682283</v>
      </c>
      <c r="H28" s="75">
        <v>5.2453807175223697E-3</v>
      </c>
      <c r="I28" s="75">
        <v>25.708271987305402</v>
      </c>
      <c r="J28" s="75">
        <v>25.3833709157744</v>
      </c>
      <c r="K28" s="75">
        <v>2.4008412078877798E-3</v>
      </c>
      <c r="L28" s="75">
        <v>-0.13485317530052901</v>
      </c>
      <c r="M28" s="75">
        <v>4.8112202520457703E-3</v>
      </c>
      <c r="N28" s="75">
        <v>3.0248162916431198</v>
      </c>
      <c r="O28" s="75">
        <v>5.19190410523729E-3</v>
      </c>
      <c r="P28" s="75">
        <v>5.30066841841162</v>
      </c>
      <c r="Q28" s="75">
        <v>2.3530738095535598E-3</v>
      </c>
      <c r="R28" s="75">
        <v>1.54964319831895</v>
      </c>
      <c r="S28" s="75">
        <v>0.157743154874357</v>
      </c>
      <c r="T28" s="75">
        <v>240.301471139402</v>
      </c>
      <c r="U28" s="75">
        <v>8.2905666537665096E-2</v>
      </c>
      <c r="V28" s="76">
        <v>44650.862800925926</v>
      </c>
      <c r="W28" s="75">
        <v>2.5</v>
      </c>
      <c r="X28" s="75">
        <v>0.40084343270869799</v>
      </c>
      <c r="Y28" s="75">
        <v>0.39294145094397098</v>
      </c>
      <c r="Z28" s="114">
        <f>((((N28/1000)+1)/((SMOW!$Z$4/1000)+1))-1)*1000</f>
        <v>13.312701523929826</v>
      </c>
      <c r="AA28" s="114">
        <f>((((P28/1000)+1)/((SMOW!$AA$4/1000)+1))-1)*1000</f>
        <v>25.545845393374123</v>
      </c>
      <c r="AB28" s="114">
        <f>Z28*SMOW!$AN$6</f>
        <v>13.94835703513939</v>
      </c>
      <c r="AC28" s="114">
        <f>AA28*SMOW!$AN$12</f>
        <v>26.752936802308337</v>
      </c>
      <c r="AD28" s="114">
        <f t="shared" ref="AD28" si="46">LN((AB28/1000)+1)*1000</f>
        <v>13.851973926395713</v>
      </c>
      <c r="AE28" s="114">
        <f t="shared" ref="AE28" si="47">LN((AC28/1000)+1)*1000</f>
        <v>26.401334140002771</v>
      </c>
      <c r="AF28" s="115">
        <f>(AD28-SMOW!AN$14*AE28)</f>
        <v>-8.7930499525750605E-2</v>
      </c>
      <c r="AG28" s="116">
        <f t="shared" ref="AG28" si="48">AF28*1000</f>
        <v>-87.930499525750605</v>
      </c>
      <c r="AK28" s="85">
        <v>22</v>
      </c>
      <c r="AL28" s="85">
        <v>0</v>
      </c>
      <c r="AM28" s="85">
        <v>0</v>
      </c>
      <c r="AN28" s="85">
        <v>0</v>
      </c>
    </row>
    <row r="29" spans="1:40" s="75" customFormat="1" x14ac:dyDescent="0.25">
      <c r="A29" s="75">
        <v>3931</v>
      </c>
      <c r="B29" s="75" t="s">
        <v>143</v>
      </c>
      <c r="C29" s="75" t="s">
        <v>63</v>
      </c>
      <c r="D29" s="75" t="s">
        <v>56</v>
      </c>
      <c r="E29" s="75" t="s">
        <v>375</v>
      </c>
      <c r="F29" s="75">
        <v>13.447902995552599</v>
      </c>
      <c r="G29" s="75">
        <v>13.358282034365599</v>
      </c>
      <c r="H29" s="75">
        <v>5.0867708820877301E-3</v>
      </c>
      <c r="I29" s="75">
        <v>25.871791636766599</v>
      </c>
      <c r="J29" s="75">
        <v>25.542779276626099</v>
      </c>
      <c r="K29" s="75">
        <v>3.6400793765501501E-3</v>
      </c>
      <c r="L29" s="75">
        <v>-0.12830542369293099</v>
      </c>
      <c r="M29" s="75">
        <v>4.1005791733532901E-3</v>
      </c>
      <c r="N29" s="75">
        <v>3.1158101509973402</v>
      </c>
      <c r="O29" s="75">
        <v>5.03491129574007E-3</v>
      </c>
      <c r="P29" s="75">
        <v>5.4609346631055899</v>
      </c>
      <c r="Q29" s="75">
        <v>3.5676559605516901E-3</v>
      </c>
      <c r="R29" s="75">
        <v>1.8927094471869099</v>
      </c>
      <c r="S29" s="75">
        <v>0.12051965036407999</v>
      </c>
      <c r="T29" s="75">
        <v>245.40821935448599</v>
      </c>
      <c r="U29" s="75">
        <v>7.9942473573850203E-2</v>
      </c>
      <c r="V29" s="76">
        <v>44650.964143518519</v>
      </c>
      <c r="W29" s="75">
        <v>2.5</v>
      </c>
      <c r="X29" s="75">
        <v>0.28471859358142998</v>
      </c>
      <c r="Y29" s="75">
        <v>0.27854401957159702</v>
      </c>
      <c r="Z29" s="114">
        <f>((((N29/1000)+1)/((SMOW!$Z$4/1000)+1))-1)*1000</f>
        <v>13.404628694570819</v>
      </c>
      <c r="AA29" s="114">
        <f>((((P29/1000)+1)/((SMOW!$AA$4/1000)+1))-1)*1000</f>
        <v>25.709339148592079</v>
      </c>
      <c r="AB29" s="114">
        <f>Z29*SMOW!$AN$6</f>
        <v>14.044673548735515</v>
      </c>
      <c r="AC29" s="114">
        <f>AA29*SMOW!$AN$12</f>
        <v>26.924155958831243</v>
      </c>
      <c r="AD29" s="114">
        <f t="shared" ref="AD29" si="49">LN((AB29/1000)+1)*1000</f>
        <v>13.946960952698271</v>
      </c>
      <c r="AE29" s="114">
        <f t="shared" ref="AE29" si="50">LN((AC29/1000)+1)*1000</f>
        <v>26.568078130597303</v>
      </c>
      <c r="AF29" s="115">
        <f>(AD29-SMOW!AN$14*AE29)</f>
        <v>-8.0984300257105346E-2</v>
      </c>
      <c r="AG29" s="116">
        <f t="shared" ref="AG29" si="51">AF29*1000</f>
        <v>-80.984300257105346</v>
      </c>
      <c r="AH29" s="2">
        <f>AVERAGE(AG27:AG29)</f>
        <v>-85.346889107417098</v>
      </c>
      <c r="AI29" s="2">
        <f>STDEV(AG27:AG29)</f>
        <v>3.7994728931806829</v>
      </c>
      <c r="AK29" s="85">
        <v>22</v>
      </c>
      <c r="AL29" s="85">
        <v>0</v>
      </c>
      <c r="AM29" s="85">
        <v>0</v>
      </c>
      <c r="AN29" s="85">
        <v>0</v>
      </c>
    </row>
    <row r="30" spans="1:40" s="75" customFormat="1" x14ac:dyDescent="0.25">
      <c r="A30" s="75">
        <v>3932</v>
      </c>
      <c r="B30" s="75" t="s">
        <v>143</v>
      </c>
      <c r="C30" s="75" t="s">
        <v>63</v>
      </c>
      <c r="D30" s="75" t="s">
        <v>56</v>
      </c>
      <c r="E30" s="75" t="s">
        <v>372</v>
      </c>
      <c r="F30" s="75">
        <v>12.9784991176282</v>
      </c>
      <c r="G30" s="75">
        <v>12.8949996570186</v>
      </c>
      <c r="H30" s="75">
        <v>4.7365965023578099E-3</v>
      </c>
      <c r="I30" s="75">
        <v>24.9866010122951</v>
      </c>
      <c r="J30" s="75">
        <v>24.679540227651302</v>
      </c>
      <c r="K30" s="75">
        <v>2.2522496272991801E-3</v>
      </c>
      <c r="L30" s="75">
        <v>-0.13579758318125901</v>
      </c>
      <c r="M30" s="75">
        <v>4.8016503025771302E-3</v>
      </c>
      <c r="N30" s="75">
        <v>2.65119184165916</v>
      </c>
      <c r="O30" s="75">
        <v>4.6883069408674002E-3</v>
      </c>
      <c r="P30" s="75">
        <v>4.5933558877732796</v>
      </c>
      <c r="Q30" s="75">
        <v>2.2074386232478899E-3</v>
      </c>
      <c r="R30" s="75">
        <v>0.109545502158392</v>
      </c>
      <c r="S30" s="75">
        <v>0.15183465803703</v>
      </c>
      <c r="T30" s="75">
        <v>226.798837401708</v>
      </c>
      <c r="U30" s="75">
        <v>0.10494832242272401</v>
      </c>
      <c r="V30" s="76">
        <v>44651.514513888891</v>
      </c>
      <c r="W30" s="75">
        <v>2.5</v>
      </c>
      <c r="X30" s="75">
        <v>5.0524814999565399E-3</v>
      </c>
      <c r="Y30" s="75">
        <v>6.0547213681732496E-3</v>
      </c>
      <c r="Z30" s="114">
        <f>((((N30/1000)+1)/((SMOW!$Z$4/1000)+1))-1)*1000</f>
        <v>12.935244860226902</v>
      </c>
      <c r="AA30" s="114">
        <f>((((P30/1000)+1)/((SMOW!$AA$4/1000)+1))-1)*1000</f>
        <v>24.824288698965582</v>
      </c>
      <c r="AB30" s="114">
        <f>Z30*SMOW!$AN$6</f>
        <v>13.552877552544729</v>
      </c>
      <c r="AC30" s="114">
        <f>AA30*SMOW!$AN$12</f>
        <v>25.997285135763725</v>
      </c>
      <c r="AD30" s="114">
        <f t="shared" ref="AD30" si="52">LN((AB30/1000)+1)*1000</f>
        <v>13.461858763096441</v>
      </c>
      <c r="AE30" s="114">
        <f t="shared" ref="AE30" si="53">LN((AC30/1000)+1)*1000</f>
        <v>25.66510067856985</v>
      </c>
      <c r="AF30" s="115">
        <f>(AD30-SMOW!AN$14*AE30)</f>
        <v>-8.9314395188440088E-2</v>
      </c>
      <c r="AG30" s="116">
        <f t="shared" ref="AG30" si="54">AF30*1000</f>
        <v>-89.314395188440088</v>
      </c>
      <c r="AK30" s="85">
        <v>22</v>
      </c>
      <c r="AL30" s="85">
        <v>0</v>
      </c>
      <c r="AM30" s="85">
        <v>0</v>
      </c>
      <c r="AN30" s="85">
        <v>0</v>
      </c>
    </row>
    <row r="31" spans="1:40" s="75" customFormat="1" x14ac:dyDescent="0.25">
      <c r="A31" s="75">
        <v>3933</v>
      </c>
      <c r="B31" s="75" t="s">
        <v>143</v>
      </c>
      <c r="C31" s="75" t="s">
        <v>63</v>
      </c>
      <c r="D31" s="75" t="s">
        <v>56</v>
      </c>
      <c r="E31" s="75" t="s">
        <v>373</v>
      </c>
      <c r="F31" s="75">
        <v>13.5611205556232</v>
      </c>
      <c r="G31" s="75">
        <v>13.469991100236699</v>
      </c>
      <c r="H31" s="75">
        <v>4.6491739098596298E-3</v>
      </c>
      <c r="I31" s="75">
        <v>26.087495178959198</v>
      </c>
      <c r="J31" s="75">
        <v>25.7530209467688</v>
      </c>
      <c r="K31" s="75">
        <v>2.5246725523902802E-3</v>
      </c>
      <c r="L31" s="75">
        <v>-0.12760395965726901</v>
      </c>
      <c r="M31" s="75">
        <v>4.6517045122509999E-3</v>
      </c>
      <c r="N31" s="75">
        <v>3.22787345899556</v>
      </c>
      <c r="O31" s="75">
        <v>4.6017756209633404E-3</v>
      </c>
      <c r="P31" s="75">
        <v>5.6723465441137098</v>
      </c>
      <c r="Q31" s="75">
        <v>2.4744413921295098E-3</v>
      </c>
      <c r="R31" s="75">
        <v>2.2654806373076402</v>
      </c>
      <c r="S31" s="75">
        <v>0.12564821378841701</v>
      </c>
      <c r="T31" s="75">
        <v>188.681570597388</v>
      </c>
      <c r="U31" s="75">
        <v>7.9447514880591902E-2</v>
      </c>
      <c r="V31" s="76">
        <v>44651.610277777778</v>
      </c>
      <c r="W31" s="75">
        <v>2.5</v>
      </c>
      <c r="X31" s="75">
        <v>1.3454092223054799E-2</v>
      </c>
      <c r="Y31" s="75">
        <v>1.0498124726828499E-2</v>
      </c>
      <c r="Z31" s="114">
        <f>((((N31/1000)+1)/((SMOW!$Z$4/1000)+1))-1)*1000</f>
        <v>13.517841420243037</v>
      </c>
      <c r="AA31" s="114">
        <f>((((P31/1000)+1)/((SMOW!$AA$4/1000)+1))-1)*1000</f>
        <v>25.925008532932338</v>
      </c>
      <c r="AB31" s="114">
        <f>Z31*SMOW!$AN$6</f>
        <v>14.163291961065941</v>
      </c>
      <c r="AC31" s="114">
        <f>AA31*SMOW!$AN$12</f>
        <v>27.150016145511312</v>
      </c>
      <c r="AD31" s="114">
        <f t="shared" ref="AD31" si="55">LN((AB31/1000)+1)*1000</f>
        <v>14.063929640803902</v>
      </c>
      <c r="AE31" s="114">
        <f t="shared" ref="AE31" si="56">LN((AC31/1000)+1)*1000</f>
        <v>26.787992475130341</v>
      </c>
      <c r="AF31" s="115">
        <f>(AD31-SMOW!AN$14*AE31)</f>
        <v>-8.0130386064919179E-2</v>
      </c>
      <c r="AG31" s="116">
        <f t="shared" ref="AG31" si="57">AF31*1000</f>
        <v>-80.130386064919179</v>
      </c>
      <c r="AK31" s="85">
        <v>22</v>
      </c>
      <c r="AL31" s="85">
        <v>0</v>
      </c>
      <c r="AM31" s="85">
        <v>0</v>
      </c>
      <c r="AN31" s="85">
        <v>0</v>
      </c>
    </row>
    <row r="32" spans="1:40" s="75" customFormat="1" x14ac:dyDescent="0.25">
      <c r="A32" s="75">
        <v>3934</v>
      </c>
      <c r="B32" s="75" t="s">
        <v>143</v>
      </c>
      <c r="C32" s="75" t="s">
        <v>63</v>
      </c>
      <c r="D32" s="75" t="s">
        <v>56</v>
      </c>
      <c r="E32" s="75" t="s">
        <v>374</v>
      </c>
      <c r="F32" s="75">
        <v>13.616173740235</v>
      </c>
      <c r="G32" s="75">
        <v>13.5243061210241</v>
      </c>
      <c r="H32" s="75">
        <v>5.1591396786277001E-3</v>
      </c>
      <c r="I32" s="75">
        <v>26.2099194101176</v>
      </c>
      <c r="J32" s="75">
        <v>25.872325462559999</v>
      </c>
      <c r="K32" s="75">
        <v>3.0589309500120699E-3</v>
      </c>
      <c r="L32" s="75">
        <v>-0.136281723207586</v>
      </c>
      <c r="M32" s="75">
        <v>5.65964360661801E-3</v>
      </c>
      <c r="N32" s="75">
        <v>3.2823653768534</v>
      </c>
      <c r="O32" s="75">
        <v>5.1065422930103802E-3</v>
      </c>
      <c r="P32" s="75">
        <v>5.7923350094262398</v>
      </c>
      <c r="Q32" s="75">
        <v>2.9980701264473498E-3</v>
      </c>
      <c r="R32" s="75">
        <v>2.2243491951983301</v>
      </c>
      <c r="S32" s="75">
        <v>9.9776310283346298E-2</v>
      </c>
      <c r="T32" s="75">
        <v>258.95122270131998</v>
      </c>
      <c r="U32" s="75">
        <v>7.92560206071901E-2</v>
      </c>
      <c r="V32" s="76">
        <v>44651.708819444444</v>
      </c>
      <c r="W32" s="75">
        <v>2.5</v>
      </c>
      <c r="X32" s="75">
        <v>1.6464878818034E-2</v>
      </c>
      <c r="Y32" s="75">
        <v>1.2655498796998401E-2</v>
      </c>
      <c r="Z32" s="114">
        <f>((((N32/1000)+1)/((SMOW!$Z$4/1000)+1))-1)*1000</f>
        <v>13.572892254079871</v>
      </c>
      <c r="AA32" s="114">
        <f>((((P32/1000)+1)/((SMOW!$AA$4/1000)+1))-1)*1000</f>
        <v>26.047413377534578</v>
      </c>
      <c r="AB32" s="114">
        <f>Z32*SMOW!$AN$6</f>
        <v>14.220971364758576</v>
      </c>
      <c r="AC32" s="114">
        <f>AA32*SMOW!$AN$12</f>
        <v>27.278204859625642</v>
      </c>
      <c r="AD32" s="114">
        <f t="shared" ref="AD32" si="58">LN((AB32/1000)+1)*1000</f>
        <v>14.120801905838718</v>
      </c>
      <c r="AE32" s="114">
        <f t="shared" ref="AE32" si="59">LN((AC32/1000)+1)*1000</f>
        <v>26.912785069945734</v>
      </c>
      <c r="AF32" s="115">
        <f>(AD32-SMOW!AN$14*AE32)</f>
        <v>-8.9148611092630503E-2</v>
      </c>
      <c r="AG32" s="116">
        <f t="shared" ref="AG32" si="60">AF32*1000</f>
        <v>-89.148611092630503</v>
      </c>
      <c r="AH32" s="2">
        <f>AVERAGE(AG30:AG32)</f>
        <v>-86.197797448663266</v>
      </c>
      <c r="AI32" s="2">
        <f>STDEV(AG30:AG32)</f>
        <v>5.2551861780812548</v>
      </c>
      <c r="AK32" s="85">
        <v>22</v>
      </c>
      <c r="AL32" s="85">
        <v>0</v>
      </c>
      <c r="AM32" s="85">
        <v>0</v>
      </c>
      <c r="AN32" s="85">
        <v>0</v>
      </c>
    </row>
    <row r="33" spans="1:40" s="75" customFormat="1" x14ac:dyDescent="0.25">
      <c r="A33" s="75">
        <v>3935</v>
      </c>
      <c r="B33" s="75" t="s">
        <v>143</v>
      </c>
      <c r="C33" s="75" t="s">
        <v>63</v>
      </c>
      <c r="D33" s="75" t="s">
        <v>56</v>
      </c>
      <c r="E33" s="75" t="s">
        <v>382</v>
      </c>
      <c r="F33" s="75">
        <v>5.21214841390087</v>
      </c>
      <c r="G33" s="75">
        <v>5.1986117543677297</v>
      </c>
      <c r="H33" s="75">
        <v>4.7140116131673404E-3</v>
      </c>
      <c r="I33" s="75">
        <v>10.052438376832299</v>
      </c>
      <c r="J33" s="75">
        <v>10.002248353400599</v>
      </c>
      <c r="K33" s="75">
        <v>4.19902483704402E-3</v>
      </c>
      <c r="L33" s="75">
        <v>-8.2575376227813302E-2</v>
      </c>
      <c r="M33" s="75">
        <v>5.5100574573405999E-3</v>
      </c>
      <c r="N33" s="75">
        <v>-5.0359809819846602</v>
      </c>
      <c r="O33" s="75">
        <v>4.6659523044343398E-3</v>
      </c>
      <c r="P33" s="75">
        <v>-10.043675020256501</v>
      </c>
      <c r="Q33" s="75">
        <v>4.1154805812417296E-3</v>
      </c>
      <c r="R33" s="75">
        <v>-20.461774379057498</v>
      </c>
      <c r="S33" s="75">
        <v>0.13877520329995099</v>
      </c>
      <c r="T33" s="75">
        <v>254.76227709585399</v>
      </c>
      <c r="U33" s="75">
        <v>0.106523184098948</v>
      </c>
      <c r="V33" s="76">
        <v>44651.884641203702</v>
      </c>
      <c r="W33" s="75">
        <v>2.5</v>
      </c>
      <c r="X33" s="75">
        <v>8.8071062272808906E-2</v>
      </c>
      <c r="Y33" s="75">
        <v>8.33167330240943E-2</v>
      </c>
      <c r="Z33" s="114">
        <f>((((N33/1000)+1)/((SMOW!$Z$4/1000)+1))-1)*1000</f>
        <v>5.1692257802533614</v>
      </c>
      <c r="AA33" s="114">
        <f>((((P33/1000)+1)/((SMOW!$AA$4/1000)+1))-1)*1000</f>
        <v>9.8924909709880993</v>
      </c>
      <c r="AB33" s="114">
        <f>Z33*SMOW!$AN$6</f>
        <v>5.4160462208677806</v>
      </c>
      <c r="AC33" s="114">
        <f>AA33*SMOW!$AN$12</f>
        <v>10.359930614505876</v>
      </c>
      <c r="AD33" s="114">
        <f t="shared" ref="AD33" si="61">LN((AB33/1000)+1)*1000</f>
        <v>5.4014321856476561</v>
      </c>
      <c r="AE33" s="114">
        <f t="shared" ref="AE33" si="62">LN((AC33/1000)+1)*1000</f>
        <v>10.306634314605535</v>
      </c>
      <c r="AF33" s="115">
        <f>(AD33-SMOW!AN$14*AE33)</f>
        <v>-4.0470732464066295E-2</v>
      </c>
      <c r="AG33" s="116">
        <f t="shared" ref="AG33" si="63">AF33*1000</f>
        <v>-40.470732464066295</v>
      </c>
      <c r="AH33" s="2"/>
      <c r="AI33" s="2"/>
      <c r="AJ33" s="75" t="s">
        <v>164</v>
      </c>
      <c r="AK33" s="85">
        <v>22</v>
      </c>
      <c r="AL33" s="85">
        <v>3</v>
      </c>
      <c r="AM33" s="85">
        <v>0</v>
      </c>
      <c r="AN33" s="85">
        <v>0</v>
      </c>
    </row>
    <row r="34" spans="1:40" s="75" customFormat="1" x14ac:dyDescent="0.25">
      <c r="A34" s="75">
        <v>3936</v>
      </c>
      <c r="B34" s="75" t="s">
        <v>143</v>
      </c>
      <c r="C34" s="75" t="s">
        <v>63</v>
      </c>
      <c r="D34" s="75" t="s">
        <v>56</v>
      </c>
      <c r="E34" s="75" t="s">
        <v>383</v>
      </c>
      <c r="F34" s="75">
        <v>3.4101280291187499</v>
      </c>
      <c r="G34" s="75">
        <v>3.4043264631980499</v>
      </c>
      <c r="H34" s="75">
        <v>3.6946748301066299E-3</v>
      </c>
      <c r="I34" s="75">
        <v>6.5920864800673202</v>
      </c>
      <c r="J34" s="75">
        <v>6.5704535699648101</v>
      </c>
      <c r="K34" s="75">
        <v>2.5597309527982601E-3</v>
      </c>
      <c r="L34" s="75">
        <v>-6.4873021743370396E-2</v>
      </c>
      <c r="M34" s="75">
        <v>3.6022147829578499E-3</v>
      </c>
      <c r="N34" s="75">
        <v>-6.8196297841049196</v>
      </c>
      <c r="O34" s="75">
        <v>3.6570076512986E-3</v>
      </c>
      <c r="P34" s="75">
        <v>-13.435179378548099</v>
      </c>
      <c r="Q34" s="75">
        <v>2.5088022667799298E-3</v>
      </c>
      <c r="R34" s="75">
        <v>-21.907791051191499</v>
      </c>
      <c r="S34" s="75">
        <v>0.18982258662101101</v>
      </c>
      <c r="T34" s="75">
        <v>429.02710868874198</v>
      </c>
      <c r="U34" s="75">
        <v>0.276199127194313</v>
      </c>
      <c r="V34" s="76">
        <v>44652.474421296298</v>
      </c>
      <c r="W34" s="75">
        <v>2.5</v>
      </c>
      <c r="X34" s="75">
        <v>5.3778989258748501E-2</v>
      </c>
      <c r="Y34" s="75">
        <v>5.1743692363286103E-2</v>
      </c>
      <c r="Z34" s="114">
        <f>((((N34/1000)+1)/((SMOW!$Z$4/1000)+1))-1)*1000</f>
        <v>3.367282341875999</v>
      </c>
      <c r="AA34" s="114">
        <f>((((P34/1000)+1)/((SMOW!$AA$4/1000)+1))-1)*1000</f>
        <v>6.4326870401387737</v>
      </c>
      <c r="AB34" s="114">
        <f>Z34*SMOW!$AN$6</f>
        <v>3.5280635007237851</v>
      </c>
      <c r="AC34" s="114">
        <f>AA34*SMOW!$AN$12</f>
        <v>6.7366441471730143</v>
      </c>
      <c r="AD34" s="114">
        <f t="shared" ref="AD34" si="64">LN((AB34/1000)+1)*1000</f>
        <v>3.5218544842751802</v>
      </c>
      <c r="AE34" s="114">
        <f t="shared" ref="AE34" si="65">LN((AC34/1000)+1)*1000</f>
        <v>6.7140543561618475</v>
      </c>
      <c r="AF34" s="115">
        <f>(AD34-SMOW!AN$14*AE34)</f>
        <v>-2.316621577827549E-2</v>
      </c>
      <c r="AG34" s="116">
        <f t="shared" ref="AG34" si="66">AF34*1000</f>
        <v>-23.16621577827549</v>
      </c>
      <c r="AJ34" s="75" t="s">
        <v>163</v>
      </c>
      <c r="AK34" s="85">
        <v>22</v>
      </c>
      <c r="AL34" s="85">
        <v>0</v>
      </c>
      <c r="AM34" s="85">
        <v>0</v>
      </c>
      <c r="AN34" s="85">
        <v>1</v>
      </c>
    </row>
    <row r="35" spans="1:40" s="75" customFormat="1" x14ac:dyDescent="0.25">
      <c r="A35" s="75">
        <v>3937</v>
      </c>
      <c r="B35" s="75" t="s">
        <v>143</v>
      </c>
      <c r="C35" s="75" t="s">
        <v>63</v>
      </c>
      <c r="D35" s="75" t="s">
        <v>56</v>
      </c>
      <c r="E35" s="75" t="s">
        <v>165</v>
      </c>
      <c r="F35" s="75">
        <v>4.2570806822576603</v>
      </c>
      <c r="G35" s="75">
        <v>4.2480442197347603</v>
      </c>
      <c r="H35" s="75">
        <v>6.1419461015635099E-3</v>
      </c>
      <c r="I35" s="75">
        <v>8.2248298732388001</v>
      </c>
      <c r="J35" s="75">
        <v>8.1911901780816301</v>
      </c>
      <c r="K35" s="75">
        <v>2.3870852445550101E-3</v>
      </c>
      <c r="L35" s="75">
        <v>-7.6904194292342201E-2</v>
      </c>
      <c r="M35" s="75">
        <v>5.7534965775104998E-3</v>
      </c>
      <c r="N35" s="75">
        <v>-5.9813118061390798</v>
      </c>
      <c r="O35" s="75">
        <v>6.0793290127308299E-3</v>
      </c>
      <c r="P35" s="75">
        <v>-11.834921225875901</v>
      </c>
      <c r="Q35" s="75">
        <v>2.3395915363681901E-3</v>
      </c>
      <c r="R35" s="75">
        <v>-19.524192968654798</v>
      </c>
      <c r="S35" s="75">
        <v>0.14262830288620301</v>
      </c>
      <c r="T35" s="75">
        <v>180.02814458420499</v>
      </c>
      <c r="U35" s="75">
        <v>8.3202350038762002E-2</v>
      </c>
      <c r="V35" s="76">
        <v>44652.899131944447</v>
      </c>
      <c r="W35" s="75">
        <v>2.5</v>
      </c>
      <c r="X35" s="75">
        <v>2.6188619707190199E-2</v>
      </c>
      <c r="Y35" s="75">
        <v>1.8960290194862499E-2</v>
      </c>
      <c r="Z35" s="114">
        <f>((((N35/1000)+1)/((SMOW!$Z$4/1000)+1))-1)*1000</f>
        <v>4.2141988300734567</v>
      </c>
      <c r="AA35" s="114">
        <f>((((P35/1000)+1)/((SMOW!$AA$4/1000)+1))-1)*1000</f>
        <v>8.0651718793378624</v>
      </c>
      <c r="AB35" s="114">
        <f>Z35*SMOW!$AN$6</f>
        <v>4.4154185980412084</v>
      </c>
      <c r="AC35" s="114">
        <f>AA35*SMOW!$AN$12</f>
        <v>8.4462671039120956</v>
      </c>
      <c r="AD35" s="114">
        <f t="shared" ref="AD35" si="67">LN((AB35/1000)+1)*1000</f>
        <v>4.4056992368728691</v>
      </c>
      <c r="AE35" s="114">
        <f t="shared" ref="AE35" si="68">LN((AC35/1000)+1)*1000</f>
        <v>8.4107969767465889</v>
      </c>
      <c r="AF35" s="115">
        <f>(AD35-SMOW!AN$14*AE35)</f>
        <v>-3.5201566849329957E-2</v>
      </c>
      <c r="AG35" s="116">
        <f t="shared" ref="AG35" si="69">AF35*1000</f>
        <v>-35.201566849329957</v>
      </c>
      <c r="AJ35" s="75" t="s">
        <v>166</v>
      </c>
      <c r="AK35" s="85">
        <v>22</v>
      </c>
      <c r="AL35" s="85">
        <v>0</v>
      </c>
      <c r="AM35" s="85">
        <v>0</v>
      </c>
      <c r="AN35" s="85">
        <v>0</v>
      </c>
    </row>
    <row r="36" spans="1:40" s="26" customFormat="1" x14ac:dyDescent="0.25">
      <c r="C36" s="123"/>
      <c r="D36" s="105"/>
      <c r="E36" s="26" t="s">
        <v>168</v>
      </c>
      <c r="V36" s="124"/>
      <c r="Z36" s="108"/>
      <c r="AA36" s="108"/>
      <c r="AB36" s="108"/>
      <c r="AC36" s="108"/>
      <c r="AD36" s="108"/>
      <c r="AE36" s="108"/>
      <c r="AF36" s="109"/>
      <c r="AG36" s="122"/>
      <c r="AK36" s="85">
        <v>22</v>
      </c>
      <c r="AL36" s="85">
        <v>0</v>
      </c>
      <c r="AM36" s="85">
        <v>0</v>
      </c>
      <c r="AN36" s="85">
        <v>1</v>
      </c>
    </row>
    <row r="37" spans="1:40" s="27" customFormat="1" x14ac:dyDescent="0.25">
      <c r="A37" s="102"/>
      <c r="B37" s="102"/>
      <c r="C37" s="26"/>
      <c r="D37" s="26"/>
      <c r="E37" s="125" t="s">
        <v>167</v>
      </c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20"/>
      <c r="X37" s="109"/>
      <c r="Y37" s="109"/>
      <c r="Z37" s="108"/>
      <c r="AA37" s="108"/>
      <c r="AB37" s="108"/>
      <c r="AC37" s="108"/>
      <c r="AD37" s="108"/>
      <c r="AE37" s="108"/>
      <c r="AF37" s="109"/>
      <c r="AG37" s="122"/>
      <c r="AH37" s="121"/>
      <c r="AI37" s="121"/>
      <c r="AJ37" s="105"/>
      <c r="AK37" s="85">
        <v>22</v>
      </c>
      <c r="AL37" s="85">
        <v>0</v>
      </c>
      <c r="AM37" s="85">
        <v>0</v>
      </c>
      <c r="AN37" s="85">
        <v>1</v>
      </c>
    </row>
    <row r="38" spans="1:40" s="75" customFormat="1" x14ac:dyDescent="0.25">
      <c r="A38" s="75">
        <v>3938</v>
      </c>
      <c r="B38" s="75" t="s">
        <v>143</v>
      </c>
      <c r="C38" s="75" t="s">
        <v>62</v>
      </c>
      <c r="D38" s="75" t="s">
        <v>22</v>
      </c>
      <c r="E38" s="75" t="s">
        <v>170</v>
      </c>
      <c r="F38" s="75">
        <v>1.4269425310466799</v>
      </c>
      <c r="G38" s="75">
        <v>1.4259193672508099</v>
      </c>
      <c r="H38" s="75">
        <v>2.2483230708794998E-2</v>
      </c>
      <c r="I38" s="75">
        <v>-0.16497523094981301</v>
      </c>
      <c r="J38" s="75">
        <v>-0.16498930283299101</v>
      </c>
      <c r="K38" s="75">
        <v>6.2036421627055397E-3</v>
      </c>
      <c r="L38" s="75">
        <v>1.5440064404395</v>
      </c>
      <c r="M38" s="75">
        <v>1.6640627349894799E-2</v>
      </c>
      <c r="N38" s="75">
        <v>-8.7652553586912205</v>
      </c>
      <c r="O38" s="75">
        <v>2.4073931243941499E-2</v>
      </c>
      <c r="P38" s="75">
        <v>-20.0665217479734</v>
      </c>
      <c r="Q38" s="75">
        <v>7.0307211073290399E-3</v>
      </c>
      <c r="R38" s="75">
        <v>-90.880383759132101</v>
      </c>
      <c r="S38" s="75">
        <v>0.17581945162214799</v>
      </c>
      <c r="T38" s="75" t="s">
        <v>171</v>
      </c>
      <c r="U38" s="75" t="s">
        <v>171</v>
      </c>
      <c r="V38" s="76">
        <v>44657.69740740741</v>
      </c>
      <c r="W38" s="75">
        <v>2.5</v>
      </c>
      <c r="X38" s="75">
        <v>3.8967969005735403E-2</v>
      </c>
      <c r="Y38" s="75">
        <v>5.4245382779862003E-2</v>
      </c>
      <c r="Z38" s="92">
        <f>((((N38/1000)+1)/(([1]SMOW!$Z$4/1000)+1))-1)*1000</f>
        <v>1.5576468018463352</v>
      </c>
      <c r="AA38" s="92">
        <f>((((P38/1000)+1)/(([1]SMOW!$AA$4/1000)+1))-1)*1000</f>
        <v>-2.5828156358098653E-2</v>
      </c>
      <c r="AB38" s="92">
        <f>Z38*[1]SMOW!$AN$6</f>
        <v>1.6073475880656891</v>
      </c>
      <c r="AC38" s="92">
        <f>AA38*[1]SMOW!$AN$12</f>
        <v>-2.662562730021014E-2</v>
      </c>
      <c r="AD38" s="92">
        <f t="shared" ref="AD38:AE53" si="70">LN((AB38/1000)+1)*1000</f>
        <v>1.6060571874944785</v>
      </c>
      <c r="AE38" s="92">
        <f t="shared" si="70"/>
        <v>-2.6625981768465142E-2</v>
      </c>
      <c r="AF38" s="51">
        <f>(AD38-[1]SMOW!AN$14*AE38)</f>
        <v>1.6201157058682281</v>
      </c>
      <c r="AG38" s="55">
        <f t="shared" ref="AG38:AG101" si="71">AF38*1000</f>
        <v>1620.1157058682281</v>
      </c>
      <c r="AJ38" s="75" t="s">
        <v>172</v>
      </c>
      <c r="AK38" s="70">
        <v>22</v>
      </c>
      <c r="AL38" s="70">
        <v>1</v>
      </c>
      <c r="AM38" s="70">
        <v>1</v>
      </c>
      <c r="AN38" s="70">
        <v>1</v>
      </c>
    </row>
    <row r="39" spans="1:40" s="75" customFormat="1" x14ac:dyDescent="0.25">
      <c r="A39" s="75">
        <v>3939</v>
      </c>
      <c r="B39" s="75" t="s">
        <v>143</v>
      </c>
      <c r="C39" s="75" t="s">
        <v>62</v>
      </c>
      <c r="D39" s="75" t="s">
        <v>22</v>
      </c>
      <c r="E39" s="75" t="s">
        <v>173</v>
      </c>
      <c r="F39" s="75">
        <v>-0.16369752768132001</v>
      </c>
      <c r="G39" s="75">
        <v>-0.16371196862830101</v>
      </c>
      <c r="H39" s="75">
        <v>7.5004387105136096E-3</v>
      </c>
      <c r="I39" s="75">
        <v>-0.36328803188237402</v>
      </c>
      <c r="J39" s="75">
        <v>-0.36335415308473301</v>
      </c>
      <c r="K39" s="75">
        <v>2.5044267306838998E-3</v>
      </c>
      <c r="L39" s="75">
        <v>2.35668396411528E-2</v>
      </c>
      <c r="M39" s="75">
        <v>6.0147921389000804E-3</v>
      </c>
      <c r="N39" s="75">
        <v>-10.362845753633099</v>
      </c>
      <c r="O39" s="75">
        <v>9.2857836274419202E-3</v>
      </c>
      <c r="P39" s="75">
        <v>-20.252111212525001</v>
      </c>
      <c r="Q39" s="75">
        <v>2.3915299835139199E-3</v>
      </c>
      <c r="R39" s="75">
        <v>-33.875427872599701</v>
      </c>
      <c r="S39" s="75">
        <v>0.17324662660145099</v>
      </c>
      <c r="T39" s="75">
        <v>5215.0418924833702</v>
      </c>
      <c r="U39" s="75">
        <v>0.96092159738529204</v>
      </c>
      <c r="V39" s="76">
        <v>44657.774155092593</v>
      </c>
      <c r="W39" s="75">
        <v>2.5</v>
      </c>
      <c r="X39" s="75">
        <v>6.1447612929933504E-3</v>
      </c>
      <c r="Y39" s="75">
        <v>2.7538424259874301E-2</v>
      </c>
      <c r="Z39" s="92">
        <f>((((N39/1000)+1)/(([1]SMOW!$Z$4/1000)+1))-1)*1000</f>
        <v>-5.6581195266858231E-2</v>
      </c>
      <c r="AA39" s="92">
        <f>((((P39/1000)+1)/(([1]SMOW!$AA$4/1000)+1))-1)*1000</f>
        <v>-0.21521312506944668</v>
      </c>
      <c r="AB39" s="92">
        <f>Z39*[1]SMOW!$AN$6</f>
        <v>-5.8386565962358854E-2</v>
      </c>
      <c r="AC39" s="92">
        <f>AA39*[1]SMOW!$AN$12</f>
        <v>-0.22185805207175957</v>
      </c>
      <c r="AD39" s="92">
        <f t="shared" si="70"/>
        <v>-5.8388270524245688E-2</v>
      </c>
      <c r="AE39" s="92">
        <f t="shared" si="70"/>
        <v>-0.22188266621002006</v>
      </c>
      <c r="AF39" s="51">
        <f>(AD39-[1]SMOW!AN$14*AE39)</f>
        <v>5.8765777234644913E-2</v>
      </c>
      <c r="AG39" s="55">
        <f t="shared" si="71"/>
        <v>58.765777234644915</v>
      </c>
      <c r="AJ39" s="75" t="s">
        <v>174</v>
      </c>
      <c r="AK39" s="70">
        <v>22</v>
      </c>
      <c r="AL39" s="70">
        <v>0</v>
      </c>
      <c r="AM39" s="70">
        <v>0</v>
      </c>
      <c r="AN39" s="70">
        <v>1</v>
      </c>
    </row>
    <row r="40" spans="1:40" s="75" customFormat="1" x14ac:dyDescent="0.25">
      <c r="A40" s="75">
        <v>3940</v>
      </c>
      <c r="B40" s="75" t="s">
        <v>143</v>
      </c>
      <c r="C40" s="75" t="s">
        <v>62</v>
      </c>
      <c r="D40" s="75" t="s">
        <v>22</v>
      </c>
      <c r="E40" s="75" t="s">
        <v>175</v>
      </c>
      <c r="F40" s="75">
        <v>-0.16323030697379701</v>
      </c>
      <c r="G40" s="75">
        <v>-0.16324512234921501</v>
      </c>
      <c r="H40" s="75">
        <v>8.7454442162382892E-3</v>
      </c>
      <c r="I40" s="75">
        <v>-0.31604714140286999</v>
      </c>
      <c r="J40" s="75">
        <v>-0.31609742023845699</v>
      </c>
      <c r="K40" s="75">
        <v>4.0838212348433198E-3</v>
      </c>
      <c r="L40" s="75">
        <v>-1.09533053368871E-3</v>
      </c>
      <c r="M40" s="75">
        <v>7.5511474765693597E-3</v>
      </c>
      <c r="N40" s="75">
        <v>-10.356557762024901</v>
      </c>
      <c r="O40" s="75">
        <v>8.6562844860307905E-3</v>
      </c>
      <c r="P40" s="75">
        <v>-20.205868020585001</v>
      </c>
      <c r="Q40" s="75">
        <v>4.0025690824680099E-3</v>
      </c>
      <c r="R40" s="75">
        <v>-32.758356328190899</v>
      </c>
      <c r="S40" s="75">
        <v>0.15614709595975601</v>
      </c>
      <c r="T40" s="75">
        <v>3094.7904025255498</v>
      </c>
      <c r="U40" s="75">
        <v>0.43921879721349799</v>
      </c>
      <c r="V40" s="76">
        <v>44657.850752314815</v>
      </c>
      <c r="W40" s="75">
        <v>2.5</v>
      </c>
      <c r="X40" s="75">
        <v>4.8890548350895699E-3</v>
      </c>
      <c r="Y40" s="75">
        <v>1.4494329127531199E-3</v>
      </c>
      <c r="Z40" s="92">
        <f>((((N40/1000)+1)/(([1]SMOW!$Z$4/1000)+1))-1)*1000</f>
        <v>-5.0227719349815736E-2</v>
      </c>
      <c r="AA40" s="92">
        <f>((((P40/1000)+1)/(([1]SMOW!$AA$4/1000)+1))-1)*1000</f>
        <v>-0.16802421011763435</v>
      </c>
      <c r="AB40" s="92">
        <f>Z40*[1]SMOW!$AN$6</f>
        <v>-5.1830365815453437E-2</v>
      </c>
      <c r="AC40" s="92">
        <f>AA40*[1]SMOW!$AN$12</f>
        <v>-0.17321213074511782</v>
      </c>
      <c r="AD40" s="92">
        <f t="shared" si="70"/>
        <v>-5.1831709055288187E-2</v>
      </c>
      <c r="AE40" s="92">
        <f t="shared" si="70"/>
        <v>-0.17322713369877663</v>
      </c>
      <c r="AF40" s="51">
        <f>(AD40-[1]SMOW!AN$14*AE40)</f>
        <v>3.9632217537665874E-2</v>
      </c>
      <c r="AG40" s="55">
        <f t="shared" si="71"/>
        <v>39.632217537665873</v>
      </c>
      <c r="AK40" s="70">
        <v>22</v>
      </c>
      <c r="AL40" s="70">
        <v>0</v>
      </c>
      <c r="AM40" s="70">
        <v>0</v>
      </c>
      <c r="AN40" s="70">
        <v>1</v>
      </c>
    </row>
    <row r="41" spans="1:40" s="75" customFormat="1" x14ac:dyDescent="0.25">
      <c r="A41" s="75">
        <v>3941</v>
      </c>
      <c r="B41" s="75" t="s">
        <v>143</v>
      </c>
      <c r="C41" s="75" t="s">
        <v>62</v>
      </c>
      <c r="D41" s="75" t="s">
        <v>66</v>
      </c>
      <c r="E41" s="75" t="s">
        <v>176</v>
      </c>
      <c r="F41" s="75">
        <v>1.9686273252628399</v>
      </c>
      <c r="G41" s="75">
        <v>1.9666880710785899</v>
      </c>
      <c r="H41" s="75">
        <v>1.7347434935505002E-2</v>
      </c>
      <c r="I41" s="75">
        <v>-5.7540397259430902</v>
      </c>
      <c r="J41" s="75">
        <v>-5.7706582433630897</v>
      </c>
      <c r="K41" s="75">
        <v>4.29621098714665E-3</v>
      </c>
      <c r="L41" s="75">
        <v>5.0216056582116098</v>
      </c>
      <c r="M41" s="75">
        <v>1.38548264548867E-2</v>
      </c>
      <c r="N41" s="75">
        <v>-8.2554964635804904</v>
      </c>
      <c r="O41" s="75">
        <v>1.88842982389834E-2</v>
      </c>
      <c r="P41" s="75">
        <v>-25.5625290458586</v>
      </c>
      <c r="Q41" s="75">
        <v>7.9085879052240207E-3</v>
      </c>
      <c r="R41" s="75">
        <v>-268.77581009853799</v>
      </c>
      <c r="S41" s="75">
        <v>0.92229265259497295</v>
      </c>
      <c r="T41" s="75" t="s">
        <v>171</v>
      </c>
      <c r="U41" s="75" t="s">
        <v>171</v>
      </c>
      <c r="V41" s="76">
        <v>44658.486064814817</v>
      </c>
      <c r="W41" s="75">
        <v>2.5</v>
      </c>
      <c r="X41" s="75">
        <v>2.29743966975707E-2</v>
      </c>
      <c r="Y41" s="75">
        <v>4.72221491134162E-3</v>
      </c>
      <c r="Z41" s="92">
        <f>((((N41/1000)+1)/(([1]SMOW!$Z$4/1000)+1))-1)*1000</f>
        <v>2.0727144204739645</v>
      </c>
      <c r="AA41" s="92">
        <f>((((P41/1000)+1)/(([1]SMOW!$AA$4/1000)+1))-1)*1000</f>
        <v>-5.6342347146816074</v>
      </c>
      <c r="AB41" s="92">
        <f>Z41*[1]SMOW!$AN$6</f>
        <v>2.1388497832427515</v>
      </c>
      <c r="AC41" s="92">
        <f>AA41*[1]SMOW!$AN$12</f>
        <v>-5.8081975172796145</v>
      </c>
      <c r="AD41" s="92">
        <f t="shared" si="70"/>
        <v>2.1365657003388661</v>
      </c>
      <c r="AE41" s="92">
        <f t="shared" si="70"/>
        <v>-5.8251306958108637</v>
      </c>
      <c r="AF41" s="51">
        <f>(AD41-[1]SMOW!AN$14*AE41)</f>
        <v>5.2122347077270028</v>
      </c>
      <c r="AG41" s="55">
        <f t="shared" si="71"/>
        <v>5212.2347077270024</v>
      </c>
      <c r="AJ41" s="75" t="s">
        <v>177</v>
      </c>
      <c r="AK41" s="70">
        <v>22</v>
      </c>
      <c r="AL41" s="70">
        <v>0</v>
      </c>
      <c r="AM41" s="70">
        <v>0</v>
      </c>
      <c r="AN41" s="70">
        <v>1</v>
      </c>
    </row>
    <row r="42" spans="1:40" s="75" customFormat="1" x14ac:dyDescent="0.25">
      <c r="A42" s="75">
        <v>3943</v>
      </c>
      <c r="B42" s="75" t="s">
        <v>143</v>
      </c>
      <c r="C42" s="75" t="s">
        <v>62</v>
      </c>
      <c r="D42" s="75" t="s">
        <v>66</v>
      </c>
      <c r="E42" s="75" t="s">
        <v>178</v>
      </c>
      <c r="F42" s="75">
        <v>-3.7378488264322498</v>
      </c>
      <c r="G42" s="75">
        <v>-3.7448528360222002</v>
      </c>
      <c r="H42" s="75">
        <v>6.3648915649604596E-3</v>
      </c>
      <c r="I42" s="75">
        <v>-7.1266609040517697</v>
      </c>
      <c r="J42" s="75">
        <v>-7.1521769354025002</v>
      </c>
      <c r="K42" s="75">
        <v>2.0390893992306299E-3</v>
      </c>
      <c r="L42" s="75">
        <v>3.14965858703148E-2</v>
      </c>
      <c r="M42" s="75">
        <v>6.5649465279234102E-3</v>
      </c>
      <c r="N42" s="75">
        <v>-13.894733075752001</v>
      </c>
      <c r="O42" s="75">
        <v>6.3000015490055203E-3</v>
      </c>
      <c r="P42" s="75">
        <v>-26.880977069540101</v>
      </c>
      <c r="Q42" s="75">
        <v>1.9985194543073901E-3</v>
      </c>
      <c r="R42" s="75">
        <v>-42.9443504506647</v>
      </c>
      <c r="S42" s="75">
        <v>0.155555751885394</v>
      </c>
      <c r="T42" s="75">
        <v>3544.8387000204698</v>
      </c>
      <c r="U42" s="75">
        <v>0.63821666177581904</v>
      </c>
      <c r="V42" s="76">
        <v>44658.562962962962</v>
      </c>
      <c r="W42" s="75">
        <v>2.5</v>
      </c>
      <c r="X42" s="75">
        <v>9.2108984312839204E-3</v>
      </c>
      <c r="Y42" s="75">
        <v>5.3213801625931704E-3</v>
      </c>
      <c r="Z42" s="92">
        <f>((((N42/1000)+1)/(([1]SMOW!$Z$4/1000)+1))-1)*1000</f>
        <v>-3.6252502458968827</v>
      </c>
      <c r="AA42" s="92">
        <f>((((P42/1000)+1)/(([1]SMOW!$AA$4/1000)+1))-1)*1000</f>
        <v>-6.9796464184959106</v>
      </c>
      <c r="AB42" s="92">
        <f>Z42*[1]SMOW!$AN$6</f>
        <v>-3.7409233158440682</v>
      </c>
      <c r="AC42" s="92">
        <f>AA42*[1]SMOW!$AN$12</f>
        <v>-7.1951501938251052</v>
      </c>
      <c r="AD42" s="92">
        <f t="shared" si="70"/>
        <v>-3.7479380693729669</v>
      </c>
      <c r="AE42" s="92">
        <f t="shared" si="70"/>
        <v>-7.2211601256544515</v>
      </c>
      <c r="AF42" s="51">
        <f>(AD42-[1]SMOW!AN$14*AE42)</f>
        <v>6.4834476972583488E-2</v>
      </c>
      <c r="AG42" s="55">
        <f t="shared" si="71"/>
        <v>64.834476972583488</v>
      </c>
      <c r="AK42" s="70">
        <v>22</v>
      </c>
      <c r="AL42" s="70">
        <v>0</v>
      </c>
      <c r="AM42" s="70">
        <v>0</v>
      </c>
      <c r="AN42" s="70">
        <v>1</v>
      </c>
    </row>
    <row r="43" spans="1:40" s="75" customFormat="1" x14ac:dyDescent="0.25">
      <c r="A43" s="75">
        <v>3944</v>
      </c>
      <c r="B43" s="75" t="s">
        <v>143</v>
      </c>
      <c r="C43" s="75" t="s">
        <v>62</v>
      </c>
      <c r="D43" s="75" t="s">
        <v>66</v>
      </c>
      <c r="E43" s="75" t="s">
        <v>179</v>
      </c>
      <c r="F43" s="75">
        <v>-3.7924202374564202</v>
      </c>
      <c r="G43" s="75">
        <v>-3.7996304175356101</v>
      </c>
      <c r="H43" s="75">
        <v>6.1374357237670802E-3</v>
      </c>
      <c r="I43" s="75">
        <v>-7.1876124291005103</v>
      </c>
      <c r="J43" s="75">
        <v>-7.2135678386557398</v>
      </c>
      <c r="K43" s="75">
        <v>2.0026962605461801E-3</v>
      </c>
      <c r="L43" s="75">
        <v>9.1334012746187992E-3</v>
      </c>
      <c r="M43" s="75">
        <v>6.5945567694479E-3</v>
      </c>
      <c r="N43" s="75">
        <v>-13.948748131699899</v>
      </c>
      <c r="O43" s="75">
        <v>6.07486461820017E-3</v>
      </c>
      <c r="P43" s="75">
        <v>-26.9400437290806</v>
      </c>
      <c r="Q43" s="75">
        <v>2.02779474029522E-3</v>
      </c>
      <c r="R43" s="75">
        <v>-42.047411172016801</v>
      </c>
      <c r="S43" s="75">
        <v>0.159840085961616</v>
      </c>
      <c r="T43" s="75">
        <v>2297.0108524860998</v>
      </c>
      <c r="U43" s="75">
        <v>0.38336519218762599</v>
      </c>
      <c r="V43" s="76">
        <v>44658.652511574073</v>
      </c>
      <c r="W43" s="75">
        <v>2.5</v>
      </c>
      <c r="X43" s="75">
        <v>7.1958869721588398E-3</v>
      </c>
      <c r="Y43" s="75">
        <v>1.22581011317565E-2</v>
      </c>
      <c r="Z43" s="92">
        <f>((((N43/1000)+1)/(([1]SMOW!$Z$4/1000)+1))-1)*1000</f>
        <v>-3.679827824638493</v>
      </c>
      <c r="AA43" s="92">
        <f>((((P43/1000)+1)/(([1]SMOW!$AA$4/1000)+1))-1)*1000</f>
        <v>-7.0399210547527069</v>
      </c>
      <c r="AB43" s="92">
        <f>Z43*[1]SMOW!$AN$6</f>
        <v>-3.7972423346670832</v>
      </c>
      <c r="AC43" s="92">
        <f>AA43*[1]SMOW!$AN$12</f>
        <v>-7.257285871586169</v>
      </c>
      <c r="AD43" s="92">
        <f t="shared" si="70"/>
        <v>-3.8044701623516577</v>
      </c>
      <c r="AE43" s="92">
        <f t="shared" si="70"/>
        <v>-7.2837480776229118</v>
      </c>
      <c r="AF43" s="51">
        <f>(AD43-[1]SMOW!AN$14*AE43)</f>
        <v>4.1348822633239912E-2</v>
      </c>
      <c r="AG43" s="55">
        <f t="shared" si="71"/>
        <v>41.348822633239912</v>
      </c>
      <c r="AK43" s="70">
        <v>22</v>
      </c>
      <c r="AL43" s="70">
        <v>0</v>
      </c>
      <c r="AM43" s="70">
        <v>0</v>
      </c>
      <c r="AN43" s="70">
        <v>1</v>
      </c>
    </row>
    <row r="44" spans="1:40" s="75" customFormat="1" x14ac:dyDescent="0.25">
      <c r="A44" s="75">
        <v>3945</v>
      </c>
      <c r="B44" s="75" t="s">
        <v>143</v>
      </c>
      <c r="C44" s="75" t="s">
        <v>62</v>
      </c>
      <c r="D44" s="75" t="s">
        <v>66</v>
      </c>
      <c r="E44" s="75" t="s">
        <v>180</v>
      </c>
      <c r="F44" s="75">
        <v>-3.7957438533414898</v>
      </c>
      <c r="G44" s="75">
        <v>-3.8029666096710799</v>
      </c>
      <c r="H44" s="75">
        <v>5.7040448153584901E-3</v>
      </c>
      <c r="I44" s="75">
        <v>-7.1586040267692201</v>
      </c>
      <c r="J44" s="75">
        <v>-7.1843498688874599</v>
      </c>
      <c r="K44" s="75">
        <v>2.17582929425274E-3</v>
      </c>
      <c r="L44" s="75">
        <v>-9.6298788985049594E-3</v>
      </c>
      <c r="M44" s="75">
        <v>5.7482190925275201E-3</v>
      </c>
      <c r="N44" s="75">
        <v>-13.952037863349</v>
      </c>
      <c r="O44" s="75">
        <v>5.6458921264551896E-3</v>
      </c>
      <c r="P44" s="75">
        <v>-26.912284648406601</v>
      </c>
      <c r="Q44" s="75">
        <v>2.1325387574753899E-3</v>
      </c>
      <c r="R44" s="75">
        <v>-42.0587287570442</v>
      </c>
      <c r="S44" s="75">
        <v>0.14385693144164899</v>
      </c>
      <c r="T44" s="75">
        <v>1787.63068621503</v>
      </c>
      <c r="U44" s="75">
        <v>0.33427414566560698</v>
      </c>
      <c r="V44" s="76">
        <v>44658.75037037037</v>
      </c>
      <c r="W44" s="75">
        <v>2.5</v>
      </c>
      <c r="X44" s="75">
        <v>1.27298324499888E-3</v>
      </c>
      <c r="Y44" s="75">
        <v>4.9650290727035597E-4</v>
      </c>
      <c r="Z44" s="92">
        <f>((((N44/1000)+1)/(([1]SMOW!$Z$4/1000)+1))-1)*1000</f>
        <v>-3.683151816162078</v>
      </c>
      <c r="AA44" s="92">
        <f>((((P44/1000)+1)/(([1]SMOW!$AA$4/1000)+1))-1)*1000</f>
        <v>-7.0115942710228252</v>
      </c>
      <c r="AB44" s="92">
        <f>Z44*[1]SMOW!$AN$6</f>
        <v>-3.800672386814882</v>
      </c>
      <c r="AC44" s="92">
        <f>AA44*[1]SMOW!$AN$12</f>
        <v>-7.2280844692193682</v>
      </c>
      <c r="AD44" s="92">
        <f t="shared" si="70"/>
        <v>-3.8079132948129373</v>
      </c>
      <c r="AE44" s="92">
        <f t="shared" si="70"/>
        <v>-7.254333635711852</v>
      </c>
      <c r="AF44" s="51">
        <f>(AD44-[1]SMOW!AN$14*AE44)</f>
        <v>2.237486484292095E-2</v>
      </c>
      <c r="AG44" s="55">
        <f t="shared" si="71"/>
        <v>22.37486484292095</v>
      </c>
      <c r="AK44" s="70">
        <v>22</v>
      </c>
      <c r="AL44" s="70">
        <v>0</v>
      </c>
      <c r="AM44" s="70">
        <v>0</v>
      </c>
      <c r="AN44" s="70">
        <v>1</v>
      </c>
    </row>
    <row r="45" spans="1:40" s="75" customFormat="1" x14ac:dyDescent="0.25">
      <c r="A45" s="75">
        <v>3946</v>
      </c>
      <c r="B45" s="75" t="s">
        <v>143</v>
      </c>
      <c r="C45" s="75" t="s">
        <v>62</v>
      </c>
      <c r="D45" s="75" t="s">
        <v>66</v>
      </c>
      <c r="E45" s="75" t="s">
        <v>181</v>
      </c>
      <c r="F45" s="75">
        <v>-1.51520202692742</v>
      </c>
      <c r="G45" s="75">
        <v>-1.51635171669869</v>
      </c>
      <c r="H45" s="75">
        <v>5.5859866452550996E-3</v>
      </c>
      <c r="I45" s="75">
        <v>-2.8565758801804799</v>
      </c>
      <c r="J45" s="75">
        <v>-2.8606638680396501</v>
      </c>
      <c r="K45" s="75">
        <v>3.0992938741557698E-3</v>
      </c>
      <c r="L45" s="75">
        <v>-5.9211943737527001E-3</v>
      </c>
      <c r="M45" s="75">
        <v>5.8175600699295E-3</v>
      </c>
      <c r="N45" s="75">
        <v>-11.694746141668199</v>
      </c>
      <c r="O45" s="75">
        <v>5.5290375584020803E-3</v>
      </c>
      <c r="P45" s="75">
        <v>-22.695850122689901</v>
      </c>
      <c r="Q45" s="75">
        <v>3.03762998545269E-3</v>
      </c>
      <c r="R45" s="75">
        <v>-36.120377649198097</v>
      </c>
      <c r="S45" s="75">
        <v>0.15324692779806201</v>
      </c>
      <c r="T45" s="75">
        <v>912.39778103249205</v>
      </c>
      <c r="U45" s="75">
        <v>0.116431170186977</v>
      </c>
      <c r="V45" s="76">
        <v>44659.548692129632</v>
      </c>
      <c r="W45" s="75">
        <v>2.5</v>
      </c>
      <c r="X45" s="75">
        <v>2.1642274856042899E-2</v>
      </c>
      <c r="Y45" s="75">
        <v>3.2606956661664202E-2</v>
      </c>
      <c r="Z45" s="92">
        <f>((((N45/1000)+1)/(([1]SMOW!$Z$4/1000)+1))-1)*1000</f>
        <v>-1.402352240547966</v>
      </c>
      <c r="AA45" s="92">
        <f>((((P45/1000)+1)/(([1]SMOW!$AA$4/1000)+1))-1)*1000</f>
        <v>-2.7089291242954339</v>
      </c>
      <c r="AB45" s="92">
        <f>Z45*[1]SMOW!$AN$6</f>
        <v>-1.4470979485153248</v>
      </c>
      <c r="AC45" s="92">
        <f>AA45*[1]SMOW!$AN$12</f>
        <v>-2.7925701024168843</v>
      </c>
      <c r="AD45" s="92">
        <f t="shared" si="70"/>
        <v>-1.4481460059681233</v>
      </c>
      <c r="AE45" s="92">
        <f t="shared" si="70"/>
        <v>-2.796476600780665</v>
      </c>
      <c r="AF45" s="51">
        <f>(AD45-[1]SMOW!AN$14*AE45)</f>
        <v>2.8393639244068014E-2</v>
      </c>
      <c r="AG45" s="55">
        <f t="shared" si="71"/>
        <v>28.393639244068012</v>
      </c>
      <c r="AK45" s="70">
        <v>22</v>
      </c>
      <c r="AL45" s="70">
        <v>0</v>
      </c>
      <c r="AM45" s="70">
        <v>0</v>
      </c>
      <c r="AN45" s="70">
        <v>1</v>
      </c>
    </row>
    <row r="46" spans="1:40" s="75" customFormat="1" x14ac:dyDescent="0.25">
      <c r="A46" s="75">
        <v>3947</v>
      </c>
      <c r="B46" s="75" t="s">
        <v>143</v>
      </c>
      <c r="C46" s="75" t="s">
        <v>62</v>
      </c>
      <c r="D46" s="75" t="s">
        <v>66</v>
      </c>
      <c r="E46" s="75" t="s">
        <v>182</v>
      </c>
      <c r="F46" s="75">
        <v>-1.37883116924514</v>
      </c>
      <c r="G46" s="75">
        <v>-1.3797832853440899</v>
      </c>
      <c r="H46" s="75">
        <v>5.78186333011034E-3</v>
      </c>
      <c r="I46" s="75">
        <v>-2.5990713318448502</v>
      </c>
      <c r="J46" s="75">
        <v>-2.6024550174145298</v>
      </c>
      <c r="K46" s="75">
        <v>3.4687743500194899E-3</v>
      </c>
      <c r="L46" s="75">
        <v>-5.6870361492220101E-3</v>
      </c>
      <c r="M46" s="75">
        <v>6.0283034236150203E-3</v>
      </c>
      <c r="N46" s="75">
        <v>-11.5597655837327</v>
      </c>
      <c r="O46" s="75">
        <v>5.7229172821045898E-3</v>
      </c>
      <c r="P46" s="75">
        <v>-22.443468912912699</v>
      </c>
      <c r="Q46" s="75">
        <v>3.3997592374970498E-3</v>
      </c>
      <c r="R46" s="75">
        <v>-35.952167924358697</v>
      </c>
      <c r="S46" s="75">
        <v>0.146791456442326</v>
      </c>
      <c r="T46" s="75">
        <v>832.78507829875605</v>
      </c>
      <c r="U46" s="75">
        <v>0.16257418681736199</v>
      </c>
      <c r="V46" s="76">
        <v>44659.634895833333</v>
      </c>
      <c r="W46" s="75">
        <v>2.5</v>
      </c>
      <c r="X46" s="75">
        <v>6.14479940160856E-3</v>
      </c>
      <c r="Y46" s="75">
        <v>9.8338281631687192E-3</v>
      </c>
      <c r="Z46" s="92">
        <f>((((N46/1000)+1)/(([1]SMOW!$Z$4/1000)+1))-1)*1000</f>
        <v>-1.2659659700900994</v>
      </c>
      <c r="AA46" s="92">
        <f>((((P46/1000)+1)/(([1]SMOW!$AA$4/1000)+1))-1)*1000</f>
        <v>-2.4513864473312275</v>
      </c>
      <c r="AB46" s="92">
        <f>Z46*[1]SMOW!$AN$6</f>
        <v>-1.3063599181698851</v>
      </c>
      <c r="AC46" s="92">
        <f>AA46*[1]SMOW!$AN$12</f>
        <v>-2.5270755299172398</v>
      </c>
      <c r="AD46" s="92">
        <f t="shared" si="70"/>
        <v>-1.3072139501508793</v>
      </c>
      <c r="AE46" s="92">
        <f t="shared" si="70"/>
        <v>-2.5302739748952003</v>
      </c>
      <c r="AF46" s="51">
        <f>(AD46-[1]SMOW!AN$14*AE46)</f>
        <v>2.8770708593786498E-2</v>
      </c>
      <c r="AG46" s="55">
        <f t="shared" si="71"/>
        <v>28.770708593786498</v>
      </c>
      <c r="AK46" s="70">
        <v>22</v>
      </c>
      <c r="AL46" s="70">
        <v>0</v>
      </c>
      <c r="AM46" s="70">
        <v>0</v>
      </c>
      <c r="AN46" s="70">
        <v>1</v>
      </c>
    </row>
    <row r="47" spans="1:40" s="75" customFormat="1" x14ac:dyDescent="0.25">
      <c r="A47" s="75">
        <v>3948</v>
      </c>
      <c r="B47" s="75" t="s">
        <v>143</v>
      </c>
      <c r="C47" s="75" t="s">
        <v>62</v>
      </c>
      <c r="D47" s="75" t="s">
        <v>66</v>
      </c>
      <c r="E47" s="75" t="s">
        <v>183</v>
      </c>
      <c r="F47" s="75">
        <v>-1.3623662248547399</v>
      </c>
      <c r="G47" s="75">
        <v>-1.3632954227968099</v>
      </c>
      <c r="H47" s="75">
        <v>4.12894191753033E-3</v>
      </c>
      <c r="I47" s="75">
        <v>-2.5329003753386301</v>
      </c>
      <c r="J47" s="75">
        <v>-2.5361137622762602</v>
      </c>
      <c r="K47" s="75">
        <v>2.9259397634063401E-3</v>
      </c>
      <c r="L47" s="75">
        <v>-2.4227356314944101E-2</v>
      </c>
      <c r="M47" s="75">
        <v>4.35737633538354E-3</v>
      </c>
      <c r="N47" s="75">
        <v>-11.5434684993118</v>
      </c>
      <c r="O47" s="75">
        <v>4.0868473894190996E-3</v>
      </c>
      <c r="P47" s="75">
        <v>-22.378614500968901</v>
      </c>
      <c r="Q47" s="75">
        <v>2.8677249469835999E-3</v>
      </c>
      <c r="R47" s="75">
        <v>-35.720094556659099</v>
      </c>
      <c r="S47" s="75">
        <v>0.13017758982143901</v>
      </c>
      <c r="T47" s="75">
        <v>862.20182260802801</v>
      </c>
      <c r="U47" s="75">
        <v>0.15632779809734801</v>
      </c>
      <c r="V47" s="76">
        <v>44659.711655092593</v>
      </c>
      <c r="W47" s="75">
        <v>2.5</v>
      </c>
      <c r="X47" s="75">
        <v>6.2044528221274702E-2</v>
      </c>
      <c r="Y47" s="75">
        <v>5.5866661817215099E-2</v>
      </c>
      <c r="Z47" s="92">
        <f>((((N47/1000)+1)/(([1]SMOW!$Z$4/1000)+1))-1)*1000</f>
        <v>-1.2494991648145382</v>
      </c>
      <c r="AA47" s="92">
        <f>((((P47/1000)+1)/(([1]SMOW!$AA$4/1000)+1))-1)*1000</f>
        <v>-2.3852056929093424</v>
      </c>
      <c r="AB47" s="92">
        <f>Z47*[1]SMOW!$AN$6</f>
        <v>-1.2893676964984204</v>
      </c>
      <c r="AC47" s="92">
        <f>AA47*[1]SMOW!$AN$12</f>
        <v>-2.4588513765067961</v>
      </c>
      <c r="AD47" s="92">
        <f t="shared" si="70"/>
        <v>-1.2901996462298064</v>
      </c>
      <c r="AE47" s="92">
        <f t="shared" si="70"/>
        <v>-2.4618793160733103</v>
      </c>
      <c r="AF47" s="51">
        <f>(AD47-[1]SMOW!AN$14*AE47)</f>
        <v>9.6726326569014365E-3</v>
      </c>
      <c r="AG47" s="55">
        <f t="shared" si="71"/>
        <v>9.6726326569014365</v>
      </c>
      <c r="AK47" s="70">
        <v>22</v>
      </c>
      <c r="AL47" s="70">
        <v>0</v>
      </c>
      <c r="AM47" s="70">
        <v>0</v>
      </c>
      <c r="AN47" s="70">
        <v>1</v>
      </c>
    </row>
    <row r="48" spans="1:40" s="75" customFormat="1" x14ac:dyDescent="0.25">
      <c r="A48" s="75">
        <v>3949</v>
      </c>
      <c r="B48" s="75" t="s">
        <v>143</v>
      </c>
      <c r="C48" s="75" t="s">
        <v>62</v>
      </c>
      <c r="D48" s="75" t="s">
        <v>66</v>
      </c>
      <c r="E48" s="75" t="s">
        <v>184</v>
      </c>
      <c r="F48" s="75">
        <v>-1.6520833284785501</v>
      </c>
      <c r="G48" s="75">
        <v>-1.6534500329764199</v>
      </c>
      <c r="H48" s="75">
        <v>5.1052060303038403E-3</v>
      </c>
      <c r="I48" s="75">
        <v>-3.1018861928257899</v>
      </c>
      <c r="J48" s="75">
        <v>-3.1067074840272699</v>
      </c>
      <c r="K48" s="75">
        <v>4.8970035006003299E-3</v>
      </c>
      <c r="L48" s="75">
        <v>-1.31084814100174E-2</v>
      </c>
      <c r="M48" s="75">
        <v>5.3338565997403898E-3</v>
      </c>
      <c r="N48" s="75">
        <v>-11.830231939501701</v>
      </c>
      <c r="O48" s="75">
        <v>5.0531584977765104E-3</v>
      </c>
      <c r="P48" s="75">
        <v>-22.936279714619001</v>
      </c>
      <c r="Q48" s="75">
        <v>4.7995721852403701E-3</v>
      </c>
      <c r="R48" s="75">
        <v>-36.819650338337503</v>
      </c>
      <c r="S48" s="75">
        <v>0.15909916071033001</v>
      </c>
      <c r="T48" s="75">
        <v>895.36624905179303</v>
      </c>
      <c r="U48" s="75">
        <v>0.43157197603750203</v>
      </c>
      <c r="V48" s="76">
        <v>44661.671944444446</v>
      </c>
      <c r="W48" s="75">
        <v>2.5</v>
      </c>
      <c r="X48" s="75">
        <v>8.3573716104794402E-2</v>
      </c>
      <c r="Y48" s="75">
        <v>8.3242746771524004E-2</v>
      </c>
      <c r="Z48" s="92">
        <f>((((N48/1000)+1)/(([1]SMOW!$Z$4/1000)+1))-1)*1000</f>
        <v>-1.5392490125656355</v>
      </c>
      <c r="AA48" s="92">
        <f>((((P48/1000)+1)/(([1]SMOW!$AA$4/1000)+1))-1)*1000</f>
        <v>-2.9542757599719804</v>
      </c>
      <c r="AB48" s="92">
        <f>Z48*[1]SMOW!$AN$6</f>
        <v>-1.5883627693050939</v>
      </c>
      <c r="AC48" s="92">
        <f>AA48*[1]SMOW!$AN$12</f>
        <v>-3.0454920682867339</v>
      </c>
      <c r="AD48" s="92">
        <f t="shared" si="70"/>
        <v>-1.5896255547999849</v>
      </c>
      <c r="AE48" s="92">
        <f t="shared" si="70"/>
        <v>-3.0501390164833682</v>
      </c>
      <c r="AF48" s="51">
        <f>(AD48-[1]SMOW!AN$14*AE48)</f>
        <v>2.0847845903233519E-2</v>
      </c>
      <c r="AG48" s="55">
        <f t="shared" si="71"/>
        <v>20.847845903233519</v>
      </c>
      <c r="AJ48" s="75" t="s">
        <v>185</v>
      </c>
      <c r="AK48" s="70">
        <v>22</v>
      </c>
      <c r="AL48" s="70">
        <v>0</v>
      </c>
      <c r="AM48" s="70">
        <v>0</v>
      </c>
      <c r="AN48" s="70">
        <v>1</v>
      </c>
    </row>
    <row r="49" spans="1:40" s="75" customFormat="1" x14ac:dyDescent="0.25">
      <c r="A49" s="75">
        <v>3950</v>
      </c>
      <c r="B49" s="75" t="s">
        <v>143</v>
      </c>
      <c r="C49" s="75" t="s">
        <v>62</v>
      </c>
      <c r="D49" s="75" t="s">
        <v>66</v>
      </c>
      <c r="E49" s="75" t="s">
        <v>186</v>
      </c>
      <c r="F49" s="75">
        <v>-1.378142006834</v>
      </c>
      <c r="G49" s="75">
        <v>-1.3790934319444501</v>
      </c>
      <c r="H49" s="75">
        <v>6.8370130477824901E-3</v>
      </c>
      <c r="I49" s="75">
        <v>-2.5891328312740298</v>
      </c>
      <c r="J49" s="75">
        <v>-2.5924905738105699</v>
      </c>
      <c r="K49" s="75">
        <v>2.6854652764123198E-3</v>
      </c>
      <c r="L49" s="75">
        <v>-1.02584089724674E-2</v>
      </c>
      <c r="M49" s="75">
        <v>7.1475824150879497E-3</v>
      </c>
      <c r="N49" s="75">
        <v>-11.559083447326501</v>
      </c>
      <c r="O49" s="75">
        <v>6.7673097572810599E-3</v>
      </c>
      <c r="P49" s="75">
        <v>-22.433728149832401</v>
      </c>
      <c r="Q49" s="75">
        <v>2.6320349665905798E-3</v>
      </c>
      <c r="R49" s="75">
        <v>-36.172731145534698</v>
      </c>
      <c r="S49" s="75">
        <v>0.131193589314131</v>
      </c>
      <c r="T49" s="75">
        <v>712.02833932466297</v>
      </c>
      <c r="U49" s="75">
        <v>0.13657390381643</v>
      </c>
      <c r="V49" s="76">
        <v>44661.748749999999</v>
      </c>
      <c r="W49" s="75">
        <v>2.5</v>
      </c>
      <c r="X49" s="75">
        <v>6.4443624045052404E-3</v>
      </c>
      <c r="Y49" s="75">
        <v>2.0528033570700399E-3</v>
      </c>
      <c r="Z49" s="92">
        <f>((((N49/1000)+1)/(([1]SMOW!$Z$4/1000)+1))-1)*1000</f>
        <v>-1.2652767297890444</v>
      </c>
      <c r="AA49" s="92">
        <f>((((P49/1000)+1)/(([1]SMOW!$AA$4/1000)+1))-1)*1000</f>
        <v>-2.4414464751691956</v>
      </c>
      <c r="AB49" s="92">
        <f>Z49*[1]SMOW!$AN$6</f>
        <v>-1.3056486858583076</v>
      </c>
      <c r="AC49" s="92">
        <f>AA49*[1]SMOW!$AN$12</f>
        <v>-2.5168286508720872</v>
      </c>
      <c r="AD49" s="92">
        <f t="shared" si="70"/>
        <v>-1.3065017877522329</v>
      </c>
      <c r="AE49" s="92">
        <f t="shared" si="70"/>
        <v>-2.5200011883745086</v>
      </c>
      <c r="AF49" s="51">
        <f>(AD49-[1]SMOW!AN$14*AE49)</f>
        <v>2.4058839709507618E-2</v>
      </c>
      <c r="AG49" s="55">
        <f t="shared" si="71"/>
        <v>24.058839709507616</v>
      </c>
      <c r="AK49" s="70">
        <v>22</v>
      </c>
      <c r="AL49" s="70">
        <v>0</v>
      </c>
      <c r="AM49" s="70">
        <v>0</v>
      </c>
      <c r="AN49" s="70">
        <v>0</v>
      </c>
    </row>
    <row r="50" spans="1:40" s="75" customFormat="1" x14ac:dyDescent="0.25">
      <c r="A50" s="75">
        <v>3951</v>
      </c>
      <c r="B50" s="75" t="s">
        <v>143</v>
      </c>
      <c r="C50" s="75" t="s">
        <v>62</v>
      </c>
      <c r="D50" s="75" t="s">
        <v>66</v>
      </c>
      <c r="E50" s="75" t="s">
        <v>187</v>
      </c>
      <c r="F50" s="75">
        <v>-1.3303331511837899</v>
      </c>
      <c r="G50" s="75">
        <v>-1.33121953884011</v>
      </c>
      <c r="H50" s="75">
        <v>6.02146997625682E-3</v>
      </c>
      <c r="I50" s="75">
        <v>-2.4754755377121702</v>
      </c>
      <c r="J50" s="75">
        <v>-2.4785448050198</v>
      </c>
      <c r="K50" s="75">
        <v>3.28738507960396E-3</v>
      </c>
      <c r="L50" s="75">
        <v>-2.2547881789659299E-2</v>
      </c>
      <c r="M50" s="75">
        <v>5.71003980228424E-3</v>
      </c>
      <c r="N50" s="75">
        <v>-11.511762002557401</v>
      </c>
      <c r="O50" s="75">
        <v>5.9600811405103801E-3</v>
      </c>
      <c r="P50" s="75">
        <v>-22.3223321941705</v>
      </c>
      <c r="Q50" s="75">
        <v>3.2219789077761601E-3</v>
      </c>
      <c r="R50" s="75">
        <v>-35.971072773452299</v>
      </c>
      <c r="S50" s="75">
        <v>0.13235068585277501</v>
      </c>
      <c r="T50" s="75">
        <v>361.15946795112899</v>
      </c>
      <c r="U50" s="75">
        <v>0.10754022414855</v>
      </c>
      <c r="V50" s="76">
        <v>44661.825474537036</v>
      </c>
      <c r="W50" s="75">
        <v>2.5</v>
      </c>
      <c r="X50" s="75">
        <v>8.1838086142668798E-2</v>
      </c>
      <c r="Y50" s="75">
        <v>6.9739336304928207E-2</v>
      </c>
      <c r="Z50" s="92">
        <f>((((N50/1000)+1)/(([1]SMOW!$Z$4/1000)+1))-1)*1000</f>
        <v>-1.2174624707324</v>
      </c>
      <c r="AA50" s="92">
        <f>((((P50/1000)+1)/(([1]SMOW!$AA$4/1000)+1))-1)*1000</f>
        <v>-2.3277723524027794</v>
      </c>
      <c r="AB50" s="92">
        <f>Z50*[1]SMOW!$AN$6</f>
        <v>-1.2563087880851105</v>
      </c>
      <c r="AC50" s="92">
        <f>AA50*[1]SMOW!$AN$12</f>
        <v>-2.3996447224300597</v>
      </c>
      <c r="AD50" s="92">
        <f t="shared" si="70"/>
        <v>-1.2570986055430227</v>
      </c>
      <c r="AE50" s="92">
        <f t="shared" si="70"/>
        <v>-2.402528484086321</v>
      </c>
      <c r="AF50" s="51">
        <f>(AD50-[1]SMOW!AN$14*AE50)</f>
        <v>1.1436434054554967E-2</v>
      </c>
      <c r="AG50" s="55">
        <f t="shared" si="71"/>
        <v>11.436434054554967</v>
      </c>
      <c r="AK50" s="70">
        <v>22</v>
      </c>
      <c r="AL50" s="70">
        <v>0</v>
      </c>
      <c r="AM50" s="70">
        <v>0</v>
      </c>
      <c r="AN50" s="70">
        <v>0</v>
      </c>
    </row>
    <row r="51" spans="1:40" s="75" customFormat="1" x14ac:dyDescent="0.25">
      <c r="A51" s="75">
        <v>3952</v>
      </c>
      <c r="B51" s="75" t="s">
        <v>143</v>
      </c>
      <c r="C51" s="75" t="s">
        <v>188</v>
      </c>
      <c r="D51" s="75" t="s">
        <v>189</v>
      </c>
      <c r="E51" s="75" t="s">
        <v>190</v>
      </c>
      <c r="F51" s="75">
        <v>9.6043345355314909</v>
      </c>
      <c r="G51" s="75">
        <v>9.5585053007569503</v>
      </c>
      <c r="H51" s="75">
        <v>6.5249968386830101E-3</v>
      </c>
      <c r="I51" s="75">
        <v>18.564544737991898</v>
      </c>
      <c r="J51" s="75">
        <v>18.394326807260398</v>
      </c>
      <c r="K51" s="75">
        <v>3.4138078273731999E-3</v>
      </c>
      <c r="L51" s="75">
        <v>-0.15369925347652899</v>
      </c>
      <c r="M51" s="75">
        <v>6.3310554289723996E-3</v>
      </c>
      <c r="N51" s="75">
        <v>-0.68857316091111598</v>
      </c>
      <c r="O51" s="75">
        <v>6.4584745508112903E-3</v>
      </c>
      <c r="P51" s="75">
        <v>-1.7009264549721801</v>
      </c>
      <c r="Q51" s="75">
        <v>3.3458863347746101E-3</v>
      </c>
      <c r="R51" s="75">
        <v>-6.9881106648981897</v>
      </c>
      <c r="S51" s="75">
        <v>0.14772789373694301</v>
      </c>
      <c r="T51" s="75">
        <v>1005.87380305933</v>
      </c>
      <c r="U51" s="75">
        <v>0.46122290973229402</v>
      </c>
      <c r="V51" s="76">
        <v>44662.675150462965</v>
      </c>
      <c r="W51" s="75">
        <v>2.5</v>
      </c>
      <c r="X51" s="75">
        <v>1.48375166316113E-2</v>
      </c>
      <c r="Y51" s="75">
        <v>1.4186045189948799E-2</v>
      </c>
      <c r="Z51" s="92">
        <f>((((N51/1000)+1)/(([1]SMOW!$Z$4/1000)+1))-1)*1000</f>
        <v>9.7184410634540974</v>
      </c>
      <c r="AA51" s="92">
        <f>((((P51/1000)+1)/(([1]SMOW!$AA$4/1000)+1))-1)*1000</f>
        <v>18.715363313386746</v>
      </c>
      <c r="AB51" s="92">
        <f>Z51*[1]SMOW!$AN$6</f>
        <v>10.028533287896499</v>
      </c>
      <c r="AC51" s="92">
        <f>AA51*[1]SMOW!$AN$12</f>
        <v>19.29321944088403</v>
      </c>
      <c r="AD51" s="92">
        <f t="shared" si="70"/>
        <v>9.978581234217792</v>
      </c>
      <c r="AE51" s="92">
        <f t="shared" si="70"/>
        <v>19.109464997911704</v>
      </c>
      <c r="AF51" s="51">
        <f>(AD51-[1]SMOW!AN$14*AE51)</f>
        <v>-0.11121628467958899</v>
      </c>
      <c r="AG51" s="55">
        <f t="shared" si="71"/>
        <v>-111.21628467958899</v>
      </c>
      <c r="AJ51" s="75" t="s">
        <v>191</v>
      </c>
      <c r="AK51" s="70">
        <v>22</v>
      </c>
      <c r="AL51" s="70">
        <v>0</v>
      </c>
      <c r="AM51" s="70">
        <v>0</v>
      </c>
      <c r="AN51" s="70">
        <v>1</v>
      </c>
    </row>
    <row r="52" spans="1:40" s="75" customFormat="1" x14ac:dyDescent="0.25">
      <c r="A52" s="75">
        <v>3953</v>
      </c>
      <c r="B52" s="75" t="s">
        <v>143</v>
      </c>
      <c r="C52" s="75" t="s">
        <v>188</v>
      </c>
      <c r="D52" s="75" t="s">
        <v>189</v>
      </c>
      <c r="E52" s="75" t="s">
        <v>192</v>
      </c>
      <c r="F52" s="75">
        <v>9.86809117472583</v>
      </c>
      <c r="G52" s="75">
        <v>9.8197180354447795</v>
      </c>
      <c r="H52" s="75">
        <v>8.8308984098188596E-3</v>
      </c>
      <c r="I52" s="75">
        <v>19.034135447678601</v>
      </c>
      <c r="J52" s="75">
        <v>18.855251025112601</v>
      </c>
      <c r="K52" s="75">
        <v>9.2930667409137895E-3</v>
      </c>
      <c r="L52" s="75">
        <v>-0.14182614400247701</v>
      </c>
      <c r="M52" s="75">
        <v>8.5073480775949908E-3</v>
      </c>
      <c r="N52" s="75">
        <v>-0.42750551843428197</v>
      </c>
      <c r="O52" s="75">
        <v>8.7408674748266704E-3</v>
      </c>
      <c r="P52" s="75">
        <v>-1.24067877322493</v>
      </c>
      <c r="Q52" s="75">
        <v>9.1081708722094007E-3</v>
      </c>
      <c r="R52" s="75">
        <v>-6.3973558585349402</v>
      </c>
      <c r="S52" s="75">
        <v>0.19562476816427499</v>
      </c>
      <c r="T52" s="75">
        <v>1137.7484887302001</v>
      </c>
      <c r="U52" s="75">
        <v>0.37691511997778099</v>
      </c>
      <c r="V52" s="76">
        <v>44662.781064814815</v>
      </c>
      <c r="W52" s="75">
        <v>2.5</v>
      </c>
      <c r="X52" s="75">
        <v>1.9139226523428199E-2</v>
      </c>
      <c r="Y52" s="75">
        <v>1.7946247350104801E-2</v>
      </c>
      <c r="Z52" s="92">
        <f>((((N52/1000)+1)/(([1]SMOW!$Z$4/1000)+1))-1)*1000</f>
        <v>9.9822275126970617</v>
      </c>
      <c r="AA52" s="92">
        <f>((((P52/1000)+1)/(([1]SMOW!$AA$4/1000)+1))-1)*1000</f>
        <v>19.185023555242211</v>
      </c>
      <c r="AB52" s="92">
        <f>Z52*[1]SMOW!$AN$6</f>
        <v>10.300736532208695</v>
      </c>
      <c r="AC52" s="92">
        <f>AA52*[1]SMOW!$AN$12</f>
        <v>19.777380926666932</v>
      </c>
      <c r="AD52" s="92">
        <f t="shared" si="70"/>
        <v>10.248045474552868</v>
      </c>
      <c r="AE52" s="92">
        <f t="shared" si="70"/>
        <v>19.584349481847127</v>
      </c>
      <c r="AF52" s="51">
        <f>(AD52-[1]SMOW!AN$14*AE52)</f>
        <v>-9.2491051862415574E-2</v>
      </c>
      <c r="AG52" s="55">
        <f t="shared" si="71"/>
        <v>-92.491051862415574</v>
      </c>
      <c r="AJ52" s="75" t="s">
        <v>193</v>
      </c>
      <c r="AK52" s="70">
        <v>22</v>
      </c>
      <c r="AL52" s="70">
        <v>0</v>
      </c>
      <c r="AM52" s="70">
        <v>0</v>
      </c>
      <c r="AN52" s="70">
        <v>1</v>
      </c>
    </row>
    <row r="53" spans="1:40" s="75" customFormat="1" x14ac:dyDescent="0.25">
      <c r="A53" s="75">
        <v>3954</v>
      </c>
      <c r="B53" s="75" t="s">
        <v>143</v>
      </c>
      <c r="C53" s="75" t="s">
        <v>188</v>
      </c>
      <c r="D53" s="75" t="s">
        <v>189</v>
      </c>
      <c r="E53" s="75" t="s">
        <v>194</v>
      </c>
      <c r="F53" s="75">
        <v>10.214328049207101</v>
      </c>
      <c r="G53" s="75">
        <v>10.1625139153261</v>
      </c>
      <c r="H53" s="75">
        <v>4.7193276064682E-3</v>
      </c>
      <c r="I53" s="75">
        <v>19.703270335122902</v>
      </c>
      <c r="J53" s="75">
        <v>19.511673066286001</v>
      </c>
      <c r="K53" s="75">
        <v>5.0760209897000698E-3</v>
      </c>
      <c r="L53" s="75">
        <v>-0.13964946367292999</v>
      </c>
      <c r="M53" s="75">
        <v>4.6991368075685602E-3</v>
      </c>
      <c r="N53" s="75">
        <v>-7.9337922033789796E-2</v>
      </c>
      <c r="O53" s="75">
        <v>7.1096711968206003E-3</v>
      </c>
      <c r="P53" s="75">
        <v>-0.58477712764124501</v>
      </c>
      <c r="Q53" s="75">
        <v>4.8497162701903601E-3</v>
      </c>
      <c r="R53" s="75">
        <v>-5.0271715440580396</v>
      </c>
      <c r="S53" s="75">
        <v>0.15823642851492001</v>
      </c>
      <c r="T53" s="75">
        <v>542.66200082795001</v>
      </c>
      <c r="U53" s="75">
        <v>0.17587248577350201</v>
      </c>
      <c r="V53" s="76">
        <v>44662.882013888891</v>
      </c>
      <c r="W53" s="75">
        <v>2.5</v>
      </c>
      <c r="X53" s="75">
        <v>2.2750875765921399E-2</v>
      </c>
      <c r="Y53" s="75">
        <v>2.69808938273692E-2</v>
      </c>
      <c r="Z53" s="92">
        <f>((((N53/1000)+1)/(([1]SMOW!$Z$4/1000)+1))-1)*1000</f>
        <v>10.334020990910631</v>
      </c>
      <c r="AA53" s="92">
        <f>((((P53/1000)+1)/(([1]SMOW!$AA$4/1000)+1))-1)*1000</f>
        <v>19.854339094929063</v>
      </c>
      <c r="AB53" s="92">
        <f>Z53*[1]SMOW!$AN$6</f>
        <v>10.66375489942363</v>
      </c>
      <c r="AC53" s="92">
        <f>AA53*[1]SMOW!$AN$12</f>
        <v>20.46736227333604</v>
      </c>
      <c r="AD53" s="92">
        <f t="shared" si="70"/>
        <v>10.607298071675096</v>
      </c>
      <c r="AE53" s="92">
        <f t="shared" si="70"/>
        <v>20.260720662582091</v>
      </c>
      <c r="AF53" s="51">
        <f>(AD53-[1]SMOW!AN$14*AE53)</f>
        <v>-9.0362438168249071E-2</v>
      </c>
      <c r="AG53" s="55">
        <f t="shared" si="71"/>
        <v>-90.362438168249071</v>
      </c>
      <c r="AK53" s="70">
        <v>22</v>
      </c>
      <c r="AL53" s="70">
        <v>0</v>
      </c>
      <c r="AM53" s="70">
        <v>0</v>
      </c>
      <c r="AN53" s="70">
        <v>1</v>
      </c>
    </row>
    <row r="54" spans="1:40" s="75" customFormat="1" x14ac:dyDescent="0.25">
      <c r="A54" s="75">
        <v>3955</v>
      </c>
      <c r="B54" s="75" t="s">
        <v>143</v>
      </c>
      <c r="C54" s="75" t="s">
        <v>188</v>
      </c>
      <c r="D54" s="75" t="s">
        <v>189</v>
      </c>
      <c r="E54" s="75" t="s">
        <v>195</v>
      </c>
      <c r="F54" s="75">
        <v>10.472750484542701</v>
      </c>
      <c r="G54" s="75">
        <v>10.418290441686301</v>
      </c>
      <c r="H54" s="75">
        <v>6.0006930926430196E-3</v>
      </c>
      <c r="I54" s="75">
        <v>20.235148585681799</v>
      </c>
      <c r="J54" s="75">
        <v>20.033138351087398</v>
      </c>
      <c r="K54" s="75">
        <v>3.3033985344868401E-3</v>
      </c>
      <c r="L54" s="75">
        <v>-0.15920660768787501</v>
      </c>
      <c r="M54" s="75">
        <v>5.4819715355463802E-3</v>
      </c>
      <c r="N54" s="75">
        <v>0.170989294806217</v>
      </c>
      <c r="O54" s="75">
        <v>5.93951607704699E-3</v>
      </c>
      <c r="P54" s="75">
        <v>-6.3561123510916306E-2</v>
      </c>
      <c r="Q54" s="75">
        <v>3.2376737572170499E-3</v>
      </c>
      <c r="R54" s="75">
        <v>-5.3121148241666001</v>
      </c>
      <c r="S54" s="75">
        <v>0.109554074156914</v>
      </c>
      <c r="T54" s="75">
        <v>473.96621390392397</v>
      </c>
      <c r="U54" s="75">
        <v>0.33560879316903502</v>
      </c>
      <c r="V54" s="76">
        <v>44663.453194444446</v>
      </c>
      <c r="W54" s="75">
        <v>2.5</v>
      </c>
      <c r="X54" s="75">
        <v>0.23556332502607</v>
      </c>
      <c r="Y54" s="75">
        <v>0.22971327432272501</v>
      </c>
      <c r="Z54" s="92">
        <f>((((N54/1000)+1)/(([1]SMOW!$Z$4/1000)+1))-1)*1000</f>
        <v>10.586955161735689</v>
      </c>
      <c r="AA54" s="92">
        <f>((((P54/1000)+1)/(([1]SMOW!$AA$4/1000)+1))-1)*1000</f>
        <v>20.386214526934676</v>
      </c>
      <c r="AB54" s="92">
        <f>Z54*[1]SMOW!$AN$6</f>
        <v>10.924759595053699</v>
      </c>
      <c r="AC54" s="92">
        <f>AA54*[1]SMOW!$AN$12</f>
        <v>21.015659907374456</v>
      </c>
      <c r="AD54" s="92">
        <f t="shared" ref="AD54:AE69" si="72">LN((AB54/1000)+1)*1000</f>
        <v>10.865515503371826</v>
      </c>
      <c r="AE54" s="92">
        <f t="shared" si="72"/>
        <v>20.797876878200775</v>
      </c>
      <c r="AF54" s="51">
        <f>(AD54-[1]SMOW!AN$14*AE54)</f>
        <v>-0.11576348831818351</v>
      </c>
      <c r="AG54" s="55">
        <f t="shared" si="71"/>
        <v>-115.76348831818351</v>
      </c>
      <c r="AK54" s="70">
        <v>22</v>
      </c>
      <c r="AL54" s="70">
        <v>0</v>
      </c>
      <c r="AM54" s="70">
        <v>0</v>
      </c>
      <c r="AN54" s="70">
        <v>0</v>
      </c>
    </row>
    <row r="55" spans="1:40" s="75" customFormat="1" x14ac:dyDescent="0.25">
      <c r="A55" s="75">
        <v>3956</v>
      </c>
      <c r="B55" s="75" t="s">
        <v>143</v>
      </c>
      <c r="C55" s="75" t="s">
        <v>188</v>
      </c>
      <c r="D55" s="75" t="s">
        <v>189</v>
      </c>
      <c r="E55" s="75" t="s">
        <v>196</v>
      </c>
      <c r="F55" s="75">
        <v>10.995335462157801</v>
      </c>
      <c r="G55" s="75">
        <v>10.935325780562501</v>
      </c>
      <c r="H55" s="75">
        <v>4.9153341328503101E-3</v>
      </c>
      <c r="I55" s="75">
        <v>21.226930048109502</v>
      </c>
      <c r="J55" s="75">
        <v>21.004776906500499</v>
      </c>
      <c r="K55" s="75">
        <v>2.4718827040608499E-3</v>
      </c>
      <c r="L55" s="75">
        <v>-0.155196426069732</v>
      </c>
      <c r="M55" s="75">
        <v>5.3008916114014801E-3</v>
      </c>
      <c r="N55" s="75">
        <v>0.68824652297125299</v>
      </c>
      <c r="O55" s="75">
        <v>4.8652223427216798E-3</v>
      </c>
      <c r="P55" s="75">
        <v>0.90848774684846301</v>
      </c>
      <c r="Q55" s="75">
        <v>2.4227018563768299E-3</v>
      </c>
      <c r="R55" s="75">
        <v>-3.6066043254662001</v>
      </c>
      <c r="S55" s="75">
        <v>0.13383506207992299</v>
      </c>
      <c r="T55" s="75">
        <v>401.91683370339098</v>
      </c>
      <c r="U55" s="75">
        <v>0.12463201737339</v>
      </c>
      <c r="V55" s="76">
        <v>44663.550138888888</v>
      </c>
      <c r="W55" s="75">
        <v>2.5</v>
      </c>
      <c r="X55" s="75">
        <v>8.8079780716567406E-3</v>
      </c>
      <c r="Y55" s="75">
        <v>1.08638624431685E-2</v>
      </c>
      <c r="Z55" s="92">
        <f>((((N55/1000)+1)/(([1]SMOW!$Z$4/1000)+1))-1)*1000</f>
        <v>11.109599202446141</v>
      </c>
      <c r="AA55" s="92">
        <f>((((P55/1000)+1)/(([1]SMOW!$AA$4/1000)+1))-1)*1000</f>
        <v>21.378142842173766</v>
      </c>
      <c r="AB55" s="92">
        <f>Z55*[1]SMOW!$AN$6</f>
        <v>11.4640799578324</v>
      </c>
      <c r="AC55" s="92">
        <f>AA55*[1]SMOW!$AN$12</f>
        <v>22.038215031476451</v>
      </c>
      <c r="AD55" s="92">
        <f t="shared" si="72"/>
        <v>11.398865337009884</v>
      </c>
      <c r="AE55" s="92">
        <f t="shared" si="72"/>
        <v>21.798883481139274</v>
      </c>
      <c r="AF55" s="51">
        <f>(AD55-[1]SMOW!AN$14*AE55)</f>
        <v>-0.11094514103165309</v>
      </c>
      <c r="AG55" s="55">
        <f t="shared" si="71"/>
        <v>-110.94514103165309</v>
      </c>
      <c r="AK55" s="70">
        <v>22</v>
      </c>
      <c r="AL55" s="70">
        <v>0</v>
      </c>
      <c r="AM55" s="70">
        <v>0</v>
      </c>
      <c r="AN55" s="70">
        <v>0</v>
      </c>
    </row>
    <row r="56" spans="1:40" s="75" customFormat="1" x14ac:dyDescent="0.25">
      <c r="A56" s="75">
        <v>3957</v>
      </c>
      <c r="B56" s="75" t="s">
        <v>143</v>
      </c>
      <c r="C56" s="75" t="s">
        <v>188</v>
      </c>
      <c r="D56" s="75" t="s">
        <v>189</v>
      </c>
      <c r="E56" s="75" t="s">
        <v>197</v>
      </c>
      <c r="F56" s="75">
        <v>11.1005986448426</v>
      </c>
      <c r="G56" s="75">
        <v>11.039438683009299</v>
      </c>
      <c r="H56" s="75">
        <v>5.1447313617864702E-3</v>
      </c>
      <c r="I56" s="75">
        <v>21.4323139150729</v>
      </c>
      <c r="J56" s="75">
        <v>21.2058715301192</v>
      </c>
      <c r="K56" s="75">
        <v>2.1521670879067201E-3</v>
      </c>
      <c r="L56" s="75">
        <v>-0.157261484893678</v>
      </c>
      <c r="M56" s="75">
        <v>5.4641040771710604E-3</v>
      </c>
      <c r="N56" s="75">
        <v>0.79243654839417099</v>
      </c>
      <c r="O56" s="75">
        <v>5.0922808688331402E-3</v>
      </c>
      <c r="P56" s="75">
        <v>1.1097852740104901</v>
      </c>
      <c r="Q56" s="75">
        <v>2.1093473369660598E-3</v>
      </c>
      <c r="R56" s="75">
        <v>-3.1584150253346301</v>
      </c>
      <c r="S56" s="75">
        <v>0.14028668498257199</v>
      </c>
      <c r="T56" s="75">
        <v>383.07437500453199</v>
      </c>
      <c r="U56" s="75">
        <v>9.6580852556229196E-2</v>
      </c>
      <c r="V56" s="76">
        <v>44663.698981481481</v>
      </c>
      <c r="W56" s="75">
        <v>2.5</v>
      </c>
      <c r="X56" s="75">
        <v>9.4130378143193003E-3</v>
      </c>
      <c r="Y56" s="75">
        <v>7.6438912659806202E-3</v>
      </c>
      <c r="Z56" s="92">
        <f>((((N56/1000)+1)/(([1]SMOW!$Z$4/1000)+1))-1)*1000</f>
        <v>11.214874282085008</v>
      </c>
      <c r="AA56" s="92">
        <f>((((P56/1000)+1)/(([1]SMOW!$AA$4/1000)+1))-1)*1000</f>
        <v>21.583557120270711</v>
      </c>
      <c r="AB56" s="92">
        <f>Z56*[1]SMOW!$AN$6</f>
        <v>11.572714113624574</v>
      </c>
      <c r="AC56" s="92">
        <f>AA56*[1]SMOW!$AN$12</f>
        <v>22.249971687078236</v>
      </c>
      <c r="AD56" s="92">
        <f t="shared" si="72"/>
        <v>11.506262450314862</v>
      </c>
      <c r="AE56" s="92">
        <f t="shared" si="72"/>
        <v>22.006052565943495</v>
      </c>
      <c r="AF56" s="51">
        <f>(AD56-[1]SMOW!AN$14*AE56)</f>
        <v>-0.1129333045033043</v>
      </c>
      <c r="AG56" s="55">
        <f t="shared" si="71"/>
        <v>-112.9333045033043</v>
      </c>
      <c r="AK56" s="70">
        <v>22</v>
      </c>
      <c r="AL56" s="70">
        <v>0</v>
      </c>
      <c r="AM56" s="70">
        <v>0</v>
      </c>
      <c r="AN56" s="70">
        <v>0</v>
      </c>
    </row>
    <row r="57" spans="1:40" s="75" customFormat="1" x14ac:dyDescent="0.25">
      <c r="A57" s="75">
        <v>3958</v>
      </c>
      <c r="B57" s="75" t="s">
        <v>143</v>
      </c>
      <c r="C57" s="75" t="s">
        <v>188</v>
      </c>
      <c r="D57" s="75" t="s">
        <v>189</v>
      </c>
      <c r="E57" s="75" t="s">
        <v>198</v>
      </c>
      <c r="F57" s="75">
        <v>11.242170119107101</v>
      </c>
      <c r="G57" s="75">
        <v>11.1794459574751</v>
      </c>
      <c r="H57" s="75">
        <v>5.7407460296456598E-3</v>
      </c>
      <c r="I57" s="75">
        <v>21.7001026691212</v>
      </c>
      <c r="J57" s="75">
        <v>21.468007039496602</v>
      </c>
      <c r="K57" s="75">
        <v>1.8547081034321999E-3</v>
      </c>
      <c r="L57" s="75">
        <v>-0.15566175937912799</v>
      </c>
      <c r="M57" s="75">
        <v>5.7148883965277902E-3</v>
      </c>
      <c r="N57" s="75">
        <v>0.932564702669614</v>
      </c>
      <c r="O57" s="75">
        <v>5.6822191721718198E-3</v>
      </c>
      <c r="P57" s="75">
        <v>1.3722460738226401</v>
      </c>
      <c r="Q57" s="75">
        <v>1.81780662886336E-3</v>
      </c>
      <c r="R57" s="75">
        <v>-3.3167577506974402</v>
      </c>
      <c r="S57" s="75">
        <v>0.15666999079595501</v>
      </c>
      <c r="T57" s="75">
        <v>382.05832561423102</v>
      </c>
      <c r="U57" s="75">
        <v>0.11768372358731299</v>
      </c>
      <c r="V57" s="76">
        <v>44663.789965277778</v>
      </c>
      <c r="W57" s="75">
        <v>2.5</v>
      </c>
      <c r="X57" s="75">
        <v>1.8750248582853301E-2</v>
      </c>
      <c r="Y57" s="75">
        <v>2.2144188660319E-2</v>
      </c>
      <c r="Z57" s="92">
        <f>((((N57/1000)+1)/(([1]SMOW!$Z$4/1000)+1))-1)*1000</f>
        <v>11.35646175690419</v>
      </c>
      <c r="AA57" s="92">
        <f>((((P57/1000)+1)/(([1]SMOW!$AA$4/1000)+1))-1)*1000</f>
        <v>21.851385525726961</v>
      </c>
      <c r="AB57" s="92">
        <f>Z57*[1]SMOW!$AN$6</f>
        <v>11.718819306330113</v>
      </c>
      <c r="AC57" s="92">
        <f>AA57*[1]SMOW!$AN$12</f>
        <v>22.52606957053602</v>
      </c>
      <c r="AD57" s="92">
        <f t="shared" si="72"/>
        <v>11.650685723526912</v>
      </c>
      <c r="AE57" s="92">
        <f t="shared" si="72"/>
        <v>22.276104522309193</v>
      </c>
      <c r="AF57" s="51">
        <f>(AD57-[1]SMOW!AN$14*AE57)</f>
        <v>-0.11109746425234235</v>
      </c>
      <c r="AG57" s="55">
        <f t="shared" si="71"/>
        <v>-111.09746425234235</v>
      </c>
      <c r="AK57" s="70">
        <v>22</v>
      </c>
      <c r="AL57" s="70">
        <v>0</v>
      </c>
      <c r="AM57" s="70">
        <v>0</v>
      </c>
      <c r="AN57" s="70">
        <v>0</v>
      </c>
    </row>
    <row r="58" spans="1:40" s="75" customFormat="1" x14ac:dyDescent="0.25">
      <c r="A58" s="75">
        <v>3959</v>
      </c>
      <c r="B58" s="75" t="s">
        <v>143</v>
      </c>
      <c r="C58" s="75" t="s">
        <v>188</v>
      </c>
      <c r="D58" s="75" t="s">
        <v>189</v>
      </c>
      <c r="E58" s="75" t="s">
        <v>199</v>
      </c>
      <c r="F58" s="75">
        <v>11.3774432901129</v>
      </c>
      <c r="G58" s="75">
        <v>11.3132061424512</v>
      </c>
      <c r="H58" s="75">
        <v>6.5214787407310501E-3</v>
      </c>
      <c r="I58" s="75">
        <v>21.980186517600199</v>
      </c>
      <c r="J58" s="75">
        <v>21.742104564362201</v>
      </c>
      <c r="K58" s="75">
        <v>1.7947700221012601E-3</v>
      </c>
      <c r="L58" s="75">
        <v>-0.166625067532019</v>
      </c>
      <c r="M58" s="75">
        <v>6.4517436552899198E-3</v>
      </c>
      <c r="N58" s="75">
        <v>1.06645876483515</v>
      </c>
      <c r="O58" s="75">
        <v>6.4549923198356802E-3</v>
      </c>
      <c r="P58" s="75">
        <v>1.6467573435266001</v>
      </c>
      <c r="Q58" s="75">
        <v>1.7590610821363001E-3</v>
      </c>
      <c r="R58" s="75">
        <v>-2.6901437248897899</v>
      </c>
      <c r="S58" s="75">
        <v>0.15913601995306501</v>
      </c>
      <c r="T58" s="75">
        <v>426.599687084018</v>
      </c>
      <c r="U58" s="75">
        <v>0.106460311897369</v>
      </c>
      <c r="V58" s="76">
        <v>44663.892337962963</v>
      </c>
      <c r="W58" s="75">
        <v>2.5</v>
      </c>
      <c r="X58" s="75">
        <v>3.2494505312777398E-4</v>
      </c>
      <c r="Y58" s="88">
        <v>1.29131614475854E-5</v>
      </c>
      <c r="Z58" s="92">
        <f>((((N58/1000)+1)/(([1]SMOW!$Z$4/1000)+1))-1)*1000</f>
        <v>11.491750216624075</v>
      </c>
      <c r="AA58" s="92">
        <f>((((P58/1000)+1)/(([1]SMOW!$AA$4/1000)+1))-1)*1000</f>
        <v>22.13151084614551</v>
      </c>
      <c r="AB58" s="92">
        <f>Z58*[1]SMOW!$AN$6</f>
        <v>11.858424497421007</v>
      </c>
      <c r="AC58" s="92">
        <f>AA58*[1]SMOW!$AN$12</f>
        <v>22.814844048876882</v>
      </c>
      <c r="AD58" s="92">
        <f t="shared" si="72"/>
        <v>11.788664337132959</v>
      </c>
      <c r="AE58" s="92">
        <f t="shared" si="72"/>
        <v>22.5584774786577</v>
      </c>
      <c r="AF58" s="51">
        <f>(AD58-[1]SMOW!AN$14*AE58)</f>
        <v>-0.1222117715983071</v>
      </c>
      <c r="AG58" s="55">
        <f t="shared" si="71"/>
        <v>-122.2117715983071</v>
      </c>
      <c r="AH58" s="2">
        <f>AVERAGE(AG54:AG58)</f>
        <v>-114.59023394075807</v>
      </c>
      <c r="AI58" s="2">
        <f>STDEV(AG54:AG58)</f>
        <v>4.6823049791905307</v>
      </c>
      <c r="AK58" s="70">
        <v>22</v>
      </c>
      <c r="AL58" s="70">
        <v>0</v>
      </c>
      <c r="AM58" s="70">
        <v>0</v>
      </c>
      <c r="AN58" s="70">
        <v>0</v>
      </c>
    </row>
    <row r="59" spans="1:40" s="75" customFormat="1" x14ac:dyDescent="0.25">
      <c r="A59" s="75">
        <v>3960</v>
      </c>
      <c r="B59" s="75" t="s">
        <v>143</v>
      </c>
      <c r="C59" s="75" t="s">
        <v>133</v>
      </c>
      <c r="D59" s="75" t="s">
        <v>134</v>
      </c>
      <c r="E59" s="75" t="s">
        <v>200</v>
      </c>
      <c r="F59" s="75">
        <v>8.3715815334483192</v>
      </c>
      <c r="G59" s="75">
        <v>8.3367336427394108</v>
      </c>
      <c r="H59" s="75">
        <v>5.3642837135285098E-3</v>
      </c>
      <c r="I59" s="75">
        <v>16.101785832700202</v>
      </c>
      <c r="J59" s="75">
        <v>15.973526971429401</v>
      </c>
      <c r="K59" s="75">
        <v>1.9671959955478899E-3</v>
      </c>
      <c r="L59" s="75">
        <v>-9.7288598175302193E-2</v>
      </c>
      <c r="M59" s="75">
        <v>5.5052957639797296E-3</v>
      </c>
      <c r="N59" s="75">
        <v>-1.9087582565096199</v>
      </c>
      <c r="O59" s="75">
        <v>5.3095948861995399E-3</v>
      </c>
      <c r="P59" s="75">
        <v>-4.1146860406741004</v>
      </c>
      <c r="Q59" s="75">
        <v>1.9280564496216501E-3</v>
      </c>
      <c r="R59" s="75">
        <v>-10.964075466414</v>
      </c>
      <c r="S59" s="75">
        <v>0.13565161547112001</v>
      </c>
      <c r="T59" s="75">
        <v>294.03206031787499</v>
      </c>
      <c r="U59" s="75">
        <v>0.124514798806521</v>
      </c>
      <c r="V59" s="76">
        <v>44664.488935185182</v>
      </c>
      <c r="W59" s="75">
        <v>2.5</v>
      </c>
      <c r="X59" s="75">
        <v>7.8091580610373301E-2</v>
      </c>
      <c r="Y59" s="75">
        <v>7.3939685705790098E-2</v>
      </c>
      <c r="Z59" s="92">
        <f>((((N59/1000)+1)/(([1]SMOW!$Z$4/1000)+1))-1)*1000</f>
        <v>8.4855487343493685</v>
      </c>
      <c r="AA59" s="92">
        <f>((((P59/1000)+1)/(([1]SMOW!$AA$4/1000)+1))-1)*1000</f>
        <v>16.252239748053121</v>
      </c>
      <c r="AB59" s="92">
        <f>Z59*[1]SMOW!$AN$6</f>
        <v>8.7563023115402352</v>
      </c>
      <c r="AC59" s="92">
        <f>AA59*[1]SMOW!$AN$12</f>
        <v>16.754044397351588</v>
      </c>
      <c r="AD59" s="92">
        <f t="shared" si="72"/>
        <v>8.7181882271545987</v>
      </c>
      <c r="AE59" s="92">
        <f t="shared" si="72"/>
        <v>16.615243566994444</v>
      </c>
      <c r="AF59" s="51">
        <f>(AD59-[1]SMOW!AN$14*AE59)</f>
        <v>-5.4660376218468087E-2</v>
      </c>
      <c r="AG59" s="55">
        <f t="shared" si="71"/>
        <v>-54.660376218468087</v>
      </c>
      <c r="AK59" s="70">
        <v>22</v>
      </c>
      <c r="AL59" s="70">
        <v>0</v>
      </c>
      <c r="AM59" s="70">
        <v>0</v>
      </c>
      <c r="AN59" s="70">
        <v>0</v>
      </c>
    </row>
    <row r="60" spans="1:40" s="75" customFormat="1" x14ac:dyDescent="0.25">
      <c r="A60" s="75">
        <v>3961</v>
      </c>
      <c r="B60" s="75" t="s">
        <v>143</v>
      </c>
      <c r="C60" s="75" t="s">
        <v>133</v>
      </c>
      <c r="D60" s="75" t="s">
        <v>134</v>
      </c>
      <c r="E60" s="75" t="s">
        <v>201</v>
      </c>
      <c r="F60" s="75">
        <v>8.3150636949268293</v>
      </c>
      <c r="G60" s="75">
        <v>8.2806835113144608</v>
      </c>
      <c r="H60" s="75">
        <v>5.0522968774976904E-3</v>
      </c>
      <c r="I60" s="75">
        <v>15.9788019094348</v>
      </c>
      <c r="J60" s="75">
        <v>15.852484637059201</v>
      </c>
      <c r="K60" s="75">
        <v>1.4405256750790901E-3</v>
      </c>
      <c r="L60" s="75">
        <v>-8.9428377052796701E-2</v>
      </c>
      <c r="M60" s="75">
        <v>5.1238568433105598E-3</v>
      </c>
      <c r="N60" s="75">
        <v>-1.9646998961428701</v>
      </c>
      <c r="O60" s="75">
        <v>5.0007887533370897E-3</v>
      </c>
      <c r="P60" s="75">
        <v>-4.2352230623984699</v>
      </c>
      <c r="Q60" s="75">
        <v>1.4118648192509001E-3</v>
      </c>
      <c r="R60" s="75">
        <v>-10.5158666132099</v>
      </c>
      <c r="S60" s="75">
        <v>0.14816117714212401</v>
      </c>
      <c r="T60" s="75">
        <v>325.51342051032799</v>
      </c>
      <c r="U60" s="75">
        <v>7.0701691346633705E-2</v>
      </c>
      <c r="V60" s="76">
        <v>44664.664120370369</v>
      </c>
      <c r="W60" s="75">
        <v>2.5</v>
      </c>
      <c r="X60" s="75">
        <v>2.2542473124669799E-2</v>
      </c>
      <c r="Y60" s="75">
        <v>2.0308339569975201E-2</v>
      </c>
      <c r="Z60" s="92">
        <f>((((N60/1000)+1)/(([1]SMOW!$Z$4/1000)+1))-1)*1000</f>
        <v>8.4290245081231063</v>
      </c>
      <c r="AA60" s="92">
        <f>((((P60/1000)+1)/(([1]SMOW!$AA$4/1000)+1))-1)*1000</f>
        <v>16.12923761459184</v>
      </c>
      <c r="AB60" s="92">
        <f>Z60*[1]SMOW!$AN$6</f>
        <v>8.697974532364384</v>
      </c>
      <c r="AC60" s="92">
        <f>AA60*[1]SMOW!$AN$12</f>
        <v>16.627244446272467</v>
      </c>
      <c r="AD60" s="92">
        <f t="shared" si="72"/>
        <v>8.6603650785840003</v>
      </c>
      <c r="AE60" s="92">
        <f t="shared" si="72"/>
        <v>16.490525244917745</v>
      </c>
      <c r="AF60" s="51">
        <f>(AD60-[1]SMOW!AN$14*AE60)</f>
        <v>-4.6632250732569602E-2</v>
      </c>
      <c r="AG60" s="55">
        <f t="shared" si="71"/>
        <v>-46.632250732569602</v>
      </c>
      <c r="AK60" s="70">
        <v>22</v>
      </c>
      <c r="AL60" s="70">
        <v>0</v>
      </c>
      <c r="AM60" s="70">
        <v>0</v>
      </c>
      <c r="AN60" s="70">
        <v>0</v>
      </c>
    </row>
    <row r="61" spans="1:40" s="75" customFormat="1" x14ac:dyDescent="0.25">
      <c r="A61" s="75">
        <v>3962</v>
      </c>
      <c r="B61" s="75" t="s">
        <v>143</v>
      </c>
      <c r="C61" s="75" t="s">
        <v>133</v>
      </c>
      <c r="D61" s="75" t="s">
        <v>134</v>
      </c>
      <c r="E61" s="75" t="s">
        <v>202</v>
      </c>
      <c r="F61" s="75">
        <v>8.36968989683273</v>
      </c>
      <c r="G61" s="75">
        <v>8.3348574710279006</v>
      </c>
      <c r="H61" s="75">
        <v>6.4169516962713502E-3</v>
      </c>
      <c r="I61" s="75">
        <v>16.095546906245701</v>
      </c>
      <c r="J61" s="75">
        <v>15.9673868345419</v>
      </c>
      <c r="K61" s="75">
        <v>2.62969806779407E-3</v>
      </c>
      <c r="L61" s="75">
        <v>-9.5922777610245993E-2</v>
      </c>
      <c r="M61" s="75">
        <v>6.5758804480515604E-3</v>
      </c>
      <c r="N61" s="75">
        <v>-1.9106306079058</v>
      </c>
      <c r="O61" s="75">
        <v>6.3515309277175098E-3</v>
      </c>
      <c r="P61" s="75">
        <v>-4.1208008367678897</v>
      </c>
      <c r="Q61" s="75">
        <v>2.5773773084321102E-3</v>
      </c>
      <c r="R61" s="75">
        <v>-10.7870400062634</v>
      </c>
      <c r="S61" s="75">
        <v>0.142666459766915</v>
      </c>
      <c r="T61" s="75">
        <v>360.94760485281699</v>
      </c>
      <c r="U61" s="75">
        <v>7.90353849192304E-2</v>
      </c>
      <c r="V61" s="76">
        <v>44664.776863425926</v>
      </c>
      <c r="W61" s="75">
        <v>2.5</v>
      </c>
      <c r="X61" s="75">
        <v>3.3024243373831898E-2</v>
      </c>
      <c r="Y61" s="75">
        <v>3.7652172184228103E-2</v>
      </c>
      <c r="Z61" s="92">
        <f>((((N61/1000)+1)/(([1]SMOW!$Z$4/1000)+1))-1)*1000</f>
        <v>8.4836568839390392</v>
      </c>
      <c r="AA61" s="92">
        <f>((((P61/1000)+1)/(([1]SMOW!$AA$4/1000)+1))-1)*1000</f>
        <v>16.245999897802619</v>
      </c>
      <c r="AB61" s="92">
        <f>Z61*[1]SMOW!$AN$6</f>
        <v>8.754350096705382</v>
      </c>
      <c r="AC61" s="92">
        <f>AA61*[1]SMOW!$AN$12</f>
        <v>16.747611885294766</v>
      </c>
      <c r="AD61" s="92">
        <f t="shared" si="72"/>
        <v>8.7162529562477822</v>
      </c>
      <c r="AE61" s="92">
        <f t="shared" si="72"/>
        <v>16.60891702967697</v>
      </c>
      <c r="AF61" s="51">
        <f>(AD61-[1]SMOW!AN$14*AE61)</f>
        <v>-5.3255235421659108E-2</v>
      </c>
      <c r="AG61" s="55">
        <f t="shared" si="71"/>
        <v>-53.255235421659108</v>
      </c>
      <c r="AK61" s="70">
        <v>22</v>
      </c>
      <c r="AL61" s="70">
        <v>0</v>
      </c>
      <c r="AM61" s="70">
        <v>0</v>
      </c>
      <c r="AN61" s="70">
        <v>0</v>
      </c>
    </row>
    <row r="62" spans="1:40" s="75" customFormat="1" x14ac:dyDescent="0.25">
      <c r="A62" s="75">
        <v>3964</v>
      </c>
      <c r="B62" s="75" t="s">
        <v>143</v>
      </c>
      <c r="C62" s="75" t="s">
        <v>133</v>
      </c>
      <c r="D62" s="75" t="s">
        <v>134</v>
      </c>
      <c r="E62" s="75" t="s">
        <v>203</v>
      </c>
      <c r="F62" s="75">
        <v>8.5291508683166892</v>
      </c>
      <c r="G62" s="75">
        <v>8.4929828857197798</v>
      </c>
      <c r="H62" s="75">
        <v>3.8420553150690399E-3</v>
      </c>
      <c r="I62" s="75">
        <v>16.384754755025</v>
      </c>
      <c r="J62" s="75">
        <v>16.2519729555904</v>
      </c>
      <c r="K62" s="75">
        <v>2.7100261369340899E-3</v>
      </c>
      <c r="L62" s="75">
        <v>-8.8058834831966595E-2</v>
      </c>
      <c r="M62" s="75">
        <v>3.8664257438668901E-3</v>
      </c>
      <c r="N62" s="75">
        <v>-1.7527953396845399</v>
      </c>
      <c r="O62" s="75">
        <v>3.8028855934584098E-3</v>
      </c>
      <c r="P62" s="75">
        <v>-3.8373470988679301</v>
      </c>
      <c r="Q62" s="75">
        <v>2.6561071615546299E-3</v>
      </c>
      <c r="R62" s="75">
        <v>-10.3730070087892</v>
      </c>
      <c r="S62" s="75">
        <v>0.17325615098422301</v>
      </c>
      <c r="T62" s="75">
        <v>401.91567585152399</v>
      </c>
      <c r="U62" s="75">
        <v>0.10657418148002699</v>
      </c>
      <c r="V62" s="76">
        <v>44664.988946759258</v>
      </c>
      <c r="W62" s="75">
        <v>2.5</v>
      </c>
      <c r="X62" s="75">
        <v>9.7509564225049493E-3</v>
      </c>
      <c r="Y62" s="75">
        <v>8.2298138143134195E-3</v>
      </c>
      <c r="Z62" s="92">
        <f>((((N62/1000)+1)/(([1]SMOW!$Z$4/1000)+1))-1)*1000</f>
        <v>8.6431358778671363</v>
      </c>
      <c r="AA62" s="92">
        <f>((((P62/1000)+1)/(([1]SMOW!$AA$4/1000)+1))-1)*1000</f>
        <v>16.53525056950955</v>
      </c>
      <c r="AB62" s="92">
        <f>Z62*[1]SMOW!$AN$6</f>
        <v>8.9189176841286812</v>
      </c>
      <c r="AC62" s="92">
        <f>AA62*[1]SMOW!$AN$12</f>
        <v>17.045793469548236</v>
      </c>
      <c r="AD62" s="92">
        <f t="shared" si="72"/>
        <v>8.8793790583934165</v>
      </c>
      <c r="AE62" s="92">
        <f t="shared" si="72"/>
        <v>16.902144046349335</v>
      </c>
      <c r="AF62" s="51">
        <f>(AD62-[1]SMOW!AN$14*AE62)</f>
        <v>-4.495299807903308E-2</v>
      </c>
      <c r="AG62" s="55">
        <f t="shared" si="71"/>
        <v>-44.95299807903308</v>
      </c>
      <c r="AH62" s="2">
        <f>AVERAGE(AG59:AG62)</f>
        <v>-49.875215112932466</v>
      </c>
      <c r="AI62" s="2">
        <f>STDEV(AG59:AG62)</f>
        <v>4.7981712695028227</v>
      </c>
      <c r="AK62" s="70">
        <v>22</v>
      </c>
      <c r="AL62" s="70">
        <v>0</v>
      </c>
      <c r="AM62" s="70">
        <v>0</v>
      </c>
      <c r="AN62" s="70">
        <v>0</v>
      </c>
    </row>
    <row r="63" spans="1:40" s="75" customFormat="1" x14ac:dyDescent="0.25">
      <c r="A63" s="75">
        <v>3965</v>
      </c>
      <c r="B63" s="75" t="s">
        <v>143</v>
      </c>
      <c r="C63" s="75" t="s">
        <v>133</v>
      </c>
      <c r="D63" s="75" t="s">
        <v>204</v>
      </c>
      <c r="E63" s="75" t="s">
        <v>205</v>
      </c>
      <c r="F63" s="75">
        <v>5.0499223825839703</v>
      </c>
      <c r="G63" s="75">
        <v>5.0372136936751497</v>
      </c>
      <c r="H63" s="75">
        <v>5.70541011197953E-3</v>
      </c>
      <c r="I63" s="75">
        <v>10.1594868896847</v>
      </c>
      <c r="J63" s="75">
        <v>10.1082260109425</v>
      </c>
      <c r="K63" s="75">
        <v>3.2173286452342998E-3</v>
      </c>
      <c r="L63" s="75">
        <v>-0.299929640102502</v>
      </c>
      <c r="M63" s="75">
        <v>5.8532622170877797E-3</v>
      </c>
      <c r="N63" s="75">
        <v>-5.1965531202771302</v>
      </c>
      <c r="O63" s="75">
        <v>5.6472435038887499E-3</v>
      </c>
      <c r="P63" s="75">
        <v>-9.9387563562827292</v>
      </c>
      <c r="Q63" s="75">
        <v>3.1533163238591298E-3</v>
      </c>
      <c r="R63" s="75">
        <v>-19.778448131250901</v>
      </c>
      <c r="S63" s="75">
        <v>0.152693090461446</v>
      </c>
      <c r="T63" s="75">
        <v>310.11005047794498</v>
      </c>
      <c r="U63" s="75">
        <v>0.158047342253369</v>
      </c>
      <c r="V63" s="76">
        <v>44665.507916666669</v>
      </c>
      <c r="W63" s="75">
        <v>2.5</v>
      </c>
      <c r="X63" s="75">
        <v>4.3128364010909E-4</v>
      </c>
      <c r="Y63" s="88">
        <v>5.4134623717130204E-6</v>
      </c>
      <c r="Z63" s="92">
        <f>((((N63/1000)+1)/(([1]SMOW!$Z$4/1000)+1))-1)*1000</f>
        <v>5.1635141661263706</v>
      </c>
      <c r="AA63" s="92">
        <f>((((P63/1000)+1)/(([1]SMOW!$AA$4/1000)+1))-1)*1000</f>
        <v>10.3090609304477</v>
      </c>
      <c r="AB63" s="92">
        <f>Z63*[1]SMOW!$AN$6</f>
        <v>5.3282695608712247</v>
      </c>
      <c r="AC63" s="92">
        <f>AA63*[1]SMOW!$AN$12</f>
        <v>10.627363809619757</v>
      </c>
      <c r="AD63" s="92">
        <f t="shared" si="72"/>
        <v>5.3141245559669139</v>
      </c>
      <c r="AE63" s="92">
        <f t="shared" si="72"/>
        <v>10.57129030468783</v>
      </c>
      <c r="AF63" s="51">
        <f>(AD63-[1]SMOW!AN$14*AE63)</f>
        <v>-0.26751672490826017</v>
      </c>
      <c r="AG63" s="55">
        <f t="shared" si="71"/>
        <v>-267.51672490826019</v>
      </c>
      <c r="AJ63" s="75" t="s">
        <v>206</v>
      </c>
      <c r="AK63" s="70">
        <v>22</v>
      </c>
      <c r="AL63" s="70">
        <v>0</v>
      </c>
      <c r="AM63" s="70">
        <v>0</v>
      </c>
      <c r="AN63" s="70">
        <v>1</v>
      </c>
    </row>
    <row r="64" spans="1:40" s="75" customFormat="1" x14ac:dyDescent="0.25">
      <c r="A64" s="75">
        <v>3966</v>
      </c>
      <c r="B64" s="75" t="s">
        <v>143</v>
      </c>
      <c r="C64" s="75" t="s">
        <v>133</v>
      </c>
      <c r="D64" s="75" t="s">
        <v>204</v>
      </c>
      <c r="E64" s="75" t="s">
        <v>207</v>
      </c>
      <c r="F64" s="75">
        <v>5.3386671694821004</v>
      </c>
      <c r="G64" s="75">
        <v>5.3244659237351399</v>
      </c>
      <c r="H64" s="75">
        <v>7.5786541168980197E-3</v>
      </c>
      <c r="I64" s="75">
        <v>10.7414974317229</v>
      </c>
      <c r="J64" s="75">
        <v>10.6842170611828</v>
      </c>
      <c r="K64" s="75">
        <v>4.0454358526314203E-3</v>
      </c>
      <c r="L64" s="75">
        <v>-0.31680068456938099</v>
      </c>
      <c r="M64" s="75">
        <v>6.8482217465189897E-3</v>
      </c>
      <c r="N64" s="75">
        <v>-4.91631885398336</v>
      </c>
      <c r="O64" s="75">
        <v>9.1894632041089903E-3</v>
      </c>
      <c r="P64" s="75">
        <v>-9.3674829421861503</v>
      </c>
      <c r="Q64" s="75">
        <v>3.9553471965753199E-3</v>
      </c>
      <c r="R64" s="75">
        <v>-19.389343231082201</v>
      </c>
      <c r="S64" s="75">
        <v>0.14796158529048301</v>
      </c>
      <c r="T64" s="75">
        <v>288.60810338691101</v>
      </c>
      <c r="U64" s="75">
        <v>5.7044234892184201E-2</v>
      </c>
      <c r="V64" s="76">
        <v>44665.620266203703</v>
      </c>
      <c r="W64" s="75">
        <v>2.5</v>
      </c>
      <c r="X64" s="75">
        <v>3.18838609712038E-3</v>
      </c>
      <c r="Y64" s="75">
        <v>4.7654153531096399E-3</v>
      </c>
      <c r="Z64" s="92">
        <f>((((N64/1000)+1)/(([1]SMOW!$Z$4/1000)+1))-1)*1000</f>
        <v>5.44666684395545</v>
      </c>
      <c r="AA64" s="92">
        <f>((((P64/1000)+1)/(([1]SMOW!$AA$4/1000)+1))-1)*1000</f>
        <v>10.892017500292228</v>
      </c>
      <c r="AB64" s="92">
        <f>Z64*[1]SMOW!$AN$6</f>
        <v>5.6204569638328179</v>
      </c>
      <c r="AC64" s="92">
        <f>AA64*[1]SMOW!$AN$12</f>
        <v>11.228319764264285</v>
      </c>
      <c r="AD64" s="92">
        <f t="shared" si="72"/>
        <v>5.6047211297768165</v>
      </c>
      <c r="AE64" s="92">
        <f t="shared" si="72"/>
        <v>11.165750114281655</v>
      </c>
      <c r="AF64" s="51">
        <f>(AD64-[1]SMOW!AN$14*AE64)</f>
        <v>-0.29079493056389794</v>
      </c>
      <c r="AG64" s="55">
        <f t="shared" si="71"/>
        <v>-290.79493056389794</v>
      </c>
      <c r="AK64" s="70">
        <v>22</v>
      </c>
      <c r="AL64" s="70">
        <v>0</v>
      </c>
      <c r="AM64" s="70">
        <v>0</v>
      </c>
      <c r="AN64" s="70">
        <v>0</v>
      </c>
    </row>
    <row r="65" spans="1:40" s="75" customFormat="1" x14ac:dyDescent="0.25">
      <c r="A65" s="75">
        <v>3967</v>
      </c>
      <c r="B65" s="75" t="s">
        <v>143</v>
      </c>
      <c r="C65" s="75" t="s">
        <v>133</v>
      </c>
      <c r="D65" s="75" t="s">
        <v>204</v>
      </c>
      <c r="E65" s="75" t="s">
        <v>208</v>
      </c>
      <c r="F65" s="75">
        <v>5.1742359023949298</v>
      </c>
      <c r="G65" s="75">
        <v>5.1608950170189898</v>
      </c>
      <c r="H65" s="75">
        <v>5.2810136748300896E-3</v>
      </c>
      <c r="I65" s="75">
        <v>10.435291795515999</v>
      </c>
      <c r="J65" s="75">
        <v>10.3812198409335</v>
      </c>
      <c r="K65" s="75">
        <v>2.76172728489527E-3</v>
      </c>
      <c r="L65" s="75">
        <v>-0.32038905899389702</v>
      </c>
      <c r="M65" s="75">
        <v>5.2407205379445803E-3</v>
      </c>
      <c r="N65" s="75">
        <v>-5.0735069757547802</v>
      </c>
      <c r="O65" s="75">
        <v>5.2271737848468801E-3</v>
      </c>
      <c r="P65" s="75">
        <v>-9.6680462016628397</v>
      </c>
      <c r="Q65" s="75">
        <v>2.66730787542009E-3</v>
      </c>
      <c r="R65" s="75">
        <v>-15.08668875387</v>
      </c>
      <c r="S65" s="75">
        <v>0.13218803089534201</v>
      </c>
      <c r="T65" s="75">
        <v>270.698459930117</v>
      </c>
      <c r="U65" s="75">
        <v>0.143937706579707</v>
      </c>
      <c r="V65" s="76">
        <v>44666.334849537037</v>
      </c>
      <c r="W65" s="75">
        <v>2.5</v>
      </c>
      <c r="X65" s="75">
        <v>2.1185676088274698E-3</v>
      </c>
      <c r="Y65" s="75">
        <v>5.5580724528976003E-3</v>
      </c>
      <c r="Z65" s="92">
        <f>((((N65/1000)+1)/(([1]SMOW!$Z$4/1000)+1))-1)*1000</f>
        <v>5.287841735979848</v>
      </c>
      <c r="AA65" s="92">
        <f>((((P65/1000)+1)/(([1]SMOW!$AA$4/1000)+1))-1)*1000</f>
        <v>10.585307398890187</v>
      </c>
      <c r="AB65" s="92">
        <f>Z65*[1]SMOW!$AN$6</f>
        <v>5.4565641262997806</v>
      </c>
      <c r="AC65" s="92">
        <f>AA65*[1]SMOW!$AN$12</f>
        <v>10.912139672432845</v>
      </c>
      <c r="AD65" s="92">
        <f t="shared" si="72"/>
        <v>5.4417310143540671</v>
      </c>
      <c r="AE65" s="92">
        <f t="shared" si="72"/>
        <v>10.853031882536088</v>
      </c>
      <c r="AF65" s="51">
        <f>(AD65-[1]SMOW!AN$14*AE65)</f>
        <v>-0.28866981962498794</v>
      </c>
      <c r="AG65" s="55">
        <f t="shared" si="71"/>
        <v>-288.66981962498795</v>
      </c>
      <c r="AK65" s="70">
        <v>22</v>
      </c>
      <c r="AL65" s="70">
        <v>0</v>
      </c>
      <c r="AM65" s="70">
        <v>0</v>
      </c>
      <c r="AN65" s="70">
        <v>0</v>
      </c>
    </row>
    <row r="66" spans="1:40" s="75" customFormat="1" x14ac:dyDescent="0.25">
      <c r="A66" s="75">
        <v>3969</v>
      </c>
      <c r="B66" s="75" t="s">
        <v>143</v>
      </c>
      <c r="C66" s="75" t="s">
        <v>133</v>
      </c>
      <c r="D66" s="75" t="s">
        <v>204</v>
      </c>
      <c r="E66" s="75" t="s">
        <v>209</v>
      </c>
      <c r="F66" s="75">
        <v>5.13882581404006</v>
      </c>
      <c r="G66" s="75">
        <v>5.1256663739037798</v>
      </c>
      <c r="H66" s="75">
        <v>6.1739175226187999E-3</v>
      </c>
      <c r="I66" s="75">
        <v>10.3789163300155</v>
      </c>
      <c r="J66" s="75">
        <v>10.3254251075652</v>
      </c>
      <c r="K66" s="75">
        <v>1.94300809636179E-3</v>
      </c>
      <c r="L66" s="75">
        <v>-0.32615808289064102</v>
      </c>
      <c r="M66" s="75">
        <v>5.9834829914996498E-3</v>
      </c>
      <c r="N66" s="75">
        <v>-5.10855605855678</v>
      </c>
      <c r="O66" s="75">
        <v>6.1109744854182203E-3</v>
      </c>
      <c r="P66" s="75">
        <v>-9.7236927080118196</v>
      </c>
      <c r="Q66" s="75">
        <v>1.9043497955150801E-3</v>
      </c>
      <c r="R66" s="75">
        <v>-14.937207358163899</v>
      </c>
      <c r="S66" s="75">
        <v>0.15586514305433699</v>
      </c>
      <c r="T66" s="75">
        <v>281.50687438374803</v>
      </c>
      <c r="U66" s="75">
        <v>0.13397281024555199</v>
      </c>
      <c r="V66" s="76">
        <v>44665.98814814815</v>
      </c>
      <c r="W66" s="75">
        <v>2.5</v>
      </c>
      <c r="X66" s="75">
        <v>6.0441693249548196E-4</v>
      </c>
      <c r="Y66" s="75">
        <v>1.21346622874551E-3</v>
      </c>
      <c r="Z66" s="92">
        <f>((((N66/1000)+1)/(([1]SMOW!$Z$4/1000)+1))-1)*1000</f>
        <v>5.2524276455403474</v>
      </c>
      <c r="AA66" s="92">
        <f>((((P66/1000)+1)/(([1]SMOW!$AA$4/1000)+1))-1)*1000</f>
        <v>10.528522861636302</v>
      </c>
      <c r="AB66" s="92">
        <f>Z66*[1]SMOW!$AN$6</f>
        <v>5.4200200568843009</v>
      </c>
      <c r="AC66" s="92">
        <f>AA66*[1]SMOW!$AN$12</f>
        <v>10.853601854077771</v>
      </c>
      <c r="AD66" s="92">
        <f t="shared" si="72"/>
        <v>5.4053846073125706</v>
      </c>
      <c r="AE66" s="92">
        <f t="shared" si="72"/>
        <v>10.795124265279469</v>
      </c>
      <c r="AF66" s="51">
        <f>(AD66-[1]SMOW!AN$14*AE66)</f>
        <v>-0.29444100475498924</v>
      </c>
      <c r="AG66" s="55">
        <f t="shared" si="71"/>
        <v>-294.44100475498925</v>
      </c>
      <c r="AH66" s="2">
        <f>AVERAGE(AG64:AG66)</f>
        <v>-291.30191831462503</v>
      </c>
      <c r="AI66" s="2">
        <f>STDEV(AG64:AG66)</f>
        <v>2.9188048728422271</v>
      </c>
      <c r="AK66" s="70">
        <v>22</v>
      </c>
      <c r="AL66" s="70">
        <v>0</v>
      </c>
      <c r="AM66" s="70">
        <v>0</v>
      </c>
      <c r="AN66" s="70">
        <v>0</v>
      </c>
    </row>
    <row r="67" spans="1:40" s="75" customFormat="1" x14ac:dyDescent="0.25">
      <c r="A67" s="75">
        <v>3971</v>
      </c>
      <c r="B67" s="75" t="s">
        <v>143</v>
      </c>
      <c r="C67" s="75" t="s">
        <v>133</v>
      </c>
      <c r="D67" s="75" t="s">
        <v>210</v>
      </c>
      <c r="E67" s="75" t="s">
        <v>211</v>
      </c>
      <c r="F67" s="75">
        <v>-5.41312606467595</v>
      </c>
      <c r="G67" s="75">
        <v>-5.4278306125742803</v>
      </c>
      <c r="H67" s="75">
        <v>5.0700478992789701E-3</v>
      </c>
      <c r="I67" s="75">
        <v>-9.7010740807361096</v>
      </c>
      <c r="J67" s="75">
        <v>-9.7484361795537495</v>
      </c>
      <c r="K67" s="75">
        <v>2.5167571247656701E-3</v>
      </c>
      <c r="L67" s="75">
        <v>-0.28065630976989703</v>
      </c>
      <c r="M67" s="75">
        <v>4.3533820375595599E-3</v>
      </c>
      <c r="N67" s="75">
        <v>-15.552930876646499</v>
      </c>
      <c r="O67" s="75">
        <v>5.0183588036014897E-3</v>
      </c>
      <c r="P67" s="75">
        <v>-29.404537473990299</v>
      </c>
      <c r="Q67" s="75">
        <v>2.4322313017624401E-3</v>
      </c>
      <c r="R67" s="75">
        <v>-43.880743326689903</v>
      </c>
      <c r="S67" s="75">
        <v>0.14902124849012099</v>
      </c>
      <c r="T67" s="75">
        <v>264.38361530953301</v>
      </c>
      <c r="U67" s="75">
        <v>0.165331009848044</v>
      </c>
      <c r="V67" s="76">
        <v>44666.484027777777</v>
      </c>
      <c r="W67" s="75">
        <v>2.5</v>
      </c>
      <c r="X67" s="75">
        <v>1.9171044280535999E-3</v>
      </c>
      <c r="Y67" s="88">
        <v>5.22870198401723E-5</v>
      </c>
      <c r="Z67" s="92">
        <f>((((N67/1000)+1)/(([1]SMOW!$Z$4/1000)+1))-1)*1000</f>
        <v>-5.3007168257098725</v>
      </c>
      <c r="AA67" s="92">
        <f>((((P67/1000)+1)/(([1]SMOW!$AA$4/1000)+1))-1)*1000</f>
        <v>-9.5548163474168391</v>
      </c>
      <c r="AB67" s="92">
        <f>Z67*[1]SMOW!$AN$6</f>
        <v>-5.4698500293678913</v>
      </c>
      <c r="AC67" s="92">
        <f>AA67*[1]SMOW!$AN$12</f>
        <v>-9.8498311478784881</v>
      </c>
      <c r="AD67" s="92">
        <f t="shared" si="72"/>
        <v>-5.4848644351012128</v>
      </c>
      <c r="AE67" s="92">
        <f t="shared" si="72"/>
        <v>-9.8986616474017897</v>
      </c>
      <c r="AF67" s="51">
        <f>(AD67-[1]SMOW!AN$14*AE67)</f>
        <v>-0.25837108527306718</v>
      </c>
      <c r="AG67" s="55">
        <f t="shared" si="71"/>
        <v>-258.37108527306719</v>
      </c>
      <c r="AJ67" s="75" t="s">
        <v>212</v>
      </c>
      <c r="AK67" s="70">
        <v>22</v>
      </c>
      <c r="AL67" s="70">
        <v>0</v>
      </c>
      <c r="AM67" s="70">
        <v>0</v>
      </c>
      <c r="AN67" s="70">
        <v>0</v>
      </c>
    </row>
    <row r="68" spans="1:40" s="75" customFormat="1" x14ac:dyDescent="0.25">
      <c r="A68" s="75">
        <v>3972</v>
      </c>
      <c r="B68" s="75" t="s">
        <v>143</v>
      </c>
      <c r="C68" s="75" t="s">
        <v>133</v>
      </c>
      <c r="D68" s="75" t="s">
        <v>210</v>
      </c>
      <c r="E68" s="75" t="s">
        <v>213</v>
      </c>
      <c r="F68" s="75">
        <v>-6.2812266302814299</v>
      </c>
      <c r="G68" s="75">
        <v>-6.3010370563769298</v>
      </c>
      <c r="H68" s="75">
        <v>5.1555694363515604E-3</v>
      </c>
      <c r="I68" s="75">
        <v>-11.354755021137301</v>
      </c>
      <c r="J68" s="75">
        <v>-11.4197125575794</v>
      </c>
      <c r="K68" s="75">
        <v>2.45763987351109E-3</v>
      </c>
      <c r="L68" s="75">
        <v>-0.27142882597498502</v>
      </c>
      <c r="M68" s="75">
        <v>5.3673547181554001E-3</v>
      </c>
      <c r="N68" s="75">
        <v>-16.412181164289201</v>
      </c>
      <c r="O68" s="75">
        <v>5.1030084493239296E-3</v>
      </c>
      <c r="P68" s="75">
        <v>-31.024948565262498</v>
      </c>
      <c r="Q68" s="75">
        <v>2.40874240273623E-3</v>
      </c>
      <c r="R68" s="75">
        <v>-46.133197786893597</v>
      </c>
      <c r="S68" s="75">
        <v>0.16035615067668199</v>
      </c>
      <c r="T68" s="75">
        <v>233.671393947094</v>
      </c>
      <c r="U68" s="75">
        <v>7.75175561065716E-2</v>
      </c>
      <c r="V68" s="76">
        <v>44666.59275462963</v>
      </c>
      <c r="W68" s="75">
        <v>2.5</v>
      </c>
      <c r="X68" s="88">
        <v>9.3009080096863499E-5</v>
      </c>
      <c r="Y68" s="75">
        <v>4.9131978821533799E-4</v>
      </c>
      <c r="Z68" s="92">
        <f>((((N68/1000)+1)/(([1]SMOW!$Z$4/1000)+1))-1)*1000</f>
        <v>-6.1689155049405864</v>
      </c>
      <c r="AA68" s="92">
        <f>((((P68/1000)+1)/(([1]SMOW!$AA$4/1000)+1))-1)*1000</f>
        <v>-11.208366588328577</v>
      </c>
      <c r="AB68" s="92">
        <f>Z68*[1]SMOW!$AN$6</f>
        <v>-6.3657508532062428</v>
      </c>
      <c r="AC68" s="92">
        <f>AA68*[1]SMOW!$AN$12</f>
        <v>-11.554436456374834</v>
      </c>
      <c r="AD68" s="92">
        <f t="shared" si="72"/>
        <v>-6.3860986437766849</v>
      </c>
      <c r="AE68" s="92">
        <f t="shared" si="72"/>
        <v>-11.621707646459049</v>
      </c>
      <c r="AF68" s="51">
        <f>(AD68-[1]SMOW!AN$14*AE68)</f>
        <v>-0.24983700644630691</v>
      </c>
      <c r="AG68" s="55">
        <f t="shared" si="71"/>
        <v>-249.8370064463069</v>
      </c>
      <c r="AJ68" s="75" t="s">
        <v>214</v>
      </c>
      <c r="AK68" s="70">
        <v>22</v>
      </c>
      <c r="AL68" s="70">
        <v>0</v>
      </c>
      <c r="AM68" s="70">
        <v>0</v>
      </c>
      <c r="AN68" s="70">
        <v>0</v>
      </c>
    </row>
    <row r="69" spans="1:40" s="75" customFormat="1" x14ac:dyDescent="0.25">
      <c r="A69" s="75">
        <v>3973</v>
      </c>
      <c r="B69" s="75" t="s">
        <v>143</v>
      </c>
      <c r="C69" s="75" t="s">
        <v>133</v>
      </c>
      <c r="D69" s="75" t="s">
        <v>210</v>
      </c>
      <c r="E69" s="75" t="s">
        <v>215</v>
      </c>
      <c r="F69" s="75">
        <v>-6.2222573595671298</v>
      </c>
      <c r="G69" s="75">
        <v>-6.2416966225908599</v>
      </c>
      <c r="H69" s="75">
        <v>4.1604215927500297E-3</v>
      </c>
      <c r="I69" s="75">
        <v>-11.236803236587001</v>
      </c>
      <c r="J69" s="75">
        <v>-11.300413189512801</v>
      </c>
      <c r="K69" s="75">
        <v>2.41565072999101E-3</v>
      </c>
      <c r="L69" s="75">
        <v>-0.27507845852809398</v>
      </c>
      <c r="M69" s="75">
        <v>4.3111148345197697E-3</v>
      </c>
      <c r="N69" s="75">
        <v>-16.3538130847937</v>
      </c>
      <c r="O69" s="75">
        <v>4.1180061296151203E-3</v>
      </c>
      <c r="P69" s="75">
        <v>-30.909343562272799</v>
      </c>
      <c r="Q69" s="75">
        <v>2.3675886797920099E-3</v>
      </c>
      <c r="R69" s="75">
        <v>-46.633891172816597</v>
      </c>
      <c r="S69" s="75">
        <v>0.12373892730495099</v>
      </c>
      <c r="T69" s="75">
        <v>269.96007480785403</v>
      </c>
      <c r="U69" s="75">
        <v>0.124806160718391</v>
      </c>
      <c r="V69" s="76">
        <v>44666.692696759259</v>
      </c>
      <c r="W69" s="75">
        <v>2.5</v>
      </c>
      <c r="X69" s="75">
        <v>1.2313516885109701E-2</v>
      </c>
      <c r="Y69" s="75">
        <v>1.4650204986986401E-2</v>
      </c>
      <c r="Z69" s="92">
        <f>((((N69/1000)+1)/(([1]SMOW!$Z$4/1000)+1))-1)*1000</f>
        <v>-6.109939569458156</v>
      </c>
      <c r="AA69" s="92">
        <f>((((P69/1000)+1)/(([1]SMOW!$AA$4/1000)+1))-1)*1000</f>
        <v>-11.09039733868955</v>
      </c>
      <c r="AB69" s="92">
        <f>Z69*[1]SMOW!$AN$6</f>
        <v>-6.304893136592157</v>
      </c>
      <c r="AC69" s="92">
        <f>AA69*[1]SMOW!$AN$12</f>
        <v>-11.432824784592103</v>
      </c>
      <c r="AD69" s="92">
        <f t="shared" si="72"/>
        <v>-6.3248529157355824</v>
      </c>
      <c r="AE69" s="92">
        <f t="shared" si="72"/>
        <v>-11.498681962757548</v>
      </c>
      <c r="AF69" s="51">
        <f>(AD69-[1]SMOW!AN$14*AE69)</f>
        <v>-0.25354883939959727</v>
      </c>
      <c r="AG69" s="55">
        <f t="shared" si="71"/>
        <v>-253.54883939959728</v>
      </c>
      <c r="AJ69" s="75" t="s">
        <v>216</v>
      </c>
      <c r="AK69" s="70">
        <v>22</v>
      </c>
      <c r="AL69" s="70">
        <v>0</v>
      </c>
      <c r="AM69" s="70">
        <v>0</v>
      </c>
      <c r="AN69" s="70">
        <v>0</v>
      </c>
    </row>
    <row r="70" spans="1:40" s="75" customFormat="1" x14ac:dyDescent="0.25">
      <c r="A70" s="75">
        <v>3974</v>
      </c>
      <c r="B70" s="75" t="s">
        <v>143</v>
      </c>
      <c r="C70" s="75" t="s">
        <v>133</v>
      </c>
      <c r="D70" s="75" t="s">
        <v>210</v>
      </c>
      <c r="E70" s="75" t="s">
        <v>217</v>
      </c>
      <c r="F70" s="75">
        <v>-6.3826014387393197</v>
      </c>
      <c r="G70" s="75">
        <v>-6.4030579474435596</v>
      </c>
      <c r="H70" s="75">
        <v>5.6049561823783602E-3</v>
      </c>
      <c r="I70" s="75">
        <v>-11.529260900296499</v>
      </c>
      <c r="J70" s="75">
        <v>-11.596238266470101</v>
      </c>
      <c r="K70" s="75">
        <v>2.6622666302749901E-3</v>
      </c>
      <c r="L70" s="75">
        <v>-0.28024414274735898</v>
      </c>
      <c r="M70" s="75">
        <v>5.6217598593165602E-3</v>
      </c>
      <c r="N70" s="75">
        <v>-16.512522457427799</v>
      </c>
      <c r="O70" s="75">
        <v>5.5478137012565602E-3</v>
      </c>
      <c r="P70" s="75">
        <v>-31.195982456430901</v>
      </c>
      <c r="Q70" s="75">
        <v>2.6092978832456702E-3</v>
      </c>
      <c r="R70" s="75">
        <v>-47.579548918914199</v>
      </c>
      <c r="S70" s="75">
        <v>0.13469002326663501</v>
      </c>
      <c r="T70" s="75">
        <v>230.707825665466</v>
      </c>
      <c r="U70" s="75">
        <v>7.1313327029984594E-2</v>
      </c>
      <c r="V70" s="76">
        <v>44666.798206018517</v>
      </c>
      <c r="W70" s="75">
        <v>2.5</v>
      </c>
      <c r="X70" s="75">
        <v>3.8393771657513703E-2</v>
      </c>
      <c r="Y70" s="75">
        <v>3.3579756260701199E-2</v>
      </c>
      <c r="Z70" s="92">
        <f>((((N70/1000)+1)/(([1]SMOW!$Z$4/1000)+1))-1)*1000</f>
        <v>-6.27030177088439</v>
      </c>
      <c r="AA70" s="92">
        <f>((((P70/1000)+1)/(([1]SMOW!$AA$4/1000)+1))-1)*1000</f>
        <v>-11.382898306525835</v>
      </c>
      <c r="AB70" s="92">
        <f>Z70*[1]SMOW!$AN$6</f>
        <v>-6.4703721125537363</v>
      </c>
      <c r="AC70" s="92">
        <f>AA70*[1]SMOW!$AN$12</f>
        <v>-11.734357021217178</v>
      </c>
      <c r="AD70" s="92">
        <f t="shared" ref="AD70:AE85" si="73">LN((AB70/1000)+1)*1000</f>
        <v>-6.4913957062417325</v>
      </c>
      <c r="AE70" s="92">
        <f t="shared" si="73"/>
        <v>-11.803747961448384</v>
      </c>
      <c r="AF70" s="51">
        <f>(AD70-[1]SMOW!AN$14*AE70)</f>
        <v>-0.25901678259698535</v>
      </c>
      <c r="AG70" s="55">
        <f t="shared" si="71"/>
        <v>-259.01678259698537</v>
      </c>
      <c r="AJ70" s="75" t="s">
        <v>218</v>
      </c>
      <c r="AK70" s="70">
        <v>22</v>
      </c>
      <c r="AL70" s="70">
        <v>0</v>
      </c>
      <c r="AM70" s="70">
        <v>0</v>
      </c>
      <c r="AN70" s="70">
        <v>0</v>
      </c>
    </row>
    <row r="71" spans="1:40" s="75" customFormat="1" x14ac:dyDescent="0.25">
      <c r="A71" s="75">
        <v>3975</v>
      </c>
      <c r="B71" s="75" t="s">
        <v>143</v>
      </c>
      <c r="C71" s="75" t="s">
        <v>133</v>
      </c>
      <c r="D71" s="75" t="s">
        <v>210</v>
      </c>
      <c r="E71" s="75" t="s">
        <v>219</v>
      </c>
      <c r="F71" s="75">
        <v>-6.5980204643500899</v>
      </c>
      <c r="G71" s="75">
        <v>-6.6198851524555797</v>
      </c>
      <c r="H71" s="75">
        <v>8.7964987844210193E-3</v>
      </c>
      <c r="I71" s="75">
        <v>-11.943814081887499</v>
      </c>
      <c r="J71" s="75">
        <v>-12.015714791041299</v>
      </c>
      <c r="K71" s="75">
        <v>3.7306466417678799E-3</v>
      </c>
      <c r="L71" s="75">
        <v>-0.280342862194144</v>
      </c>
      <c r="M71" s="75">
        <v>6.7415637706478501E-3</v>
      </c>
      <c r="N71" s="75">
        <v>-16.725745287884799</v>
      </c>
      <c r="O71" s="75">
        <v>8.7068185533221206E-3</v>
      </c>
      <c r="P71" s="75">
        <v>-31.602287642739899</v>
      </c>
      <c r="Q71" s="75">
        <v>3.6564212895892202E-3</v>
      </c>
      <c r="R71" s="75">
        <v>-47.3531281341821</v>
      </c>
      <c r="S71" s="75">
        <v>0.12986360305835101</v>
      </c>
      <c r="T71" s="75">
        <v>169.864771874816</v>
      </c>
      <c r="U71" s="75">
        <v>6.4545261639361196E-2</v>
      </c>
      <c r="V71" s="76">
        <v>44666.887604166666</v>
      </c>
      <c r="W71" s="75">
        <v>2.5</v>
      </c>
      <c r="X71" s="75">
        <v>1.7081319453924599E-3</v>
      </c>
      <c r="Y71" s="75">
        <v>5.52923447025909E-4</v>
      </c>
      <c r="Z71" s="92">
        <f>((((N71/1000)+1)/(([1]SMOW!$Z$4/1000)+1))-1)*1000</f>
        <v>-6.4857451433766311</v>
      </c>
      <c r="AA71" s="92">
        <f>((((P71/1000)+1)/(([1]SMOW!$AA$4/1000)+1))-1)*1000</f>
        <v>-11.797512870893812</v>
      </c>
      <c r="AB71" s="92">
        <f>Z71*[1]SMOW!$AN$6</f>
        <v>-6.6926897680900677</v>
      </c>
      <c r="AC71" s="92">
        <f>AA71*[1]SMOW!$AN$12</f>
        <v>-12.161773237498494</v>
      </c>
      <c r="AD71" s="92">
        <f t="shared" si="73"/>
        <v>-6.7151862470745964</v>
      </c>
      <c r="AE71" s="92">
        <f t="shared" si="73"/>
        <v>-12.236332735448576</v>
      </c>
      <c r="AF71" s="51">
        <f>(AD71-[1]SMOW!AN$14*AE71)</f>
        <v>-0.25440256275774775</v>
      </c>
      <c r="AG71" s="55">
        <f t="shared" si="71"/>
        <v>-254.40256275774775</v>
      </c>
      <c r="AH71" s="2">
        <f>AVERAGE(AG67:AG71)</f>
        <v>-255.03525529474092</v>
      </c>
      <c r="AI71" s="2">
        <f>STDEV(AG67:AG71)</f>
        <v>3.7620421466527434</v>
      </c>
      <c r="AJ71" s="75" t="s">
        <v>220</v>
      </c>
      <c r="AK71" s="70">
        <v>22</v>
      </c>
      <c r="AL71" s="70">
        <v>0</v>
      </c>
      <c r="AM71" s="70">
        <v>0</v>
      </c>
      <c r="AN71" s="70">
        <v>0</v>
      </c>
    </row>
    <row r="72" spans="1:40" s="75" customFormat="1" x14ac:dyDescent="0.25">
      <c r="A72" s="75">
        <v>3976</v>
      </c>
      <c r="B72" s="75" t="s">
        <v>143</v>
      </c>
      <c r="C72" s="75" t="s">
        <v>62</v>
      </c>
      <c r="D72" s="75" t="s">
        <v>22</v>
      </c>
      <c r="E72" s="75" t="s">
        <v>221</v>
      </c>
      <c r="F72" s="75">
        <v>-0.22045998588818799</v>
      </c>
      <c r="G72" s="75">
        <v>-0.220485462149172</v>
      </c>
      <c r="H72" s="75">
        <v>7.7489278451994097E-3</v>
      </c>
      <c r="I72" s="75">
        <v>-0.37132751234950601</v>
      </c>
      <c r="J72" s="75">
        <v>-0.371396795192171</v>
      </c>
      <c r="K72" s="75">
        <v>4.0728757808624703E-3</v>
      </c>
      <c r="L72" s="75">
        <v>-2.83235036345773E-2</v>
      </c>
      <c r="M72" s="75">
        <v>7.2590828585867998E-3</v>
      </c>
      <c r="N72" s="75">
        <v>-10.4132039848443</v>
      </c>
      <c r="O72" s="75">
        <v>7.6699275910127197E-3</v>
      </c>
      <c r="P72" s="75">
        <v>-20.260048527246401</v>
      </c>
      <c r="Q72" s="75">
        <v>3.9918414004338201E-3</v>
      </c>
      <c r="R72" s="75">
        <v>-32.398393201131597</v>
      </c>
      <c r="S72" s="75">
        <v>0.17669788574176401</v>
      </c>
      <c r="T72" s="75">
        <v>234.55538123575599</v>
      </c>
      <c r="U72" s="75">
        <v>0.16094476718048301</v>
      </c>
      <c r="V72" s="76">
        <v>44667.705358796295</v>
      </c>
      <c r="W72" s="75">
        <v>2.5</v>
      </c>
      <c r="X72" s="75">
        <v>2.54749121612322E-2</v>
      </c>
      <c r="Y72" s="75">
        <v>2.25167093426571E-2</v>
      </c>
      <c r="Z72" s="92">
        <f>((((N72/1000)+1)/(([1]SMOW!$Z$4/1000)+1))-1)*1000</f>
        <v>-0.1074638664217975</v>
      </c>
      <c r="AA72" s="92">
        <f>((((P72/1000)+1)/(([1]SMOW!$AA$4/1000)+1))-1)*1000</f>
        <v>-0.22331276641374131</v>
      </c>
      <c r="AB72" s="92">
        <f>Z72*[1]SMOW!$AN$6</f>
        <v>-0.11089278152951258</v>
      </c>
      <c r="AC72" s="92">
        <f>AA72*[1]SMOW!$AN$12</f>
        <v>-0.23020777818881322</v>
      </c>
      <c r="AD72" s="92">
        <f t="shared" si="73"/>
        <v>-0.11089893058862957</v>
      </c>
      <c r="AE72" s="92">
        <f t="shared" si="73"/>
        <v>-0.23023428006676863</v>
      </c>
      <c r="AF72" s="51">
        <f>(AD72-[1]SMOW!AN$14*AE72)</f>
        <v>1.066476928662427E-2</v>
      </c>
      <c r="AG72" s="55">
        <f t="shared" si="71"/>
        <v>10.664769286624271</v>
      </c>
      <c r="AJ72" s="75" t="s">
        <v>222</v>
      </c>
      <c r="AK72" s="70">
        <v>22</v>
      </c>
      <c r="AL72" s="70">
        <v>1</v>
      </c>
      <c r="AM72" s="70">
        <v>0</v>
      </c>
      <c r="AN72" s="70">
        <v>1</v>
      </c>
    </row>
    <row r="73" spans="1:40" s="75" customFormat="1" x14ac:dyDescent="0.25">
      <c r="A73" s="75">
        <v>3977</v>
      </c>
      <c r="B73" s="75" t="s">
        <v>143</v>
      </c>
      <c r="C73" s="75" t="s">
        <v>62</v>
      </c>
      <c r="D73" s="75" t="s">
        <v>22</v>
      </c>
      <c r="E73" s="75" t="s">
        <v>223</v>
      </c>
      <c r="F73" s="75">
        <v>-0.22277554313057699</v>
      </c>
      <c r="G73" s="75">
        <v>-0.22280082318786601</v>
      </c>
      <c r="H73" s="75">
        <v>4.8659016924430896E-3</v>
      </c>
      <c r="I73" s="75">
        <v>-0.33710809614257198</v>
      </c>
      <c r="J73" s="75">
        <v>-0.337165080317195</v>
      </c>
      <c r="K73" s="75">
        <v>2.7768597414263101E-3</v>
      </c>
      <c r="L73" s="75">
        <v>-4.4777660780386398E-2</v>
      </c>
      <c r="M73" s="75">
        <v>5.1566082304038696E-3</v>
      </c>
      <c r="N73" s="75">
        <v>-10.415495934999999</v>
      </c>
      <c r="O73" s="75">
        <v>4.8162938656262904E-3</v>
      </c>
      <c r="P73" s="75">
        <v>-20.226509944273801</v>
      </c>
      <c r="Q73" s="75">
        <v>2.7216110373681299E-3</v>
      </c>
      <c r="R73" s="75">
        <v>-32.060112815848299</v>
      </c>
      <c r="S73" s="75">
        <v>0.14162029870697199</v>
      </c>
      <c r="T73" s="75">
        <v>223.23165965204399</v>
      </c>
      <c r="U73" s="75">
        <v>8.6266890805679494E-2</v>
      </c>
      <c r="V73" s="76">
        <v>44667.782025462962</v>
      </c>
      <c r="W73" s="75">
        <v>2.5</v>
      </c>
      <c r="X73" s="75">
        <v>9.2584527424097E-3</v>
      </c>
      <c r="Y73" s="75">
        <v>6.0738176561329297E-3</v>
      </c>
      <c r="Z73" s="92">
        <f>((((N73/1000)+1)/(([1]SMOW!$Z$4/1000)+1))-1)*1000</f>
        <v>-0.1097796853708477</v>
      </c>
      <c r="AA73" s="92">
        <f>((((P73/1000)+1)/(([1]SMOW!$AA$4/1000)+1))-1)*1000</f>
        <v>-0.18908828334718297</v>
      </c>
      <c r="AB73" s="92">
        <f>Z73*[1]SMOW!$AN$6</f>
        <v>-0.1132824927257481</v>
      </c>
      <c r="AC73" s="92">
        <f>AA73*[1]SMOW!$AN$12</f>
        <v>-0.19492657894104712</v>
      </c>
      <c r="AD73" s="92">
        <f t="shared" si="73"/>
        <v>-0.11328890967199905</v>
      </c>
      <c r="AE73" s="92">
        <f t="shared" si="73"/>
        <v>-0.19494557959582995</v>
      </c>
      <c r="AF73" s="51">
        <f>(AD73-[1]SMOW!AN$14*AE73)</f>
        <v>-1.035764364540083E-2</v>
      </c>
      <c r="AG73" s="55">
        <f t="shared" si="71"/>
        <v>-10.357643645400829</v>
      </c>
      <c r="AJ73" s="75" t="s">
        <v>224</v>
      </c>
      <c r="AK73" s="70">
        <v>22</v>
      </c>
      <c r="AL73" s="70">
        <v>0</v>
      </c>
      <c r="AM73" s="70">
        <v>0</v>
      </c>
      <c r="AN73" s="70">
        <v>0</v>
      </c>
    </row>
    <row r="74" spans="1:40" s="75" customFormat="1" x14ac:dyDescent="0.25">
      <c r="A74" s="75">
        <v>3978</v>
      </c>
      <c r="B74" s="75" t="s">
        <v>143</v>
      </c>
      <c r="C74" s="75" t="s">
        <v>62</v>
      </c>
      <c r="D74" s="75" t="s">
        <v>22</v>
      </c>
      <c r="E74" s="75" t="s">
        <v>225</v>
      </c>
      <c r="F74" s="75">
        <v>-0.228457443515095</v>
      </c>
      <c r="G74" s="75">
        <v>-0.228484250674579</v>
      </c>
      <c r="H74" s="75">
        <v>6.01896336576907E-3</v>
      </c>
      <c r="I74" s="75">
        <v>-0.361437907909826</v>
      </c>
      <c r="J74" s="75">
        <v>-0.36150333140634899</v>
      </c>
      <c r="K74" s="75">
        <v>2.13646688785742E-3</v>
      </c>
      <c r="L74" s="75">
        <v>-3.7610491692027299E-2</v>
      </c>
      <c r="M74" s="75">
        <v>5.7836371023092603E-3</v>
      </c>
      <c r="N74" s="75">
        <v>-10.421119908458</v>
      </c>
      <c r="O74" s="75">
        <v>5.9576000848946004E-3</v>
      </c>
      <c r="P74" s="75">
        <v>-20.250355687454501</v>
      </c>
      <c r="Q74" s="75">
        <v>2.0939595098099098E-3</v>
      </c>
      <c r="R74" s="75">
        <v>-32.2277904557507</v>
      </c>
      <c r="S74" s="75">
        <v>0.14711035759758101</v>
      </c>
      <c r="T74" s="75">
        <v>188.01279141043301</v>
      </c>
      <c r="U74" s="75">
        <v>6.6409706577983105E-2</v>
      </c>
      <c r="V74" s="76">
        <v>44667.858842592592</v>
      </c>
      <c r="W74" s="75">
        <v>2.5</v>
      </c>
      <c r="X74" s="75">
        <v>0.23773757579524099</v>
      </c>
      <c r="Y74" s="75">
        <v>0.21181613310489</v>
      </c>
      <c r="Z74" s="92">
        <f>((((N74/1000)+1)/(([1]SMOW!$Z$4/1000)+1))-1)*1000</f>
        <v>-0.11546222792957472</v>
      </c>
      <c r="AA74" s="92">
        <f>((((P74/1000)+1)/(([1]SMOW!$AA$4/1000)+1))-1)*1000</f>
        <v>-0.21342169762306185</v>
      </c>
      <c r="AB74" s="92">
        <f>Z74*[1]SMOW!$AN$6</f>
        <v>-0.1191463516345995</v>
      </c>
      <c r="AC74" s="92">
        <f>AA74*[1]SMOW!$AN$12</f>
        <v>-0.22001131245699593</v>
      </c>
      <c r="AD74" s="92">
        <f t="shared" si="73"/>
        <v>-0.11915345012496821</v>
      </c>
      <c r="AE74" s="92">
        <f t="shared" si="73"/>
        <v>-0.2200355184962404</v>
      </c>
      <c r="AF74" s="51">
        <f>(AD74-[1]SMOW!AN$14*AE74)</f>
        <v>-2.9746963589532827E-3</v>
      </c>
      <c r="AG74" s="55">
        <f t="shared" si="71"/>
        <v>-2.9746963589532829</v>
      </c>
      <c r="AJ74" s="75" t="s">
        <v>226</v>
      </c>
      <c r="AK74" s="70">
        <v>22</v>
      </c>
      <c r="AL74" s="70">
        <v>0</v>
      </c>
      <c r="AM74" s="70">
        <v>0</v>
      </c>
      <c r="AN74" s="70">
        <v>0</v>
      </c>
    </row>
    <row r="75" spans="1:40" s="75" customFormat="1" x14ac:dyDescent="0.25">
      <c r="A75" s="75">
        <v>3979</v>
      </c>
      <c r="B75" s="75" t="s">
        <v>143</v>
      </c>
      <c r="C75" s="75" t="s">
        <v>62</v>
      </c>
      <c r="D75" s="75" t="s">
        <v>22</v>
      </c>
      <c r="E75" s="75" t="s">
        <v>227</v>
      </c>
      <c r="F75" s="75">
        <v>-0.18774307751490699</v>
      </c>
      <c r="G75" s="75">
        <v>-0.18776114379627801</v>
      </c>
      <c r="H75" s="75">
        <v>4.7511505203369896E-3</v>
      </c>
      <c r="I75" s="75">
        <v>-0.28248689359384499</v>
      </c>
      <c r="J75" s="75">
        <v>-0.28252700694907101</v>
      </c>
      <c r="K75" s="75">
        <v>3.2526499997800199E-3</v>
      </c>
      <c r="L75" s="75">
        <v>-3.8586884127168299E-2</v>
      </c>
      <c r="M75" s="75">
        <v>4.57383418699069E-3</v>
      </c>
      <c r="N75" s="75">
        <v>-10.3808206250766</v>
      </c>
      <c r="O75" s="75">
        <v>4.70271258075519E-3</v>
      </c>
      <c r="P75" s="75">
        <v>-20.172975491123999</v>
      </c>
      <c r="Q75" s="75">
        <v>3.1879349208859399E-3</v>
      </c>
      <c r="R75" s="75">
        <v>-32.380803009639003</v>
      </c>
      <c r="S75" s="75">
        <v>0.149683259532888</v>
      </c>
      <c r="T75" s="75">
        <v>211.54824388226999</v>
      </c>
      <c r="U75" s="75">
        <v>8.2748293702116796E-2</v>
      </c>
      <c r="V75" s="76">
        <v>44667.935532407406</v>
      </c>
      <c r="W75" s="75">
        <v>2.5</v>
      </c>
      <c r="X75" s="75">
        <v>1.1803130029480099E-2</v>
      </c>
      <c r="Y75" s="75">
        <v>8.4269880929858897E-3</v>
      </c>
      <c r="Z75" s="92">
        <f>((((N75/1000)+1)/(([1]SMOW!$Z$4/1000)+1))-1)*1000</f>
        <v>-7.4743260349618978E-2</v>
      </c>
      <c r="AA75" s="92">
        <f>((((P75/1000)+1)/(([1]SMOW!$AA$4/1000)+1))-1)*1000</f>
        <v>-0.1344589930517559</v>
      </c>
      <c r="AB75" s="92">
        <f>Z75*[1]SMOW!$AN$6</f>
        <v>-7.7128139129308076E-2</v>
      </c>
      <c r="AC75" s="92">
        <f>AA75*[1]SMOW!$AN$12</f>
        <v>-0.1386105530151415</v>
      </c>
      <c r="AD75" s="92">
        <f t="shared" si="73"/>
        <v>-7.7131113657171332E-2</v>
      </c>
      <c r="AE75" s="92">
        <f t="shared" si="73"/>
        <v>-0.13862016034561592</v>
      </c>
      <c r="AF75" s="51">
        <f>(AD75-[1]SMOW!AN$14*AE75)</f>
        <v>-3.9396689946861185E-3</v>
      </c>
      <c r="AG75" s="55">
        <f t="shared" si="71"/>
        <v>-3.9396689946861185</v>
      </c>
      <c r="AH75" s="2">
        <f>AVERAGE(AG73:AG75)</f>
        <v>-5.7573363330134102</v>
      </c>
      <c r="AI75" s="2">
        <f>STDEV(AG73:AG75)</f>
        <v>4.0130927690787503</v>
      </c>
      <c r="AJ75" s="75" t="s">
        <v>228</v>
      </c>
      <c r="AK75" s="70">
        <v>22</v>
      </c>
      <c r="AL75" s="70">
        <v>0</v>
      </c>
      <c r="AM75" s="70">
        <v>0</v>
      </c>
      <c r="AN75" s="70">
        <v>0</v>
      </c>
    </row>
    <row r="76" spans="1:40" s="75" customFormat="1" x14ac:dyDescent="0.25">
      <c r="A76" s="75">
        <v>3980</v>
      </c>
      <c r="B76" s="75" t="s">
        <v>143</v>
      </c>
      <c r="C76" s="75" t="s">
        <v>62</v>
      </c>
      <c r="D76" s="75" t="s">
        <v>24</v>
      </c>
      <c r="E76" s="75" t="s">
        <v>229</v>
      </c>
      <c r="F76" s="75">
        <v>-29.180197066041501</v>
      </c>
      <c r="G76" s="75">
        <v>-29.6144077885691</v>
      </c>
      <c r="H76" s="75">
        <v>7.3190869556280297E-3</v>
      </c>
      <c r="I76" s="75">
        <v>-54.487621057657897</v>
      </c>
      <c r="J76" s="75">
        <v>-56.028299729529401</v>
      </c>
      <c r="K76" s="75">
        <v>7.8565893477469308E-3</v>
      </c>
      <c r="L76" s="75">
        <v>-3.1465531377577897E-2</v>
      </c>
      <c r="M76" s="75">
        <v>5.8193548765809004E-3</v>
      </c>
      <c r="N76" s="75">
        <v>-39.086622555985898</v>
      </c>
      <c r="O76" s="75">
        <v>8.4930167531959509E-3</v>
      </c>
      <c r="P76" s="75">
        <v>-73.315135075940006</v>
      </c>
      <c r="Q76" s="75">
        <v>1.12644767777045E-2</v>
      </c>
      <c r="R76" s="75">
        <v>-105.994676945042</v>
      </c>
      <c r="S76" s="75">
        <v>0.1630575819024</v>
      </c>
      <c r="T76" s="75">
        <v>113.726136337387</v>
      </c>
      <c r="U76" s="75">
        <v>0.102323418299608</v>
      </c>
      <c r="V76" s="76">
        <v>44668.719618055555</v>
      </c>
      <c r="W76" s="75">
        <v>2.5</v>
      </c>
      <c r="X76" s="75">
        <v>5.6719947371515296E-3</v>
      </c>
      <c r="Y76" s="75">
        <v>7.9238730355265102E-3</v>
      </c>
      <c r="Z76" s="92">
        <f>((((N76/1000)+1)/(([1]SMOW!$Z$4/1000)+1))-1)*1000</f>
        <v>-29.079492727525746</v>
      </c>
      <c r="AA76" s="92">
        <f>((((P76/1000)+1)/(([1]SMOW!$AA$4/1000)+1))-1)*1000</f>
        <v>-54.363432898096754</v>
      </c>
      <c r="AB76" s="92">
        <f>Z76*[1]SMOW!$AN$6</f>
        <v>-30.007349832040632</v>
      </c>
      <c r="AC76" s="92">
        <f>AA76*[1]SMOW!$AN$12</f>
        <v>-56.041959907480681</v>
      </c>
      <c r="AD76" s="92">
        <f t="shared" si="73"/>
        <v>-30.466784659848951</v>
      </c>
      <c r="AE76" s="92">
        <f t="shared" si="73"/>
        <v>-57.673562879059538</v>
      </c>
      <c r="AF76" s="51">
        <f>(AD76-[1]SMOW!AN$14*AE76)</f>
        <v>-1.5143459705512896E-2</v>
      </c>
      <c r="AG76" s="55">
        <f t="shared" si="71"/>
        <v>-15.143459705512896</v>
      </c>
      <c r="AJ76" s="75" t="s">
        <v>230</v>
      </c>
      <c r="AK76" s="70">
        <v>22</v>
      </c>
      <c r="AL76" s="70">
        <v>2</v>
      </c>
      <c r="AM76" s="70">
        <v>0</v>
      </c>
      <c r="AN76" s="70">
        <v>1</v>
      </c>
    </row>
    <row r="77" spans="1:40" s="75" customFormat="1" x14ac:dyDescent="0.25">
      <c r="A77" s="75">
        <v>3981</v>
      </c>
      <c r="B77" s="75" t="s">
        <v>143</v>
      </c>
      <c r="C77" s="75" t="s">
        <v>62</v>
      </c>
      <c r="D77" s="75" t="s">
        <v>24</v>
      </c>
      <c r="E77" s="75" t="s">
        <v>231</v>
      </c>
      <c r="F77" s="75">
        <v>-29.2216669707277</v>
      </c>
      <c r="G77" s="75">
        <v>-29.657124730869199</v>
      </c>
      <c r="H77" s="75">
        <v>5.7906369548956799E-3</v>
      </c>
      <c r="I77" s="75">
        <v>-54.588626146215702</v>
      </c>
      <c r="J77" s="75">
        <v>-56.135130131653099</v>
      </c>
      <c r="K77" s="75">
        <v>2.8114156147289499E-3</v>
      </c>
      <c r="L77" s="75">
        <v>-1.7776021356373899E-2</v>
      </c>
      <c r="M77" s="75">
        <v>6.0224009589870996E-3</v>
      </c>
      <c r="N77" s="75">
        <v>-39.118743908470499</v>
      </c>
      <c r="O77" s="75">
        <v>5.7316014598591198E-3</v>
      </c>
      <c r="P77" s="75">
        <v>-73.398633878482499</v>
      </c>
      <c r="Q77" s="75">
        <v>2.7554793832491901E-3</v>
      </c>
      <c r="R77" s="75">
        <v>-106.69147183462</v>
      </c>
      <c r="S77" s="75">
        <v>0.15049202787500099</v>
      </c>
      <c r="T77" s="75">
        <v>111.72110875506399</v>
      </c>
      <c r="U77" s="75">
        <v>6.0945335093074302E-2</v>
      </c>
      <c r="V77" s="76">
        <v>44668.796249999999</v>
      </c>
      <c r="W77" s="75">
        <v>2.5</v>
      </c>
      <c r="X77" s="75">
        <v>0.45251821914551799</v>
      </c>
      <c r="Y77" s="75">
        <v>0.75617131858734898</v>
      </c>
      <c r="Z77" s="92">
        <f>((((N77/1000)+1)/(([1]SMOW!$Z$4/1000)+1))-1)*1000</f>
        <v>-29.111948597722371</v>
      </c>
      <c r="AA77" s="92">
        <f>((((P77/1000)+1)/(([1]SMOW!$AA$4/1000)+1))-1)*1000</f>
        <v>-54.448639340957783</v>
      </c>
      <c r="AB77" s="92">
        <f>Z77*[1]SMOW!$AN$6</f>
        <v>-30.040841291476291</v>
      </c>
      <c r="AC77" s="92">
        <f>AA77*[1]SMOW!$AN$12</f>
        <v>-56.129797187065797</v>
      </c>
      <c r="AD77" s="92">
        <f t="shared" si="73"/>
        <v>-30.501312795327095</v>
      </c>
      <c r="AE77" s="92">
        <f t="shared" si="73"/>
        <v>-57.766619310415024</v>
      </c>
      <c r="AF77" s="51">
        <f>(AD77-[1]SMOW!AN$14*AE77)</f>
        <v>-5.377994279598397E-4</v>
      </c>
      <c r="AG77" s="55">
        <f t="shared" si="71"/>
        <v>-0.5377994279598397</v>
      </c>
      <c r="AJ77" s="75" t="s">
        <v>232</v>
      </c>
      <c r="AK77" s="70">
        <v>22</v>
      </c>
      <c r="AL77" s="70">
        <v>0</v>
      </c>
      <c r="AM77" s="70">
        <v>0</v>
      </c>
      <c r="AN77" s="70">
        <v>0</v>
      </c>
    </row>
    <row r="78" spans="1:40" s="75" customFormat="1" x14ac:dyDescent="0.25">
      <c r="A78" s="75">
        <v>3982</v>
      </c>
      <c r="B78" s="75" t="s">
        <v>143</v>
      </c>
      <c r="C78" s="75" t="s">
        <v>62</v>
      </c>
      <c r="D78" s="75" t="s">
        <v>24</v>
      </c>
      <c r="E78" s="75" t="s">
        <v>233</v>
      </c>
      <c r="F78" s="75">
        <v>-29.247053841784499</v>
      </c>
      <c r="G78" s="75">
        <v>-29.683276158283</v>
      </c>
      <c r="H78" s="75">
        <v>5.8709854931244202E-3</v>
      </c>
      <c r="I78" s="75">
        <v>-54.6376634228562</v>
      </c>
      <c r="J78" s="75">
        <v>-56.187000418229204</v>
      </c>
      <c r="K78" s="75">
        <v>4.2311821953158503E-3</v>
      </c>
      <c r="L78" s="75">
        <v>-2.0448586858818198E-2</v>
      </c>
      <c r="M78" s="75">
        <v>4.5403161479745501E-3</v>
      </c>
      <c r="N78" s="75">
        <v>-39.143871960590403</v>
      </c>
      <c r="O78" s="75">
        <v>5.8111308454171099E-3</v>
      </c>
      <c r="P78" s="75">
        <v>-73.446695504122502</v>
      </c>
      <c r="Q78" s="75">
        <v>4.1469981332131504E-3</v>
      </c>
      <c r="R78" s="75">
        <v>-107.849102783162</v>
      </c>
      <c r="S78" s="75">
        <v>0.17727002162566199</v>
      </c>
      <c r="T78" s="75">
        <v>106.049765650911</v>
      </c>
      <c r="U78" s="75">
        <v>7.1471070214657706E-2</v>
      </c>
      <c r="V78" s="76">
        <v>44668.955405092594</v>
      </c>
      <c r="W78" s="75">
        <v>2.5</v>
      </c>
      <c r="X78" s="75">
        <v>1.76796192246668E-2</v>
      </c>
      <c r="Y78" s="75">
        <v>1.5130457612208501E-2</v>
      </c>
      <c r="Z78" s="92">
        <f>((((N78/1000)+1)/(([1]SMOW!$Z$4/1000)+1))-1)*1000</f>
        <v>-29.137338338029672</v>
      </c>
      <c r="AA78" s="92">
        <f>((((P78/1000)+1)/(([1]SMOW!$AA$4/1000)+1))-1)*1000</f>
        <v>-54.497683878534595</v>
      </c>
      <c r="AB78" s="92">
        <f>Z78*[1]SMOW!$AN$6</f>
        <v>-30.067041157707955</v>
      </c>
      <c r="AC78" s="92">
        <f>AA78*[1]SMOW!$AN$12</f>
        <v>-56.180356025278108</v>
      </c>
      <c r="AD78" s="92">
        <f t="shared" si="73"/>
        <v>-30.52832446880749</v>
      </c>
      <c r="AE78" s="92">
        <f t="shared" si="73"/>
        <v>-57.82018620151262</v>
      </c>
      <c r="AF78" s="51">
        <f>(AD78-[1]SMOW!AN$14*AE78)</f>
        <v>7.3384559117428694E-4</v>
      </c>
      <c r="AG78" s="55">
        <f t="shared" si="71"/>
        <v>0.73384559117428694</v>
      </c>
      <c r="AJ78" s="75" t="s">
        <v>234</v>
      </c>
      <c r="AK78" s="70">
        <v>22</v>
      </c>
      <c r="AL78" s="70">
        <v>0</v>
      </c>
      <c r="AM78" s="70">
        <v>0</v>
      </c>
      <c r="AN78" s="70">
        <v>0</v>
      </c>
    </row>
    <row r="79" spans="1:40" s="75" customFormat="1" x14ac:dyDescent="0.25">
      <c r="A79" s="75">
        <v>3983</v>
      </c>
      <c r="B79" s="75" t="s">
        <v>143</v>
      </c>
      <c r="C79" s="75" t="s">
        <v>62</v>
      </c>
      <c r="D79" s="75" t="s">
        <v>24</v>
      </c>
      <c r="E79" s="75" t="s">
        <v>235</v>
      </c>
      <c r="F79" s="75">
        <v>-29.2193575409494</v>
      </c>
      <c r="G79" s="75">
        <v>-29.6547462542174</v>
      </c>
      <c r="H79" s="75">
        <v>7.4329050560059404E-3</v>
      </c>
      <c r="I79" s="75">
        <v>-54.598115978598102</v>
      </c>
      <c r="J79" s="75">
        <v>-56.145168364267803</v>
      </c>
      <c r="K79" s="75">
        <v>5.1077099352486704E-3</v>
      </c>
      <c r="L79" s="75">
        <v>-1.4631242859562601E-2</v>
      </c>
      <c r="M79" s="75">
        <v>6.1708729541987599E-3</v>
      </c>
      <c r="N79" s="75">
        <v>-39.116458023309299</v>
      </c>
      <c r="O79" s="75">
        <v>7.3571266514962201E-3</v>
      </c>
      <c r="P79" s="75">
        <v>-73.407934900125497</v>
      </c>
      <c r="Q79" s="75">
        <v>5.0060863817005599E-3</v>
      </c>
      <c r="R79" s="75">
        <v>-107.772049841678</v>
      </c>
      <c r="S79" s="75">
        <v>0.156844188355973</v>
      </c>
      <c r="T79" s="75">
        <v>199.73728209142999</v>
      </c>
      <c r="U79" s="75">
        <v>8.0104697825702398E-2</v>
      </c>
      <c r="V79" s="76">
        <v>44669.032650462963</v>
      </c>
      <c r="W79" s="75">
        <v>2.5</v>
      </c>
      <c r="X79" s="75">
        <v>5.6717919578743803E-4</v>
      </c>
      <c r="Y79" s="75">
        <v>1.10785544343907E-3</v>
      </c>
      <c r="Z79" s="92">
        <f>((((N79/1000)+1)/(([1]SMOW!$Z$4/1000)+1))-1)*1000</f>
        <v>-29.10963890692997</v>
      </c>
      <c r="AA79" s="92">
        <f>((((P79/1000)+1)/(([1]SMOW!$AA$4/1000)+1))-1)*1000</f>
        <v>-54.458130578497133</v>
      </c>
      <c r="AB79" s="92">
        <f>Z79*[1]SMOW!$AN$6</f>
        <v>-30.038457903971533</v>
      </c>
      <c r="AC79" s="92">
        <f>AA79*[1]SMOW!$AN$12</f>
        <v>-56.139581476344397</v>
      </c>
      <c r="AD79" s="92">
        <f t="shared" si="73"/>
        <v>-30.498855594366443</v>
      </c>
      <c r="AE79" s="92">
        <f t="shared" si="73"/>
        <v>-57.776985502675778</v>
      </c>
      <c r="AF79" s="51">
        <f>(AD79-[1]SMOW!AN$14*AE79)</f>
        <v>7.3927510463676072E-3</v>
      </c>
      <c r="AG79" s="55">
        <f t="shared" si="71"/>
        <v>7.3927510463676072</v>
      </c>
      <c r="AH79" s="2">
        <f>AVERAGE(AG77:AG79)</f>
        <v>2.5295990698606849</v>
      </c>
      <c r="AI79" s="2">
        <f>STDEV(AG77:AG79)</f>
        <v>4.2593374629893495</v>
      </c>
      <c r="AJ79" s="75" t="s">
        <v>236</v>
      </c>
      <c r="AK79" s="70">
        <v>22</v>
      </c>
      <c r="AL79" s="70">
        <v>0</v>
      </c>
      <c r="AM79" s="70">
        <v>0</v>
      </c>
      <c r="AN79" s="70">
        <v>0</v>
      </c>
    </row>
    <row r="80" spans="1:40" s="75" customFormat="1" x14ac:dyDescent="0.25">
      <c r="A80" s="75">
        <v>3984</v>
      </c>
      <c r="B80" s="75" t="s">
        <v>143</v>
      </c>
      <c r="C80" s="75" t="s">
        <v>62</v>
      </c>
      <c r="D80" s="75" t="s">
        <v>24</v>
      </c>
      <c r="E80" s="75" t="s">
        <v>237</v>
      </c>
      <c r="F80" s="75">
        <v>-29.1899248327727</v>
      </c>
      <c r="G80" s="75">
        <v>-29.6244275282783</v>
      </c>
      <c r="H80" s="75">
        <v>5.1825473100338302E-3</v>
      </c>
      <c r="I80" s="75">
        <v>-54.524731335024597</v>
      </c>
      <c r="J80" s="75">
        <v>-56.067548459868803</v>
      </c>
      <c r="K80" s="75">
        <v>3.9990717815403002E-3</v>
      </c>
      <c r="L80" s="75">
        <v>-2.0761941467519598E-2</v>
      </c>
      <c r="M80" s="75">
        <v>4.9515702042617401E-3</v>
      </c>
      <c r="N80" s="75">
        <v>-39.087325381344797</v>
      </c>
      <c r="O80" s="75">
        <v>5.1297112838126404E-3</v>
      </c>
      <c r="P80" s="75">
        <v>-73.336010325418599</v>
      </c>
      <c r="Q80" s="75">
        <v>3.9195058135256004E-3</v>
      </c>
      <c r="R80" s="75">
        <v>-106.112853505621</v>
      </c>
      <c r="S80" s="75">
        <v>0.119450789828729</v>
      </c>
      <c r="T80" s="75">
        <v>130.862225234249</v>
      </c>
      <c r="U80" s="75">
        <v>7.3874817701771497E-2</v>
      </c>
      <c r="V80" s="76">
        <v>44669.517974537041</v>
      </c>
      <c r="W80" s="75">
        <v>2.5</v>
      </c>
      <c r="X80" s="75">
        <v>8.2051450396985207E-2</v>
      </c>
      <c r="Y80" s="75">
        <v>9.1325212883904106E-2</v>
      </c>
      <c r="Z80" s="92">
        <f>((((N80/1000)+1)/(([1]SMOW!$Z$4/1000)+1))-1)*1000</f>
        <v>-29.080202872238004</v>
      </c>
      <c r="AA80" s="92">
        <f>((((P80/1000)+1)/(([1]SMOW!$AA$4/1000)+1))-1)*1000</f>
        <v>-54.384735068879422</v>
      </c>
      <c r="AB80" s="92">
        <f>Z80*[1]SMOW!$AN$6</f>
        <v>-30.008082635773206</v>
      </c>
      <c r="AC80" s="92">
        <f>AA80*[1]SMOW!$AN$12</f>
        <v>-56.063919804737033</v>
      </c>
      <c r="AD80" s="92">
        <f t="shared" si="73"/>
        <v>-30.467540133624205</v>
      </c>
      <c r="AE80" s="92">
        <f t="shared" si="73"/>
        <v>-57.69682678673454</v>
      </c>
      <c r="AF80" s="51">
        <f>(AD80-[1]SMOW!AN$14*AE80)</f>
        <v>-3.6155902283674379E-3</v>
      </c>
      <c r="AG80" s="55">
        <f t="shared" si="71"/>
        <v>-3.6155902283674379</v>
      </c>
      <c r="AJ80" s="75" t="s">
        <v>238</v>
      </c>
      <c r="AK80" s="70">
        <v>22</v>
      </c>
      <c r="AL80" s="70">
        <v>0</v>
      </c>
      <c r="AM80" s="70">
        <v>0</v>
      </c>
      <c r="AN80" s="70">
        <v>0</v>
      </c>
    </row>
    <row r="81" spans="1:40" s="75" customFormat="1" x14ac:dyDescent="0.25">
      <c r="A81" s="75">
        <v>3985</v>
      </c>
      <c r="B81" s="75" t="s">
        <v>143</v>
      </c>
      <c r="C81" s="75" t="s">
        <v>62</v>
      </c>
      <c r="D81" s="75" t="s">
        <v>66</v>
      </c>
      <c r="E81" s="75" t="s">
        <v>239</v>
      </c>
      <c r="F81" s="75">
        <v>-3.8455425596236599</v>
      </c>
      <c r="G81" s="75">
        <v>-3.85295673431881</v>
      </c>
      <c r="H81" s="75">
        <v>7.3613070669548697E-3</v>
      </c>
      <c r="I81" s="75">
        <v>-7.23154911821194</v>
      </c>
      <c r="J81" s="75">
        <v>-7.2578242668432997</v>
      </c>
      <c r="K81" s="75">
        <v>6.1606625637319204E-3</v>
      </c>
      <c r="L81" s="75">
        <v>-2.08255214255407E-2</v>
      </c>
      <c r="M81" s="75">
        <v>6.4516015089204999E-3</v>
      </c>
      <c r="N81" s="75">
        <v>-14.001328872239601</v>
      </c>
      <c r="O81" s="75">
        <v>7.2862586033397396E-3</v>
      </c>
      <c r="P81" s="75">
        <v>-26.983778416359801</v>
      </c>
      <c r="Q81" s="75">
        <v>6.0380893499278696E-3</v>
      </c>
      <c r="R81" s="75">
        <v>-41.073921040720002</v>
      </c>
      <c r="S81" s="75">
        <v>0.16609246975463701</v>
      </c>
      <c r="T81" s="75">
        <v>231.51368410893201</v>
      </c>
      <c r="U81" s="75">
        <v>0.26549639824195997</v>
      </c>
      <c r="V81" s="76">
        <v>44679.539224537039</v>
      </c>
      <c r="W81" s="75">
        <v>2.5</v>
      </c>
      <c r="X81" s="75">
        <v>0.179471845048568</v>
      </c>
      <c r="Y81" s="75">
        <v>0.188451827394263</v>
      </c>
      <c r="Z81" s="92">
        <f>((((N81/1000)+1)/(([1]SMOW!$Z$4/1000)+1))-1)*1000</f>
        <v>-3.7329561507456477</v>
      </c>
      <c r="AA81" s="92">
        <f>((((P81/1000)+1)/(([1]SMOW!$AA$4/1000)+1))-1)*1000</f>
        <v>-7.0845501634254626</v>
      </c>
      <c r="AB81" s="92">
        <f>Z81*[1]SMOW!$AN$6</f>
        <v>-3.8520658586682108</v>
      </c>
      <c r="AC81" s="92">
        <f>AA81*[1]SMOW!$AN$12</f>
        <v>-7.3032929499771431</v>
      </c>
      <c r="AD81" s="92">
        <f t="shared" si="73"/>
        <v>-3.8595041724187675</v>
      </c>
      <c r="AE81" s="92">
        <f t="shared" si="73"/>
        <v>-7.3300925572463722</v>
      </c>
      <c r="AF81" s="51">
        <f>(AD81-[1]SMOW!AN$14*AE81)</f>
        <v>1.0784697807317389E-2</v>
      </c>
      <c r="AG81" s="55">
        <f t="shared" si="71"/>
        <v>10.784697807317389</v>
      </c>
      <c r="AH81" s="2"/>
      <c r="AI81" s="2"/>
      <c r="AK81" s="70">
        <v>22</v>
      </c>
      <c r="AL81" s="70">
        <v>2</v>
      </c>
      <c r="AM81" s="70">
        <v>0</v>
      </c>
      <c r="AN81" s="70">
        <v>0</v>
      </c>
    </row>
    <row r="82" spans="1:40" s="75" customFormat="1" x14ac:dyDescent="0.25">
      <c r="A82" s="75">
        <v>3986</v>
      </c>
      <c r="B82" s="75" t="s">
        <v>240</v>
      </c>
      <c r="C82" s="75" t="s">
        <v>62</v>
      </c>
      <c r="D82" s="75" t="s">
        <v>67</v>
      </c>
      <c r="E82" s="75" t="s">
        <v>241</v>
      </c>
      <c r="F82" s="75">
        <v>-1.20992991772783</v>
      </c>
      <c r="G82" s="75">
        <v>-1.21066412263261</v>
      </c>
      <c r="H82" s="75">
        <v>9.3040906978241397E-3</v>
      </c>
      <c r="I82" s="75">
        <v>-2.22048087130857</v>
      </c>
      <c r="J82" s="75">
        <v>-2.2229502588444201</v>
      </c>
      <c r="K82" s="75">
        <v>4.9329328871141496E-3</v>
      </c>
      <c r="L82" s="75">
        <v>-3.6946385962755103E-2</v>
      </c>
      <c r="M82" s="75">
        <v>8.3115288005643599E-3</v>
      </c>
      <c r="N82" s="75">
        <v>-11.392586279053599</v>
      </c>
      <c r="O82" s="75">
        <v>9.2092355714382904E-3</v>
      </c>
      <c r="P82" s="75">
        <v>-22.072246727103199</v>
      </c>
      <c r="Q82" s="75">
        <v>4.7152271286196902E-3</v>
      </c>
      <c r="R82" s="75">
        <v>-33.948783670849402</v>
      </c>
      <c r="S82" s="75">
        <v>0.125185790880988</v>
      </c>
      <c r="T82" s="75">
        <v>160.99623313095901</v>
      </c>
      <c r="U82" s="75">
        <v>8.5332843503268405E-2</v>
      </c>
      <c r="V82" s="76">
        <v>44679.615752314814</v>
      </c>
      <c r="W82" s="75">
        <v>2.5</v>
      </c>
      <c r="X82" s="75">
        <v>8.0399913344444997E-3</v>
      </c>
      <c r="Y82" s="75">
        <v>1.1226251620048099E-2</v>
      </c>
      <c r="Z82" s="92">
        <f>((((N82/1000)+1)/(([1]SMOW!$Z$4/1000)+1))-1)*1000</f>
        <v>-1.0970456291783393</v>
      </c>
      <c r="AA82" s="92">
        <f>((((P82/1000)+1)/(([1]SMOW!$AA$4/1000)+1))-1)*1000</f>
        <v>-2.0725723685561803</v>
      </c>
      <c r="AB82" s="92">
        <f>Z82*[1]SMOW!$AN$6</f>
        <v>-1.1320497329482311</v>
      </c>
      <c r="AC82" s="92">
        <f>AA82*[1]SMOW!$AN$12</f>
        <v>-2.1365651761120508</v>
      </c>
      <c r="AD82" s="92">
        <f t="shared" si="73"/>
        <v>-1.1326909852458373</v>
      </c>
      <c r="AE82" s="92">
        <f t="shared" si="73"/>
        <v>-2.1388508877829069</v>
      </c>
      <c r="AF82" s="51">
        <f>(AD82-[1]SMOW!AN$14*AE82)</f>
        <v>-3.3777164964623463E-3</v>
      </c>
      <c r="AG82" s="55">
        <f t="shared" si="71"/>
        <v>-3.3777164964623463</v>
      </c>
      <c r="AK82" s="70">
        <v>22</v>
      </c>
      <c r="AL82" s="70">
        <v>2</v>
      </c>
      <c r="AM82" s="70">
        <v>0</v>
      </c>
      <c r="AN82" s="70">
        <v>0</v>
      </c>
    </row>
    <row r="83" spans="1:40" s="75" customFormat="1" x14ac:dyDescent="0.25">
      <c r="A83" s="75">
        <v>3987</v>
      </c>
      <c r="B83" s="75" t="s">
        <v>240</v>
      </c>
      <c r="C83" s="75" t="s">
        <v>62</v>
      </c>
      <c r="D83" s="75" t="s">
        <v>67</v>
      </c>
      <c r="E83" s="75" t="s">
        <v>242</v>
      </c>
      <c r="F83" s="75">
        <v>-1.3378618561955</v>
      </c>
      <c r="G83" s="75">
        <v>-1.33875999432852</v>
      </c>
      <c r="H83" s="75">
        <v>1.1536124874084199E-2</v>
      </c>
      <c r="I83" s="75">
        <v>-2.5000686890417301</v>
      </c>
      <c r="J83" s="75">
        <v>-2.5031997912512698</v>
      </c>
      <c r="K83" s="75">
        <v>6.2734089568426696E-3</v>
      </c>
      <c r="L83" s="75">
        <v>-1.0894721919602701E-2</v>
      </c>
      <c r="M83" s="75">
        <v>8.1842655147000096E-3</v>
      </c>
      <c r="N83" s="75">
        <v>-11.5253974712539</v>
      </c>
      <c r="O83" s="75">
        <v>1.27183385450454E-2</v>
      </c>
      <c r="P83" s="75">
        <v>-22.3475193228028</v>
      </c>
      <c r="Q83" s="75">
        <v>5.7517380482571901E-3</v>
      </c>
      <c r="R83" s="75">
        <v>-34.241308967184402</v>
      </c>
      <c r="S83" s="75">
        <v>0.16732545035761801</v>
      </c>
      <c r="T83" s="75">
        <v>168.532535764431</v>
      </c>
      <c r="U83" s="75">
        <v>8.1510616870212493E-2</v>
      </c>
      <c r="V83" s="76">
        <v>44679.692384259259</v>
      </c>
      <c r="W83" s="75">
        <v>2.5</v>
      </c>
      <c r="X83" s="75">
        <v>5.97468550456094E-2</v>
      </c>
      <c r="Y83" s="75">
        <v>7.29471992935838E-2</v>
      </c>
      <c r="Z83" s="92">
        <f>((((N83/1000)+1)/(([1]SMOW!$Z$4/1000)+1))-1)*1000</f>
        <v>-1.2312399417245823</v>
      </c>
      <c r="AA83" s="92">
        <f>((((P83/1000)+1)/(([1]SMOW!$AA$4/1000)+1))-1)*1000</f>
        <v>-2.353474584905535</v>
      </c>
      <c r="AB83" s="92">
        <f>Z83*[1]SMOW!$AN$6</f>
        <v>-1.2705258652445024</v>
      </c>
      <c r="AC83" s="92">
        <f>AA83*[1]SMOW!$AN$12</f>
        <v>-2.4261405378461349</v>
      </c>
      <c r="AD83" s="92">
        <f t="shared" si="73"/>
        <v>-1.2713336675265365</v>
      </c>
      <c r="AE83" s="92">
        <f t="shared" si="73"/>
        <v>-2.429088385694866</v>
      </c>
      <c r="AF83" s="51">
        <f>(AD83-[1]SMOW!AN$14*AE83)</f>
        <v>1.1225000120352657E-2</v>
      </c>
      <c r="AG83" s="55">
        <f t="shared" si="71"/>
        <v>11.225000120352657</v>
      </c>
      <c r="AK83" s="70">
        <v>22</v>
      </c>
      <c r="AL83" s="70">
        <v>0</v>
      </c>
      <c r="AM83" s="70">
        <v>0</v>
      </c>
      <c r="AN83" s="70">
        <v>0</v>
      </c>
    </row>
    <row r="84" spans="1:40" s="75" customFormat="1" x14ac:dyDescent="0.25">
      <c r="A84" s="75">
        <v>3988</v>
      </c>
      <c r="B84" s="75" t="s">
        <v>240</v>
      </c>
      <c r="C84" s="75" t="s">
        <v>63</v>
      </c>
      <c r="D84" s="75" t="s">
        <v>138</v>
      </c>
      <c r="E84" s="75" t="s">
        <v>243</v>
      </c>
      <c r="F84" s="75">
        <v>-4.7294521449402804</v>
      </c>
      <c r="G84" s="75">
        <v>-4.7406727937816697</v>
      </c>
      <c r="H84" s="75">
        <v>8.7841080192343993E-3</v>
      </c>
      <c r="I84" s="75">
        <v>-8.9434077193213</v>
      </c>
      <c r="J84" s="75">
        <v>-8.9836404784728501</v>
      </c>
      <c r="K84" s="75">
        <v>4.8587108617611802E-3</v>
      </c>
      <c r="L84" s="75">
        <v>2.68937885200091E-3</v>
      </c>
      <c r="M84" s="75">
        <v>8.1069028929259702E-3</v>
      </c>
      <c r="N84" s="75">
        <v>-14.8759047263278</v>
      </c>
      <c r="O84" s="75">
        <v>8.4687919683827401E-3</v>
      </c>
      <c r="P84" s="75">
        <v>-28.661577692170201</v>
      </c>
      <c r="Q84" s="75">
        <v>4.7620414209156902E-3</v>
      </c>
      <c r="R84" s="75">
        <v>-42.489526815620401</v>
      </c>
      <c r="S84" s="75">
        <v>0.16428998441420001</v>
      </c>
      <c r="T84" s="75">
        <v>148.65302081233301</v>
      </c>
      <c r="U84" s="75">
        <v>6.9304095482297698E-2</v>
      </c>
      <c r="V84" s="76">
        <v>44679.769201388888</v>
      </c>
      <c r="W84" s="75">
        <v>2.5</v>
      </c>
      <c r="X84" s="75">
        <v>9.2378183646620093E-2</v>
      </c>
      <c r="Y84" s="75">
        <v>0.25283214029337497</v>
      </c>
      <c r="Z84" s="92">
        <f>((((N84/1000)+1)/(([1]SMOW!$Z$4/1000)+1))-1)*1000</f>
        <v>-4.6166399997085161</v>
      </c>
      <c r="AA84" s="92">
        <f>((((P84/1000)+1)/(([1]SMOW!$AA$4/1000)+1))-1)*1000</f>
        <v>-8.7966622389726865</v>
      </c>
      <c r="AB84" s="92">
        <f>Z84*[1]SMOW!$AN$6</f>
        <v>-4.7639459469908232</v>
      </c>
      <c r="AC84" s="92">
        <f>AA84*[1]SMOW!$AN$12</f>
        <v>-9.0682682500982335</v>
      </c>
      <c r="AD84" s="92">
        <f t="shared" si="73"/>
        <v>-4.775329706282748</v>
      </c>
      <c r="AE84" s="92">
        <f t="shared" si="73"/>
        <v>-9.1096352693500222</v>
      </c>
      <c r="AF84" s="51">
        <f>(AD84-[1]SMOW!AN$14*AE84)</f>
        <v>3.4557715934063538E-2</v>
      </c>
      <c r="AG84" s="55">
        <f t="shared" si="71"/>
        <v>34.557715934063538</v>
      </c>
      <c r="AK84" s="70">
        <v>22</v>
      </c>
      <c r="AL84" s="70">
        <v>1</v>
      </c>
      <c r="AM84" s="70">
        <v>0</v>
      </c>
      <c r="AN84" s="70">
        <v>0</v>
      </c>
    </row>
    <row r="85" spans="1:40" s="75" customFormat="1" x14ac:dyDescent="0.25">
      <c r="A85" s="75">
        <v>3989</v>
      </c>
      <c r="B85" s="75" t="s">
        <v>240</v>
      </c>
      <c r="C85" s="75" t="s">
        <v>63</v>
      </c>
      <c r="D85" s="75" t="s">
        <v>138</v>
      </c>
      <c r="E85" s="75" t="s">
        <v>244</v>
      </c>
      <c r="F85" s="75">
        <v>-4.8334480151366401</v>
      </c>
      <c r="G85" s="75">
        <v>-4.8451680023483501</v>
      </c>
      <c r="H85" s="75">
        <v>7.6749708545662898E-3</v>
      </c>
      <c r="I85" s="75">
        <v>-9.1328554000110191</v>
      </c>
      <c r="J85" s="75">
        <v>-9.1748165938372406</v>
      </c>
      <c r="K85" s="75">
        <v>7.2738799045652201E-3</v>
      </c>
      <c r="L85" s="75">
        <v>-8.6484080228466098E-4</v>
      </c>
      <c r="M85" s="75">
        <v>6.3661143599629396E-3</v>
      </c>
      <c r="N85" s="75">
        <v>-14.9791626399452</v>
      </c>
      <c r="O85" s="75">
        <v>7.5967245912756803E-3</v>
      </c>
      <c r="P85" s="75">
        <v>-28.843821450819402</v>
      </c>
      <c r="Q85" s="75">
        <v>7.2105752038206404E-3</v>
      </c>
      <c r="R85" s="75">
        <v>-44.238297367007497</v>
      </c>
      <c r="S85" s="75">
        <v>0.13829347023173999</v>
      </c>
      <c r="T85" s="75">
        <v>154.670496086486</v>
      </c>
      <c r="U85" s="75">
        <v>8.7276551466259095E-2</v>
      </c>
      <c r="V85" s="76">
        <v>44680.444247685184</v>
      </c>
      <c r="W85" s="75">
        <v>2.5</v>
      </c>
      <c r="X85" s="75">
        <v>2.6125040641573499E-3</v>
      </c>
      <c r="Y85" s="75">
        <v>4.8805753838400802E-3</v>
      </c>
      <c r="Z85" s="92">
        <f>((((N85/1000)+1)/(([1]SMOW!$Z$4/1000)+1))-1)*1000</f>
        <v>-4.7209732603568089</v>
      </c>
      <c r="AA85" s="92">
        <f>((((P85/1000)+1)/(([1]SMOW!$AA$4/1000)+1))-1)*1000</f>
        <v>-8.9826330784974484</v>
      </c>
      <c r="AB85" s="92">
        <f>Z85*[1]SMOW!$AN$6</f>
        <v>-4.8716082325996544</v>
      </c>
      <c r="AC85" s="92">
        <f>AA85*[1]SMOW!$AN$12</f>
        <v>-9.2599811309264801</v>
      </c>
      <c r="AD85" s="92">
        <f t="shared" si="73"/>
        <v>-4.8835131959345679</v>
      </c>
      <c r="AE85" s="92">
        <f t="shared" si="73"/>
        <v>-9.3031212807104016</v>
      </c>
      <c r="AF85" s="51">
        <f>(AD85-[1]SMOW!AN$14*AE85)</f>
        <v>2.8534840280524776E-2</v>
      </c>
      <c r="AG85" s="55">
        <f t="shared" si="71"/>
        <v>28.534840280524776</v>
      </c>
      <c r="AK85" s="70">
        <v>22</v>
      </c>
      <c r="AL85" s="70">
        <v>0</v>
      </c>
      <c r="AM85" s="70">
        <v>0</v>
      </c>
      <c r="AN85" s="70">
        <v>0</v>
      </c>
    </row>
    <row r="86" spans="1:40" s="75" customFormat="1" x14ac:dyDescent="0.25">
      <c r="A86" s="75">
        <v>3990</v>
      </c>
      <c r="B86" s="75" t="s">
        <v>240</v>
      </c>
      <c r="C86" s="75" t="s">
        <v>63</v>
      </c>
      <c r="D86" s="75" t="s">
        <v>138</v>
      </c>
      <c r="E86" s="75" t="s">
        <v>245</v>
      </c>
      <c r="F86" s="75">
        <v>-4.7977659713874399</v>
      </c>
      <c r="G86" s="75">
        <v>-4.8093137583244001</v>
      </c>
      <c r="H86" s="75">
        <v>9.2716073805125393E-3</v>
      </c>
      <c r="I86" s="75">
        <v>-9.04902691978136</v>
      </c>
      <c r="J86" s="75">
        <v>-9.0902189017434605</v>
      </c>
      <c r="K86" s="75">
        <v>6.8355212305334897E-3</v>
      </c>
      <c r="L86" s="75">
        <v>-9.67817820384906E-3</v>
      </c>
      <c r="M86" s="75">
        <v>8.2767824438134702E-3</v>
      </c>
      <c r="N86" s="75">
        <v>-14.9438443743318</v>
      </c>
      <c r="O86" s="75">
        <v>9.1770834212747694E-3</v>
      </c>
      <c r="P86" s="75">
        <v>-28.764137534456498</v>
      </c>
      <c r="Q86" s="75">
        <v>6.3923016663385802E-3</v>
      </c>
      <c r="R86" s="75">
        <v>-43.376050992946098</v>
      </c>
      <c r="S86" s="75">
        <v>0.14072317639677701</v>
      </c>
      <c r="T86" s="75">
        <v>161.08336782114901</v>
      </c>
      <c r="U86" s="75">
        <v>8.5772306781347604E-2</v>
      </c>
      <c r="V86" s="76">
        <v>44680.521006944444</v>
      </c>
      <c r="W86" s="75">
        <v>2.5</v>
      </c>
      <c r="X86" s="75">
        <v>2.2925494893710801E-2</v>
      </c>
      <c r="Y86" s="75">
        <v>1.35189960222123E-2</v>
      </c>
      <c r="Z86" s="92">
        <f>((((N86/1000)+1)/(([1]SMOW!$Z$4/1000)+1))-1)*1000</f>
        <v>-4.6852871837860244</v>
      </c>
      <c r="AA86" s="92">
        <f>((((P86/1000)+1)/(([1]SMOW!$AA$4/1000)+1))-1)*1000</f>
        <v>-8.9013195403413459</v>
      </c>
      <c r="AB86" s="92">
        <f>Z86*[1]SMOW!$AN$6</f>
        <v>-4.8347834986255682</v>
      </c>
      <c r="AC86" s="92">
        <f>AA86*[1]SMOW!$AN$12</f>
        <v>-9.1761569534904872</v>
      </c>
      <c r="AD86" s="92">
        <f t="shared" ref="AD86:AE101" si="74">LN((AB86/1000)+1)*1000</f>
        <v>-4.8465088727278189</v>
      </c>
      <c r="AE86" s="92">
        <f t="shared" si="74"/>
        <v>-9.2185172171250009</v>
      </c>
      <c r="AF86" s="51">
        <f>(AD86-[1]SMOW!AN$14*AE86)</f>
        <v>2.0868217914181919E-2</v>
      </c>
      <c r="AG86" s="55">
        <f t="shared" si="71"/>
        <v>20.868217914181919</v>
      </c>
      <c r="AH86" s="2">
        <f>AVERAGE(AG84:AG86)</f>
        <v>27.986924709590074</v>
      </c>
      <c r="AI86" s="2">
        <f>STDEV(AG84:AG86)</f>
        <v>6.8611768388331384</v>
      </c>
      <c r="AK86" s="70">
        <v>22</v>
      </c>
      <c r="AL86" s="70">
        <v>0</v>
      </c>
      <c r="AM86" s="70">
        <v>0</v>
      </c>
      <c r="AN86" s="70">
        <v>0</v>
      </c>
    </row>
    <row r="87" spans="1:40" s="75" customFormat="1" x14ac:dyDescent="0.25">
      <c r="A87" s="75">
        <v>3991</v>
      </c>
      <c r="B87" s="75" t="s">
        <v>240</v>
      </c>
      <c r="C87" s="75" t="s">
        <v>63</v>
      </c>
      <c r="D87" s="75" t="s">
        <v>138</v>
      </c>
      <c r="E87" s="75" t="s">
        <v>246</v>
      </c>
      <c r="F87" s="75">
        <v>-4.8613937319777998</v>
      </c>
      <c r="G87" s="75">
        <v>-4.8732496515059402</v>
      </c>
      <c r="H87" s="75">
        <v>6.7913132279195602E-3</v>
      </c>
      <c r="I87" s="75">
        <v>-9.1899306922344906</v>
      </c>
      <c r="J87" s="75">
        <v>-9.2324188649276895</v>
      </c>
      <c r="K87" s="75">
        <v>3.56139993434229E-3</v>
      </c>
      <c r="L87" s="75">
        <v>1.46750917587646E-3</v>
      </c>
      <c r="M87" s="75">
        <v>6.5503906581109899E-3</v>
      </c>
      <c r="N87" s="75">
        <v>-15.006823450438301</v>
      </c>
      <c r="O87" s="75">
        <v>6.7220758467004598E-3</v>
      </c>
      <c r="P87" s="75">
        <v>-28.903195817146401</v>
      </c>
      <c r="Q87" s="75">
        <v>3.4905419331009899E-3</v>
      </c>
      <c r="R87" s="75">
        <v>-43.623629404259297</v>
      </c>
      <c r="S87" s="75">
        <v>0.160799410308331</v>
      </c>
      <c r="T87" s="75">
        <v>149.10566039748099</v>
      </c>
      <c r="U87" s="75">
        <v>5.4120340694507503E-2</v>
      </c>
      <c r="V87" s="76">
        <v>44680.597858796296</v>
      </c>
      <c r="W87" s="75">
        <v>2.5</v>
      </c>
      <c r="X87" s="75">
        <v>2.66332643187942E-2</v>
      </c>
      <c r="Y87" s="75">
        <v>1.7250029047854699E-2</v>
      </c>
      <c r="Z87" s="92">
        <f>((((N87/1000)+1)/(([1]SMOW!$Z$4/1000)+1))-1)*1000</f>
        <v>-4.7489221356518119</v>
      </c>
      <c r="AA87" s="92">
        <f>((((P87/1000)+1)/(([1]SMOW!$AA$4/1000)+1))-1)*1000</f>
        <v>-9.04322171447558</v>
      </c>
      <c r="AB87" s="92">
        <f>Z87*[1]SMOW!$AN$6</f>
        <v>-4.9004488896994038</v>
      </c>
      <c r="AC87" s="92">
        <f>AA87*[1]SMOW!$AN$12</f>
        <v>-9.3224405034738353</v>
      </c>
      <c r="AD87" s="92">
        <f t="shared" si="74"/>
        <v>-4.9124954612122389</v>
      </c>
      <c r="AE87" s="92">
        <f t="shared" si="74"/>
        <v>-9.3661664189488043</v>
      </c>
      <c r="AF87" s="51">
        <f>(AD87-[1]SMOW!AN$14*AE87)</f>
        <v>3.2840407992729581E-2</v>
      </c>
      <c r="AG87" s="55">
        <f t="shared" si="71"/>
        <v>32.840407992729581</v>
      </c>
      <c r="AK87" s="70">
        <v>22</v>
      </c>
      <c r="AL87" s="70">
        <v>2</v>
      </c>
      <c r="AM87" s="70">
        <v>0</v>
      </c>
      <c r="AN87" s="70">
        <v>0</v>
      </c>
    </row>
    <row r="88" spans="1:40" s="75" customFormat="1" x14ac:dyDescent="0.25">
      <c r="A88" s="75">
        <v>3992</v>
      </c>
      <c r="B88" s="75" t="s">
        <v>240</v>
      </c>
      <c r="C88" s="75" t="s">
        <v>63</v>
      </c>
      <c r="D88" s="75" t="s">
        <v>138</v>
      </c>
      <c r="E88" s="75" t="s">
        <v>247</v>
      </c>
      <c r="F88" s="75">
        <v>-4.9169563136129701</v>
      </c>
      <c r="G88" s="75">
        <v>-4.9290853869137301</v>
      </c>
      <c r="H88" s="75">
        <v>7.3782620434683496E-3</v>
      </c>
      <c r="I88" s="75">
        <v>-9.3196747932749702</v>
      </c>
      <c r="J88" s="75">
        <v>-9.3633749498272696</v>
      </c>
      <c r="K88" s="75">
        <v>3.6380909426534502E-3</v>
      </c>
      <c r="L88" s="75">
        <v>1.0520116326446E-2</v>
      </c>
      <c r="M88" s="75">
        <v>5.5914239697107499E-3</v>
      </c>
      <c r="N88" s="75">
        <v>-15.061819572021101</v>
      </c>
      <c r="O88" s="75">
        <v>7.3030407240101203E-3</v>
      </c>
      <c r="P88" s="75">
        <v>-29.0303585154121</v>
      </c>
      <c r="Q88" s="75">
        <v>3.5657070887517E-3</v>
      </c>
      <c r="R88" s="75">
        <v>-44.652108515468001</v>
      </c>
      <c r="S88" s="75">
        <v>0.145100361927292</v>
      </c>
      <c r="T88" s="75">
        <v>152.15742375143199</v>
      </c>
      <c r="U88" s="75">
        <v>8.9527039457436605E-2</v>
      </c>
      <c r="V88" s="76">
        <v>44680.674513888887</v>
      </c>
      <c r="W88" s="75">
        <v>2.5</v>
      </c>
      <c r="X88" s="75">
        <v>3.4863575668493303E-2</v>
      </c>
      <c r="Y88" s="75">
        <v>3.7820922505114103E-2</v>
      </c>
      <c r="Z88" s="92">
        <f>((((N88/1000)+1)/(([1]SMOW!$Z$4/1000)+1))-1)*1000</f>
        <v>-4.8044909970275107</v>
      </c>
      <c r="AA88" s="92">
        <f>((((P88/1000)+1)/(([1]SMOW!$AA$4/1000)+1))-1)*1000</f>
        <v>-9.1729850266898403</v>
      </c>
      <c r="AB88" s="92">
        <f>Z88*[1]SMOW!$AN$6</f>
        <v>-4.9577908206159078</v>
      </c>
      <c r="AC88" s="92">
        <f>AA88*[1]SMOW!$AN$12</f>
        <v>-9.4562103916669713</v>
      </c>
      <c r="AD88" s="92">
        <f t="shared" si="74"/>
        <v>-4.9701214374883858</v>
      </c>
      <c r="AE88" s="92">
        <f t="shared" si="74"/>
        <v>-9.5012042212184511</v>
      </c>
      <c r="AF88" s="51">
        <f>(AD88-[1]SMOW!AN$14*AE88)</f>
        <v>4.6514391314956605E-2</v>
      </c>
      <c r="AG88" s="55">
        <f t="shared" si="71"/>
        <v>46.514391314956605</v>
      </c>
      <c r="AH88" s="2">
        <f>AVERAGE(AG87:AG88)</f>
        <v>39.677399653843096</v>
      </c>
      <c r="AI88" s="2">
        <f>STDEV(AG87:AG88)</f>
        <v>9.6689663329784725</v>
      </c>
      <c r="AK88" s="70">
        <v>22</v>
      </c>
      <c r="AL88" s="70">
        <v>0</v>
      </c>
      <c r="AM88" s="70">
        <v>0</v>
      </c>
      <c r="AN88" s="70">
        <v>0</v>
      </c>
    </row>
    <row r="89" spans="1:40" s="75" customFormat="1" x14ac:dyDescent="0.25">
      <c r="A89" s="75">
        <v>3993</v>
      </c>
      <c r="B89" s="75" t="s">
        <v>240</v>
      </c>
      <c r="C89" s="75" t="s">
        <v>63</v>
      </c>
      <c r="D89" s="75" t="s">
        <v>138</v>
      </c>
      <c r="E89" s="75" t="s">
        <v>248</v>
      </c>
      <c r="F89" s="75">
        <v>-5.8412165389284496</v>
      </c>
      <c r="G89" s="75">
        <v>-5.8583441193104404</v>
      </c>
      <c r="H89" s="75">
        <v>7.0257954615582504E-3</v>
      </c>
      <c r="I89" s="75">
        <v>-11.0545943833066</v>
      </c>
      <c r="J89" s="75">
        <v>-11.1161511964855</v>
      </c>
      <c r="K89" s="75">
        <v>6.0557064400436301E-3</v>
      </c>
      <c r="L89" s="75">
        <v>1.09837124339186E-2</v>
      </c>
      <c r="M89" s="75">
        <v>7.05374215984759E-3</v>
      </c>
      <c r="N89" s="75">
        <v>-15.9829342599143</v>
      </c>
      <c r="O89" s="75">
        <v>9.2383313384766796E-3</v>
      </c>
      <c r="P89" s="75">
        <v>-30.7311343574383</v>
      </c>
      <c r="Q89" s="75">
        <v>5.7970412460420402E-3</v>
      </c>
      <c r="R89" s="75">
        <v>-46.9065554265797</v>
      </c>
      <c r="S89" s="75">
        <v>0.15167149530278201</v>
      </c>
      <c r="T89" s="75">
        <v>157.80625329326199</v>
      </c>
      <c r="U89" s="75">
        <v>6.5250491465822597E-2</v>
      </c>
      <c r="V89" s="76">
        <v>44680.751215277778</v>
      </c>
      <c r="W89" s="75">
        <v>2.5</v>
      </c>
      <c r="X89" s="75">
        <v>3.2279224049613399E-3</v>
      </c>
      <c r="Y89" s="75">
        <v>3.5956520099069702E-4</v>
      </c>
      <c r="Z89" s="92">
        <f>((((N89/1000)+1)/(([1]SMOW!$Z$4/1000)+1))-1)*1000</f>
        <v>-5.7351983438271859</v>
      </c>
      <c r="AA89" s="92">
        <f>((((P89/1000)+1)/(([1]SMOW!$AA$4/1000)+1))-1)*1000</f>
        <v>-10.908543563944439</v>
      </c>
      <c r="AB89" s="92">
        <f>Z89*[1]SMOW!$AN$6</f>
        <v>-5.9181948141915042</v>
      </c>
      <c r="AC89" s="92">
        <f>AA89*[1]SMOW!$AN$12</f>
        <v>-11.245356087160996</v>
      </c>
      <c r="AD89" s="92">
        <f t="shared" si="74"/>
        <v>-5.9357767322516652</v>
      </c>
      <c r="AE89" s="92">
        <f t="shared" si="74"/>
        <v>-11.309063160012142</v>
      </c>
      <c r="AF89" s="51">
        <f>(AD89-[1]SMOW!AN$14*AE89)</f>
        <v>3.5408616234746226E-2</v>
      </c>
      <c r="AG89" s="55">
        <f t="shared" si="71"/>
        <v>35.408616234746226</v>
      </c>
      <c r="AK89" s="70">
        <v>22</v>
      </c>
      <c r="AL89" s="70">
        <v>2</v>
      </c>
      <c r="AM89" s="70">
        <v>0</v>
      </c>
      <c r="AN89" s="70">
        <v>0</v>
      </c>
    </row>
    <row r="90" spans="1:40" s="75" customFormat="1" x14ac:dyDescent="0.25">
      <c r="A90" s="75">
        <v>3994</v>
      </c>
      <c r="B90" s="75" t="s">
        <v>240</v>
      </c>
      <c r="C90" s="75" t="s">
        <v>63</v>
      </c>
      <c r="D90" s="75" t="s">
        <v>138</v>
      </c>
      <c r="E90" s="75" t="s">
        <v>249</v>
      </c>
      <c r="F90" s="75">
        <v>-6.0660819975185296</v>
      </c>
      <c r="G90" s="75">
        <v>-6.0845557669760604</v>
      </c>
      <c r="H90" s="75">
        <v>4.2027145428457698E-3</v>
      </c>
      <c r="I90" s="75">
        <v>-11.4682234066438</v>
      </c>
      <c r="J90" s="75">
        <v>-11.5344907316261</v>
      </c>
      <c r="K90" s="75">
        <v>2.44205082773061E-3</v>
      </c>
      <c r="L90" s="75">
        <v>5.6553393224980904E-3</v>
      </c>
      <c r="M90" s="75">
        <v>3.9843616138673299E-3</v>
      </c>
      <c r="N90" s="75">
        <v>-16.199229929247299</v>
      </c>
      <c r="O90" s="75">
        <v>4.1598679034402196E-3</v>
      </c>
      <c r="P90" s="75">
        <v>-31.1361593714043</v>
      </c>
      <c r="Q90" s="75">
        <v>2.3934635183085798E-3</v>
      </c>
      <c r="R90" s="75">
        <v>-48.026915007650302</v>
      </c>
      <c r="S90" s="75">
        <v>0.16718346234364401</v>
      </c>
      <c r="T90" s="75">
        <v>162.99507520816701</v>
      </c>
      <c r="U90" s="75">
        <v>7.5181846187028695E-2</v>
      </c>
      <c r="V90" s="76">
        <v>44680.828032407408</v>
      </c>
      <c r="W90" s="75">
        <v>2.5</v>
      </c>
      <c r="X90" s="75">
        <v>6.9641730252362102E-2</v>
      </c>
      <c r="Y90" s="75">
        <v>5.87600764904107E-2</v>
      </c>
      <c r="Z90" s="92">
        <f>((((N90/1000)+1)/(([1]SMOW!$Z$4/1000)+1))-1)*1000</f>
        <v>-5.9537465563084258</v>
      </c>
      <c r="AA90" s="92">
        <f>((((P90/1000)+1)/(([1]SMOW!$AA$4/1000)+1))-1)*1000</f>
        <v>-11.32185177506817</v>
      </c>
      <c r="AB90" s="92">
        <f>Z90*[1]SMOW!$AN$6</f>
        <v>-6.1437163777394153</v>
      </c>
      <c r="AC90" s="92">
        <f>AA90*[1]SMOW!$AN$12</f>
        <v>-11.671425615195522</v>
      </c>
      <c r="AD90" s="92">
        <f t="shared" si="74"/>
        <v>-6.1626666598454509</v>
      </c>
      <c r="AE90" s="92">
        <f t="shared" si="74"/>
        <v>-11.740071355000701</v>
      </c>
      <c r="AF90" s="51">
        <f>(AD90-[1]SMOW!AN$14*AE90)</f>
        <v>3.6091015594919895E-2</v>
      </c>
      <c r="AG90" s="55">
        <f t="shared" si="71"/>
        <v>36.091015594919895</v>
      </c>
      <c r="AH90" s="2">
        <f>AVERAGE(AG89:AG90)</f>
        <v>35.749815914833064</v>
      </c>
      <c r="AI90" s="2">
        <f>STDEV(AG89:AG90)</f>
        <v>0.48252921505616247</v>
      </c>
      <c r="AK90" s="70">
        <v>22</v>
      </c>
      <c r="AL90" s="70">
        <v>0</v>
      </c>
      <c r="AM90" s="70">
        <v>0</v>
      </c>
      <c r="AN90" s="70">
        <v>0</v>
      </c>
    </row>
    <row r="91" spans="1:40" s="75" customFormat="1" x14ac:dyDescent="0.25">
      <c r="A91" s="75">
        <v>3995</v>
      </c>
      <c r="B91" s="75" t="s">
        <v>240</v>
      </c>
      <c r="C91" s="75" t="s">
        <v>63</v>
      </c>
      <c r="D91" s="75" t="s">
        <v>138</v>
      </c>
      <c r="E91" s="75" t="s">
        <v>250</v>
      </c>
      <c r="F91" s="75">
        <v>-7.6855074846044102</v>
      </c>
      <c r="G91" s="75">
        <v>-7.7151937449055099</v>
      </c>
      <c r="H91" s="75">
        <v>5.3389346807286298E-3</v>
      </c>
      <c r="I91" s="75">
        <v>-14.4823508631324</v>
      </c>
      <c r="J91" s="75">
        <v>-14.5882445743733</v>
      </c>
      <c r="K91" s="75">
        <v>6.5500814642282298E-3</v>
      </c>
      <c r="L91" s="75">
        <v>-1.2600609636417501E-2</v>
      </c>
      <c r="M91" s="75">
        <v>4.5781782905757601E-3</v>
      </c>
      <c r="N91" s="75">
        <v>-17.801497964148599</v>
      </c>
      <c r="O91" s="75">
        <v>5.1912274827130098E-3</v>
      </c>
      <c r="P91" s="75">
        <v>-34.095280810980498</v>
      </c>
      <c r="Q91" s="75">
        <v>7.9867334612989793E-3</v>
      </c>
      <c r="R91" s="75">
        <v>-51.5911255290412</v>
      </c>
      <c r="S91" s="75">
        <v>0.152256486484769</v>
      </c>
      <c r="T91" s="75">
        <v>212.63308121968399</v>
      </c>
      <c r="U91" s="75">
        <v>0.174063974351545</v>
      </c>
      <c r="V91" s="76">
        <v>44683.489953703705</v>
      </c>
      <c r="W91" s="75">
        <v>2.5</v>
      </c>
      <c r="X91" s="75">
        <v>6.8950685521600304E-4</v>
      </c>
      <c r="Y91" s="75">
        <v>1.2104570291634701E-3</v>
      </c>
      <c r="Z91" s="92">
        <f>((((N91/1000)+1)/(([1]SMOW!$Z$4/1000)+1))-1)*1000</f>
        <v>-7.5727009071896445</v>
      </c>
      <c r="AA91" s="92">
        <f>((((P91/1000)+1)/(([1]SMOW!$AA$4/1000)+1))-1)*1000</f>
        <v>-14.341490430748284</v>
      </c>
      <c r="AB91" s="92">
        <f>Z91*[1]SMOW!$AN$6</f>
        <v>-7.8143276921868701</v>
      </c>
      <c r="AC91" s="92">
        <f>AA91*[1]SMOW!$AN$12</f>
        <v>-14.7842987259484</v>
      </c>
      <c r="AD91" s="92">
        <f t="shared" si="74"/>
        <v>-7.8450195461864105</v>
      </c>
      <c r="AE91" s="92">
        <f t="shared" si="74"/>
        <v>-14.894675718969635</v>
      </c>
      <c r="AF91" s="51">
        <f>(AD91-[1]SMOW!AN$14*AE91)</f>
        <v>1.9369233429557653E-2</v>
      </c>
      <c r="AG91" s="55">
        <f t="shared" si="71"/>
        <v>19.369233429557653</v>
      </c>
      <c r="AK91" s="70">
        <v>22</v>
      </c>
      <c r="AL91" s="70">
        <v>2</v>
      </c>
      <c r="AM91" s="70">
        <v>0</v>
      </c>
      <c r="AN91" s="70">
        <v>0</v>
      </c>
    </row>
    <row r="92" spans="1:40" s="75" customFormat="1" x14ac:dyDescent="0.25">
      <c r="A92" s="75">
        <v>3996</v>
      </c>
      <c r="B92" s="75" t="s">
        <v>240</v>
      </c>
      <c r="C92" s="75" t="s">
        <v>63</v>
      </c>
      <c r="D92" s="75" t="s">
        <v>138</v>
      </c>
      <c r="E92" s="75" t="s">
        <v>251</v>
      </c>
      <c r="F92" s="75">
        <v>-7.6118006028794101</v>
      </c>
      <c r="G92" s="75">
        <v>-7.6409196277498399</v>
      </c>
      <c r="H92" s="75">
        <v>8.6891274381390403E-3</v>
      </c>
      <c r="I92" s="75">
        <v>-14.3389988316999</v>
      </c>
      <c r="J92" s="75">
        <v>-14.442796487446399</v>
      </c>
      <c r="K92" s="75">
        <v>6.4346289452336097E-3</v>
      </c>
      <c r="L92" s="75">
        <v>-1.5123082378166701E-2</v>
      </c>
      <c r="M92" s="75">
        <v>8.2166711605093593E-3</v>
      </c>
      <c r="N92" s="75">
        <v>-17.735581438410001</v>
      </c>
      <c r="O92" s="75">
        <v>1.05369441241847E-2</v>
      </c>
      <c r="P92" s="75">
        <v>-33.949366945975697</v>
      </c>
      <c r="Q92" s="75">
        <v>6.1592728021151897E-3</v>
      </c>
      <c r="R92" s="75">
        <v>-52.389238880635098</v>
      </c>
      <c r="S92" s="75">
        <v>0.153238420803123</v>
      </c>
      <c r="T92" s="75">
        <v>163.19392620062999</v>
      </c>
      <c r="U92" s="75">
        <v>6.7467034733307493E-2</v>
      </c>
      <c r="V92" s="76">
        <v>44683.566608796296</v>
      </c>
      <c r="W92" s="75">
        <v>2.5</v>
      </c>
      <c r="X92" s="75">
        <v>0.43198923082680102</v>
      </c>
      <c r="Y92" s="75">
        <v>0.42077651962439</v>
      </c>
      <c r="Z92" s="92">
        <f>((((N92/1000)+1)/(([1]SMOW!$Z$4/1000)+1))-1)*1000</f>
        <v>-7.5060979145472606</v>
      </c>
      <c r="AA92" s="92">
        <f>((((P92/1000)+1)/(([1]SMOW!$AA$4/1000)+1))-1)*1000</f>
        <v>-14.192592470267495</v>
      </c>
      <c r="AB92" s="92">
        <f>Z92*[1]SMOW!$AN$6</f>
        <v>-7.7455995572497338</v>
      </c>
      <c r="AC92" s="92">
        <f>AA92*[1]SMOW!$AN$12</f>
        <v>-14.630803387506258</v>
      </c>
      <c r="AD92" s="92">
        <f t="shared" si="74"/>
        <v>-7.7757525162485424</v>
      </c>
      <c r="AE92" s="92">
        <f t="shared" si="74"/>
        <v>-14.738889141170036</v>
      </c>
      <c r="AF92" s="51">
        <f>(AD92-[1]SMOW!AN$14*AE92)</f>
        <v>6.3809502892366865E-3</v>
      </c>
      <c r="AG92" s="55">
        <f t="shared" si="71"/>
        <v>6.3809502892366865</v>
      </c>
      <c r="AH92" s="2">
        <f>AVERAGE(AG91:AG92)</f>
        <v>12.87509185939717</v>
      </c>
      <c r="AI92" s="2">
        <f>STDEV(AG91:AG92)</f>
        <v>9.1841030844918645</v>
      </c>
      <c r="AK92" s="70">
        <v>22</v>
      </c>
      <c r="AL92" s="70">
        <v>0</v>
      </c>
      <c r="AM92" s="70">
        <v>0</v>
      </c>
      <c r="AN92" s="70">
        <v>0</v>
      </c>
    </row>
    <row r="93" spans="1:40" s="75" customFormat="1" x14ac:dyDescent="0.25">
      <c r="A93" s="75">
        <v>3997</v>
      </c>
      <c r="B93" s="75" t="s">
        <v>240</v>
      </c>
      <c r="C93" s="75" t="s">
        <v>63</v>
      </c>
      <c r="D93" s="75" t="s">
        <v>138</v>
      </c>
      <c r="E93" s="75" t="s">
        <v>252</v>
      </c>
      <c r="F93" s="75">
        <v>-7.8562555572713197</v>
      </c>
      <c r="G93" s="75">
        <v>-7.88728214429924</v>
      </c>
      <c r="H93" s="75">
        <v>1.42727177432688E-2</v>
      </c>
      <c r="I93" s="75">
        <v>-14.864340525741101</v>
      </c>
      <c r="J93" s="75">
        <v>-14.975923366833801</v>
      </c>
      <c r="K93" s="75">
        <v>8.8992528122348799E-3</v>
      </c>
      <c r="L93" s="75">
        <v>2.4489960411254098E-2</v>
      </c>
      <c r="M93" s="75">
        <v>1.1554906780074399E-2</v>
      </c>
      <c r="N93" s="75">
        <v>-17.9567976070649</v>
      </c>
      <c r="O93" s="75">
        <v>1.5385814468192399E-2</v>
      </c>
      <c r="P93" s="75">
        <v>-34.471174507233997</v>
      </c>
      <c r="Q93" s="75">
        <v>1.04263671290192E-2</v>
      </c>
      <c r="R93" s="75">
        <v>-52.7555944236057</v>
      </c>
      <c r="S93" s="75">
        <v>0.14188604854397799</v>
      </c>
      <c r="T93" s="75">
        <v>135.481655053102</v>
      </c>
      <c r="U93" s="75">
        <v>8.2395854321960602E-2</v>
      </c>
      <c r="V93" s="76">
        <v>44683.643206018518</v>
      </c>
      <c r="W93" s="75">
        <v>2.5</v>
      </c>
      <c r="X93" s="75">
        <v>3.25491757729095E-2</v>
      </c>
      <c r="Y93" s="75">
        <v>1.6942281708995099E-2</v>
      </c>
      <c r="Z93" s="92">
        <f>((((N93/1000)+1)/(([1]SMOW!$Z$4/1000)+1))-1)*1000</f>
        <v>-7.7296178693413431</v>
      </c>
      <c r="AA93" s="92">
        <f>((((P93/1000)+1)/(([1]SMOW!$AA$4/1000)+1))-1)*1000</f>
        <v>-14.725071557380343</v>
      </c>
      <c r="AB93" s="92">
        <f>Z93*[1]SMOW!$AN$6</f>
        <v>-7.9762514995237845</v>
      </c>
      <c r="AC93" s="92">
        <f>AA93*[1]SMOW!$AN$12</f>
        <v>-15.179723315125377</v>
      </c>
      <c r="AD93" s="92">
        <f t="shared" si="74"/>
        <v>-8.0082319631805934</v>
      </c>
      <c r="AE93" s="92">
        <f t="shared" si="74"/>
        <v>-15.296114676340329</v>
      </c>
      <c r="AF93" s="51">
        <f>(AD93-[1]SMOW!AN$14*AE93)</f>
        <v>6.8116585927100459E-2</v>
      </c>
      <c r="AG93" s="55">
        <f t="shared" si="71"/>
        <v>68.116585927100459</v>
      </c>
      <c r="AH93" s="2"/>
      <c r="AI93" s="2"/>
      <c r="AJ93" s="75" t="s">
        <v>253</v>
      </c>
      <c r="AK93" s="70">
        <v>22</v>
      </c>
      <c r="AL93" s="70">
        <v>2</v>
      </c>
      <c r="AM93" s="70">
        <v>0</v>
      </c>
      <c r="AN93" s="70">
        <v>1</v>
      </c>
    </row>
    <row r="94" spans="1:40" s="75" customFormat="1" x14ac:dyDescent="0.25">
      <c r="A94" s="75">
        <v>3998</v>
      </c>
      <c r="B94" s="75" t="s">
        <v>240</v>
      </c>
      <c r="C94" s="75" t="s">
        <v>63</v>
      </c>
      <c r="D94" s="75" t="s">
        <v>138</v>
      </c>
      <c r="E94" s="75" t="s">
        <v>254</v>
      </c>
      <c r="F94" s="75">
        <v>-7.8253705213234701</v>
      </c>
      <c r="G94" s="75">
        <v>-7.8561498628364896</v>
      </c>
      <c r="H94" s="75">
        <v>4.78563184775729E-3</v>
      </c>
      <c r="I94" s="75">
        <v>-14.7878895558752</v>
      </c>
      <c r="J94" s="75">
        <v>-14.8983205513568</v>
      </c>
      <c r="K94" s="75">
        <v>2.3534348264848998E-3</v>
      </c>
      <c r="L94" s="75">
        <v>1.01633882799133E-2</v>
      </c>
      <c r="M94" s="75">
        <v>4.9659619099218901E-3</v>
      </c>
      <c r="N94" s="75">
        <v>-17.940582521353502</v>
      </c>
      <c r="O94" s="75">
        <v>4.7368423713311297E-3</v>
      </c>
      <c r="P94" s="75">
        <v>-34.389777081128202</v>
      </c>
      <c r="Q94" s="75">
        <v>2.3066106306828399E-3</v>
      </c>
      <c r="R94" s="75">
        <v>-53.013140808556301</v>
      </c>
      <c r="S94" s="75">
        <v>0.12048824282923699</v>
      </c>
      <c r="T94" s="75">
        <v>150.661235872145</v>
      </c>
      <c r="U94" s="75">
        <v>8.1680635879402205E-2</v>
      </c>
      <c r="V94" s="76">
        <v>44683.719930555555</v>
      </c>
      <c r="W94" s="75">
        <v>2.5</v>
      </c>
      <c r="X94" s="75">
        <v>1.7315341131755702E-2</v>
      </c>
      <c r="Y94" s="75">
        <v>1.23400836353926E-2</v>
      </c>
      <c r="Z94" s="92">
        <f>((((N94/1000)+1)/(([1]SMOW!$Z$4/1000)+1))-1)*1000</f>
        <v>-7.7132339167250707</v>
      </c>
      <c r="AA94" s="92">
        <f>((((P94/1000)+1)/(([1]SMOW!$AA$4/1000)+1))-1)*1000</f>
        <v>-14.642009466364181</v>
      </c>
      <c r="AB94" s="92">
        <f>Z94*[1]SMOW!$AN$6</f>
        <v>-7.9593447741419254</v>
      </c>
      <c r="AC94" s="92">
        <f>AA94*[1]SMOW!$AN$12</f>
        <v>-15.09409659645798</v>
      </c>
      <c r="AD94" s="92">
        <f t="shared" si="74"/>
        <v>-7.9911894464654614</v>
      </c>
      <c r="AE94" s="92">
        <f t="shared" si="74"/>
        <v>-15.209171912836517</v>
      </c>
      <c r="AF94" s="51">
        <f>(AD94-[1]SMOW!AN$14*AE94)</f>
        <v>3.9253323512219218E-2</v>
      </c>
      <c r="AG94" s="55">
        <f t="shared" si="71"/>
        <v>39.253323512219218</v>
      </c>
      <c r="AH94" s="2">
        <f>AVERAGE(AG93:AG94)</f>
        <v>53.684954719659842</v>
      </c>
      <c r="AI94" s="2">
        <f>STDEV(AG93:AG94)</f>
        <v>20.409408580729306</v>
      </c>
      <c r="AK94" s="70">
        <v>22</v>
      </c>
      <c r="AL94" s="70">
        <v>0</v>
      </c>
      <c r="AM94" s="70">
        <v>0</v>
      </c>
      <c r="AN94" s="70">
        <v>0</v>
      </c>
    </row>
    <row r="95" spans="1:40" s="75" customFormat="1" x14ac:dyDescent="0.25">
      <c r="A95" s="75">
        <v>3999</v>
      </c>
      <c r="B95" s="75" t="s">
        <v>240</v>
      </c>
      <c r="C95" s="75" t="s">
        <v>63</v>
      </c>
      <c r="D95" s="75" t="s">
        <v>255</v>
      </c>
      <c r="E95" s="75" t="s">
        <v>256</v>
      </c>
      <c r="F95" s="75">
        <v>-7.6186788489167698</v>
      </c>
      <c r="G95" s="75">
        <v>-7.6478498121626197</v>
      </c>
      <c r="H95" s="75">
        <v>5.5335816304412401E-3</v>
      </c>
      <c r="I95" s="75">
        <v>-14.4307411279586</v>
      </c>
      <c r="J95" s="75">
        <v>-14.535877037250501</v>
      </c>
      <c r="K95" s="75">
        <v>2.0511196927488901E-3</v>
      </c>
      <c r="L95" s="75">
        <v>2.7093263505630499E-2</v>
      </c>
      <c r="M95" s="75">
        <v>6.0116773685898704E-3</v>
      </c>
      <c r="N95" s="75">
        <v>-17.741436957884201</v>
      </c>
      <c r="O95" s="75">
        <v>7.6185590596353501E-3</v>
      </c>
      <c r="P95" s="75">
        <v>-34.039916650596702</v>
      </c>
      <c r="Q95" s="75">
        <v>1.96653802799529E-3</v>
      </c>
      <c r="R95" s="75">
        <v>-52.446725219583698</v>
      </c>
      <c r="S95" s="75">
        <v>0.129178194706562</v>
      </c>
      <c r="T95" s="75">
        <v>146.60639555437001</v>
      </c>
      <c r="U95" s="75">
        <v>9.0936391425530394E-2</v>
      </c>
      <c r="V95" s="76">
        <v>44683.796782407408</v>
      </c>
      <c r="W95" s="75">
        <v>2.5</v>
      </c>
      <c r="X95" s="75">
        <v>0.29135119289925099</v>
      </c>
      <c r="Y95" s="75">
        <v>0.59580845821982398</v>
      </c>
      <c r="Z95" s="92">
        <f>((((N95/1000)+1)/(([1]SMOW!$Z$4/1000)+1))-1)*1000</f>
        <v>-7.5120144144854573</v>
      </c>
      <c r="AA95" s="92">
        <f>((((P95/1000)+1)/(([1]SMOW!$AA$4/1000)+1))-1)*1000</f>
        <v>-14.284994013738061</v>
      </c>
      <c r="AB95" s="92">
        <f>Z95*[1]SMOW!$AN$6</f>
        <v>-7.7517048385588083</v>
      </c>
      <c r="AC95" s="92">
        <f>AA95*[1]SMOW!$AN$12</f>
        <v>-14.726057923846403</v>
      </c>
      <c r="AD95" s="92">
        <f t="shared" si="74"/>
        <v>-7.7819054746925982</v>
      </c>
      <c r="AE95" s="92">
        <f t="shared" si="74"/>
        <v>-14.835562693620284</v>
      </c>
      <c r="AF95" s="51">
        <f>(AD95-[1]SMOW!AN$14*AE95)</f>
        <v>5.1271627538912234E-2</v>
      </c>
      <c r="AG95" s="55">
        <f t="shared" si="71"/>
        <v>51.271627538912234</v>
      </c>
      <c r="AK95" s="70">
        <v>22</v>
      </c>
      <c r="AL95" s="70">
        <v>1</v>
      </c>
      <c r="AM95" s="70">
        <v>0</v>
      </c>
      <c r="AN95" s="70">
        <v>0</v>
      </c>
    </row>
    <row r="96" spans="1:40" s="75" customFormat="1" x14ac:dyDescent="0.25">
      <c r="A96" s="75">
        <v>4000</v>
      </c>
      <c r="B96" s="75" t="s">
        <v>240</v>
      </c>
      <c r="C96" s="75" t="s">
        <v>63</v>
      </c>
      <c r="D96" s="75" t="s">
        <v>255</v>
      </c>
      <c r="E96" s="75" t="s">
        <v>257</v>
      </c>
      <c r="F96" s="75">
        <v>-7.6224361911147502</v>
      </c>
      <c r="G96" s="75">
        <v>-7.6516360580054403</v>
      </c>
      <c r="H96" s="75">
        <v>5.6224534410693099E-3</v>
      </c>
      <c r="I96" s="75">
        <v>-14.4107024827973</v>
      </c>
      <c r="J96" s="75">
        <v>-14.5155451877504</v>
      </c>
      <c r="K96" s="75">
        <v>1.9415189243054401E-3</v>
      </c>
      <c r="L96" s="75">
        <v>1.2571801126764801E-2</v>
      </c>
      <c r="M96" s="75">
        <v>5.8908666674079204E-3</v>
      </c>
      <c r="N96" s="75">
        <v>-17.739717104933899</v>
      </c>
      <c r="O96" s="75">
        <v>5.56513257554092E-3</v>
      </c>
      <c r="P96" s="75">
        <v>-34.020094563165102</v>
      </c>
      <c r="Q96" s="75">
        <v>1.9028902521850001E-3</v>
      </c>
      <c r="R96" s="75">
        <v>-52.406228455567899</v>
      </c>
      <c r="S96" s="75">
        <v>0.13377146049431399</v>
      </c>
      <c r="T96" s="75">
        <v>158.36924238590601</v>
      </c>
      <c r="U96" s="75">
        <v>7.0782626554703895E-2</v>
      </c>
      <c r="V96" s="76">
        <v>44683.87300925926</v>
      </c>
      <c r="W96" s="75">
        <v>2.5</v>
      </c>
      <c r="X96" s="75">
        <v>0.120798326729016</v>
      </c>
      <c r="Y96" s="75">
        <v>0.13442159517308999</v>
      </c>
      <c r="Z96" s="92">
        <f>((((N96/1000)+1)/(([1]SMOW!$Z$4/1000)+1))-1)*1000</f>
        <v>-7.5102766506681684</v>
      </c>
      <c r="AA96" s="92">
        <f>((((P96/1000)+1)/(([1]SMOW!$AA$4/1000)+1))-1)*1000</f>
        <v>-14.264766543299</v>
      </c>
      <c r="AB96" s="92">
        <f>Z96*[1]SMOW!$AN$6</f>
        <v>-7.7499116268518691</v>
      </c>
      <c r="AC96" s="92">
        <f>AA96*[1]SMOW!$AN$12</f>
        <v>-14.705205909414193</v>
      </c>
      <c r="AD96" s="92">
        <f t="shared" si="74"/>
        <v>-7.7800982555768954</v>
      </c>
      <c r="AE96" s="92">
        <f t="shared" si="74"/>
        <v>-14.81439924567724</v>
      </c>
      <c r="AF96" s="51">
        <f>(AD96-[1]SMOW!AN$14*AE96)</f>
        <v>4.1904546140687948E-2</v>
      </c>
      <c r="AG96" s="55">
        <f t="shared" si="71"/>
        <v>41.904546140687948</v>
      </c>
      <c r="AH96" s="2">
        <f>AVERAGE(AG95:AG96)</f>
        <v>46.588086839800091</v>
      </c>
      <c r="AI96" s="2">
        <f>STDEV(AG95:AG96)</f>
        <v>6.6235267766108246</v>
      </c>
      <c r="AK96" s="70">
        <v>22</v>
      </c>
      <c r="AL96" s="70">
        <v>0</v>
      </c>
      <c r="AM96" s="70">
        <v>0</v>
      </c>
      <c r="AN96" s="70">
        <v>0</v>
      </c>
    </row>
    <row r="97" spans="1:40" s="75" customFormat="1" x14ac:dyDescent="0.25">
      <c r="A97" s="75">
        <v>4001</v>
      </c>
      <c r="B97" s="75" t="s">
        <v>240</v>
      </c>
      <c r="C97" s="75" t="s">
        <v>63</v>
      </c>
      <c r="D97" s="75" t="s">
        <v>255</v>
      </c>
      <c r="E97" s="75" t="s">
        <v>258</v>
      </c>
      <c r="F97" s="75">
        <v>-7.5547841863395604</v>
      </c>
      <c r="G97" s="75">
        <v>-7.5834666592339497</v>
      </c>
      <c r="H97" s="75">
        <v>5.2338702942994501E-3</v>
      </c>
      <c r="I97" s="75">
        <v>-14.2655668696435</v>
      </c>
      <c r="J97" s="75">
        <v>-14.368298534498001</v>
      </c>
      <c r="K97" s="75">
        <v>3.74272601203783E-3</v>
      </c>
      <c r="L97" s="75">
        <v>2.9949669810096099E-3</v>
      </c>
      <c r="M97" s="75">
        <v>4.9402679897436299E-3</v>
      </c>
      <c r="N97" s="75">
        <v>-17.672754811778201</v>
      </c>
      <c r="O97" s="75">
        <v>5.1805110306834901E-3</v>
      </c>
      <c r="P97" s="75">
        <v>-33.8778465839885</v>
      </c>
      <c r="Q97" s="75">
        <v>3.66826032739279E-3</v>
      </c>
      <c r="R97" s="75">
        <v>-51.787138964633797</v>
      </c>
      <c r="S97" s="75">
        <v>0.148203625032749</v>
      </c>
      <c r="T97" s="75">
        <v>142.28635291862199</v>
      </c>
      <c r="U97" s="75">
        <v>7.5310320437544195E-2</v>
      </c>
      <c r="V97" s="76">
        <v>44684.481238425928</v>
      </c>
      <c r="W97" s="75">
        <v>2.5</v>
      </c>
      <c r="X97" s="75">
        <v>6.7008168109034899E-2</v>
      </c>
      <c r="Y97" s="75">
        <v>7.1610160335865897E-2</v>
      </c>
      <c r="Z97" s="92">
        <f>((((N97/1000)+1)/(([1]SMOW!$Z$4/1000)+1))-1)*1000</f>
        <v>-7.4426169997932057</v>
      </c>
      <c r="AA97" s="92">
        <f>((((P97/1000)+1)/(([1]SMOW!$AA$4/1000)+1))-1)*1000</f>
        <v>-14.119609439954273</v>
      </c>
      <c r="AB97" s="92">
        <f>Z97*[1]SMOW!$AN$6</f>
        <v>-7.6800931182436729</v>
      </c>
      <c r="AC97" s="92">
        <f>AA97*[1]SMOW!$AN$12</f>
        <v>-14.555566930926945</v>
      </c>
      <c r="AD97" s="92">
        <f t="shared" si="74"/>
        <v>-7.7097369089839809</v>
      </c>
      <c r="AE97" s="92">
        <f t="shared" si="74"/>
        <v>-14.662538485296038</v>
      </c>
      <c r="AF97" s="51">
        <f>(AD97-[1]SMOW!AN$14*AE97)</f>
        <v>3.2083411252327387E-2</v>
      </c>
      <c r="AG97" s="55">
        <f t="shared" si="71"/>
        <v>32.083411252327387</v>
      </c>
      <c r="AK97" s="70">
        <v>22</v>
      </c>
      <c r="AL97" s="70">
        <v>1</v>
      </c>
      <c r="AM97" s="70">
        <v>0</v>
      </c>
      <c r="AN97" s="70">
        <v>0</v>
      </c>
    </row>
    <row r="98" spans="1:40" s="75" customFormat="1" x14ac:dyDescent="0.25">
      <c r="A98" s="75">
        <v>4002</v>
      </c>
      <c r="B98" s="75" t="s">
        <v>240</v>
      </c>
      <c r="C98" s="75" t="s">
        <v>63</v>
      </c>
      <c r="D98" s="75" t="s">
        <v>255</v>
      </c>
      <c r="E98" s="75" t="s">
        <v>259</v>
      </c>
      <c r="F98" s="75">
        <v>-7.6112735332185997</v>
      </c>
      <c r="G98" s="75">
        <v>-7.6403876972698797</v>
      </c>
      <c r="H98" s="75">
        <v>5.57687804818543E-3</v>
      </c>
      <c r="I98" s="75">
        <v>-14.355464368151001</v>
      </c>
      <c r="J98" s="75">
        <v>-14.4595011680053</v>
      </c>
      <c r="K98" s="75">
        <v>3.6393790719252798E-3</v>
      </c>
      <c r="L98" s="75">
        <v>-5.7710805630835802E-3</v>
      </c>
      <c r="M98" s="75">
        <v>5.2199212158363997E-3</v>
      </c>
      <c r="N98" s="75">
        <v>-17.7286682502411</v>
      </c>
      <c r="O98" s="75">
        <v>5.5200218234052996E-3</v>
      </c>
      <c r="P98" s="75">
        <v>-33.965955472068003</v>
      </c>
      <c r="Q98" s="75">
        <v>3.5669695892633102E-3</v>
      </c>
      <c r="R98" s="75">
        <v>-52.328987486599701</v>
      </c>
      <c r="S98" s="75">
        <v>0.16582744892435</v>
      </c>
      <c r="T98" s="75">
        <v>150.554838324044</v>
      </c>
      <c r="U98" s="75">
        <v>7.5250494875049395E-2</v>
      </c>
      <c r="V98" s="76">
        <v>44684.557858796295</v>
      </c>
      <c r="W98" s="75">
        <v>2.5</v>
      </c>
      <c r="X98" s="75">
        <v>0.28401373246336797</v>
      </c>
      <c r="Y98" s="75">
        <v>0.53714601257970696</v>
      </c>
      <c r="Z98" s="92">
        <f>((((N98/1000)+1)/(([1]SMOW!$Z$4/1000)+1))-1)*1000</f>
        <v>-7.4991127311567762</v>
      </c>
      <c r="AA98" s="92">
        <f>((((P98/1000)+1)/(([1]SMOW!$AA$4/1000)+1))-1)*1000</f>
        <v>-14.209520249560015</v>
      </c>
      <c r="AB98" s="92">
        <f>Z98*[1]SMOW!$AN$6</f>
        <v>-7.7383914933538733</v>
      </c>
      <c r="AC98" s="92">
        <f>AA98*[1]SMOW!$AN$12</f>
        <v>-14.64825382942762</v>
      </c>
      <c r="AD98" s="92">
        <f t="shared" si="74"/>
        <v>-7.7684882121427599</v>
      </c>
      <c r="AE98" s="92">
        <f t="shared" si="74"/>
        <v>-14.756598844804865</v>
      </c>
      <c r="AF98" s="51">
        <f>(AD98-[1]SMOW!AN$14*AE98)</f>
        <v>2.2995977914209043E-2</v>
      </c>
      <c r="AG98" s="55">
        <f t="shared" si="71"/>
        <v>22.995977914209043</v>
      </c>
      <c r="AH98" s="2">
        <f>AVERAGE(AG97:AG98)</f>
        <v>27.539694583268215</v>
      </c>
      <c r="AI98" s="2">
        <f>STDEV(AG97:AG98)</f>
        <v>6.4257857369641762</v>
      </c>
      <c r="AK98" s="70">
        <v>22</v>
      </c>
      <c r="AL98" s="70">
        <v>0</v>
      </c>
      <c r="AM98" s="70">
        <v>0</v>
      </c>
      <c r="AN98" s="70">
        <v>0</v>
      </c>
    </row>
    <row r="99" spans="1:40" s="75" customFormat="1" x14ac:dyDescent="0.25">
      <c r="A99" s="75">
        <v>4003</v>
      </c>
      <c r="B99" s="75" t="s">
        <v>240</v>
      </c>
      <c r="C99" s="75" t="s">
        <v>63</v>
      </c>
      <c r="D99" s="75" t="s">
        <v>255</v>
      </c>
      <c r="E99" s="75" t="s">
        <v>260</v>
      </c>
      <c r="F99" s="75">
        <v>-7.3791437592257401</v>
      </c>
      <c r="G99" s="75">
        <v>-7.4065050096603198</v>
      </c>
      <c r="H99" s="75">
        <v>5.89467102028946E-3</v>
      </c>
      <c r="I99" s="75">
        <v>-13.9378255404668</v>
      </c>
      <c r="J99" s="75">
        <v>-14.035869193368701</v>
      </c>
      <c r="K99" s="75">
        <v>2.0831702688214001E-3</v>
      </c>
      <c r="L99" s="75">
        <v>4.4339244383525796E-3</v>
      </c>
      <c r="M99" s="75">
        <v>5.7537626074526897E-3</v>
      </c>
      <c r="N99" s="75">
        <v>-17.4989050373411</v>
      </c>
      <c r="O99" s="75">
        <v>5.83457489883116E-3</v>
      </c>
      <c r="P99" s="75">
        <v>-33.556626032016801</v>
      </c>
      <c r="Q99" s="75">
        <v>2.04172328611219E-3</v>
      </c>
      <c r="R99" s="75">
        <v>-51.689358548840602</v>
      </c>
      <c r="S99" s="75">
        <v>0.14646912171221099</v>
      </c>
      <c r="T99" s="75">
        <v>143.88125059445099</v>
      </c>
      <c r="U99" s="75">
        <v>5.2480739430719299E-2</v>
      </c>
      <c r="V99" s="76">
        <v>44684.634317129632</v>
      </c>
      <c r="W99" s="75">
        <v>2.5</v>
      </c>
      <c r="X99" s="75">
        <v>8.0465914797931797E-3</v>
      </c>
      <c r="Y99" s="75">
        <v>2.9257704992985E-3</v>
      </c>
      <c r="Z99" s="92">
        <f>((((N99/1000)+1)/(([1]SMOW!$Z$4/1000)+1))-1)*1000</f>
        <v>-7.2669567216163689</v>
      </c>
      <c r="AA99" s="92">
        <f>((((P99/1000)+1)/(([1]SMOW!$AA$4/1000)+1))-1)*1000</f>
        <v>-13.791819582207987</v>
      </c>
      <c r="AB99" s="92">
        <f>Z99*[1]SMOW!$AN$6</f>
        <v>-7.4988279404692175</v>
      </c>
      <c r="AC99" s="92">
        <f>AA99*[1]SMOW!$AN$12</f>
        <v>-14.217656223552554</v>
      </c>
      <c r="AD99" s="92">
        <f t="shared" si="74"/>
        <v>-7.5270855050850152</v>
      </c>
      <c r="AE99" s="92">
        <f t="shared" si="74"/>
        <v>-14.3196954246665</v>
      </c>
      <c r="AF99" s="51">
        <f>(AD99-[1]SMOW!AN$14*AE99)</f>
        <v>3.3713679138897668E-2</v>
      </c>
      <c r="AG99" s="55">
        <f t="shared" si="71"/>
        <v>33.713679138897668</v>
      </c>
      <c r="AK99" s="70">
        <v>22</v>
      </c>
      <c r="AL99" s="70">
        <v>1</v>
      </c>
      <c r="AM99" s="70">
        <v>0</v>
      </c>
      <c r="AN99" s="70">
        <v>0</v>
      </c>
    </row>
    <row r="100" spans="1:40" s="75" customFormat="1" x14ac:dyDescent="0.25">
      <c r="A100" s="75">
        <v>4004</v>
      </c>
      <c r="B100" s="75" t="s">
        <v>240</v>
      </c>
      <c r="C100" s="75" t="s">
        <v>63</v>
      </c>
      <c r="D100" s="75" t="s">
        <v>255</v>
      </c>
      <c r="E100" s="75" t="s">
        <v>261</v>
      </c>
      <c r="F100" s="75">
        <v>-7.51096563855097</v>
      </c>
      <c r="G100" s="75">
        <v>-7.53931573030086</v>
      </c>
      <c r="H100" s="75">
        <v>6.1393552823894504E-3</v>
      </c>
      <c r="I100" s="75">
        <v>-14.1791309732467</v>
      </c>
      <c r="J100" s="75">
        <v>-14.2806153983583</v>
      </c>
      <c r="K100" s="75">
        <v>2.2212898598962701E-3</v>
      </c>
      <c r="L100" s="75">
        <v>8.4920003234045804E-4</v>
      </c>
      <c r="M100" s="75">
        <v>6.4142393952366901E-3</v>
      </c>
      <c r="N100" s="75">
        <v>-17.629382993715701</v>
      </c>
      <c r="O100" s="75">
        <v>6.07676460693849E-3</v>
      </c>
      <c r="P100" s="75">
        <v>-33.793130425606897</v>
      </c>
      <c r="Q100" s="75">
        <v>2.1770948347497299E-3</v>
      </c>
      <c r="R100" s="75">
        <v>-52.597410411307401</v>
      </c>
      <c r="S100" s="75">
        <v>0.12885772076856999</v>
      </c>
      <c r="T100" s="75">
        <v>152.46641379125501</v>
      </c>
      <c r="U100" s="75">
        <v>6.3766442069697504E-2</v>
      </c>
      <c r="V100" s="76">
        <v>44684.7109375</v>
      </c>
      <c r="W100" s="75">
        <v>2.5</v>
      </c>
      <c r="X100" s="75">
        <v>6.97571692545628E-3</v>
      </c>
      <c r="Y100" s="75">
        <v>2.8306230623106501E-3</v>
      </c>
      <c r="Z100" s="92">
        <f>((((N100/1000)+1)/(([1]SMOW!$Z$4/1000)+1))-1)*1000</f>
        <v>-7.398793499587053</v>
      </c>
      <c r="AA100" s="92">
        <f>((((P100/1000)+1)/(([1]SMOW!$AA$4/1000)+1))-1)*1000</f>
        <v>-14.033160745017925</v>
      </c>
      <c r="AB100" s="92">
        <f>Z100*[1]SMOW!$AN$6</f>
        <v>-7.6348713148968157</v>
      </c>
      <c r="AC100" s="92">
        <f>AA100*[1]SMOW!$AN$12</f>
        <v>-14.466449043453609</v>
      </c>
      <c r="AD100" s="92">
        <f t="shared" si="74"/>
        <v>-7.6641661483400556</v>
      </c>
      <c r="AE100" s="92">
        <f t="shared" si="74"/>
        <v>-14.572108365572369</v>
      </c>
      <c r="AF100" s="51">
        <f>(AD100-[1]SMOW!AN$14*AE100)</f>
        <v>2.9907068682155646E-2</v>
      </c>
      <c r="AG100" s="55">
        <f t="shared" si="71"/>
        <v>29.907068682155646</v>
      </c>
      <c r="AH100" s="2">
        <f>AVERAGE(AG99:AG100)</f>
        <v>31.810373910526657</v>
      </c>
      <c r="AI100" s="2">
        <f>STDEV(AG99:AG100)</f>
        <v>2.691680067297904</v>
      </c>
      <c r="AK100" s="70">
        <v>22</v>
      </c>
      <c r="AL100" s="70">
        <v>0</v>
      </c>
      <c r="AM100" s="70">
        <v>0</v>
      </c>
      <c r="AN100" s="70">
        <v>0</v>
      </c>
    </row>
    <row r="101" spans="1:40" s="75" customFormat="1" x14ac:dyDescent="0.25">
      <c r="A101" s="75">
        <v>4005</v>
      </c>
      <c r="B101" s="75" t="s">
        <v>240</v>
      </c>
      <c r="C101" s="75" t="s">
        <v>63</v>
      </c>
      <c r="D101" s="75" t="s">
        <v>255</v>
      </c>
      <c r="E101" s="75" t="s">
        <v>262</v>
      </c>
      <c r="F101" s="75">
        <v>-7.5259618684292597</v>
      </c>
      <c r="G101" s="75">
        <v>-7.5544252513907901</v>
      </c>
      <c r="H101" s="75">
        <v>4.6856008710065497E-3</v>
      </c>
      <c r="I101" s="75">
        <v>-14.227219505179599</v>
      </c>
      <c r="J101" s="75">
        <v>-14.3293967455061</v>
      </c>
      <c r="K101" s="75">
        <v>1.78147422623751E-3</v>
      </c>
      <c r="L101" s="75">
        <v>1.1496230236447301E-2</v>
      </c>
      <c r="M101" s="75">
        <v>4.8535147764990098E-3</v>
      </c>
      <c r="N101" s="75">
        <v>-17.6442263371565</v>
      </c>
      <c r="O101" s="75">
        <v>4.6378312095482401E-3</v>
      </c>
      <c r="P101" s="75">
        <v>-33.840262182867399</v>
      </c>
      <c r="Q101" s="75">
        <v>1.74602982087472E-3</v>
      </c>
      <c r="R101" s="75">
        <v>-52.602196641651602</v>
      </c>
      <c r="S101" s="75">
        <v>0.14196341153684799</v>
      </c>
      <c r="T101" s="75">
        <v>150.47334282246899</v>
      </c>
      <c r="U101" s="75">
        <v>5.8559634081592801E-2</v>
      </c>
      <c r="V101" s="76">
        <v>44684.787662037037</v>
      </c>
      <c r="W101" s="75">
        <v>2.5</v>
      </c>
      <c r="X101" s="75">
        <v>5.1260069092201295E-4</v>
      </c>
      <c r="Y101" s="88">
        <v>2.3831968329750102E-6</v>
      </c>
      <c r="Z101" s="92">
        <f>((((N101/1000)+1)/(([1]SMOW!$Z$4/1000)+1))-1)*1000</f>
        <v>-7.4137914243546099</v>
      </c>
      <c r="AA101" s="92">
        <f>((((P101/1000)+1)/(([1]SMOW!$AA$4/1000)+1))-1)*1000</f>
        <v>-14.08125639740665</v>
      </c>
      <c r="AB101" s="92">
        <f>Z101*[1]SMOW!$AN$6</f>
        <v>-7.650347787594316</v>
      </c>
      <c r="AC101" s="92">
        <f>AA101*[1]SMOW!$AN$12</f>
        <v>-14.516029698669874</v>
      </c>
      <c r="AD101" s="92">
        <f t="shared" si="74"/>
        <v>-7.6797618126105878</v>
      </c>
      <c r="AE101" s="92">
        <f t="shared" si="74"/>
        <v>-14.622418070779885</v>
      </c>
      <c r="AF101" s="51">
        <f>(AD101-[1]SMOW!AN$14*AE101)</f>
        <v>4.0874928761192031E-2</v>
      </c>
      <c r="AG101" s="55">
        <f t="shared" si="71"/>
        <v>40.874928761192031</v>
      </c>
      <c r="AK101" s="70">
        <v>22</v>
      </c>
      <c r="AL101" s="70">
        <v>1</v>
      </c>
      <c r="AM101" s="70">
        <v>0</v>
      </c>
      <c r="AN101" s="70">
        <v>0</v>
      </c>
    </row>
    <row r="102" spans="1:40" s="75" customFormat="1" x14ac:dyDescent="0.25">
      <c r="A102" s="75">
        <v>4006</v>
      </c>
      <c r="B102" s="75" t="s">
        <v>240</v>
      </c>
      <c r="C102" s="75" t="s">
        <v>63</v>
      </c>
      <c r="D102" s="75" t="s">
        <v>255</v>
      </c>
      <c r="E102" s="75" t="s">
        <v>263</v>
      </c>
      <c r="F102" s="75">
        <v>-7.5933259042342502</v>
      </c>
      <c r="G102" s="75">
        <v>-7.6223022768016504</v>
      </c>
      <c r="H102" s="75">
        <v>3.8732814191086398E-3</v>
      </c>
      <c r="I102" s="75">
        <v>-14.3332475318356</v>
      </c>
      <c r="J102" s="75">
        <v>-14.4369610493022</v>
      </c>
      <c r="K102" s="75">
        <v>3.8707534627265899E-3</v>
      </c>
      <c r="L102" s="75">
        <v>4.1315722988526402E-4</v>
      </c>
      <c r="M102" s="75">
        <v>4.0658921307110997E-3</v>
      </c>
      <c r="N102" s="75">
        <v>-17.710903597183201</v>
      </c>
      <c r="O102" s="75">
        <v>3.8337933476281301E-3</v>
      </c>
      <c r="P102" s="75">
        <v>-33.944180664349297</v>
      </c>
      <c r="Q102" s="75">
        <v>3.7937405299697498E-3</v>
      </c>
      <c r="R102" s="75">
        <v>-53.116252665522403</v>
      </c>
      <c r="S102" s="75">
        <v>0.147566674793983</v>
      </c>
      <c r="T102" s="75">
        <v>194.50800900767899</v>
      </c>
      <c r="U102" s="75">
        <v>0.116126146902556</v>
      </c>
      <c r="V102" s="76">
        <v>44685.50545138889</v>
      </c>
      <c r="W102" s="75">
        <v>2.5</v>
      </c>
      <c r="X102" s="75">
        <v>5.1849990742998103E-3</v>
      </c>
      <c r="Y102" s="75">
        <v>4.4138601106159499E-3</v>
      </c>
      <c r="Z102" s="92">
        <f>((((N102/1000)+1)/(([1]SMOW!$Z$4/1000)+1))-1)*1000</f>
        <v>-7.4811630737127155</v>
      </c>
      <c r="AA102" s="92">
        <f>((((P102/1000)+1)/(([1]SMOW!$AA$4/1000)+1))-1)*1000</f>
        <v>-14.187300123603697</v>
      </c>
      <c r="AB102" s="92">
        <f>Z102*[1]SMOW!$AN$6</f>
        <v>-7.7198691052456594</v>
      </c>
      <c r="AC102" s="92">
        <f>AA102*[1]SMOW!$AN$12</f>
        <v>-14.625347634185731</v>
      </c>
      <c r="AD102" s="92">
        <f t="shared" ref="AD102:AE117" si="75">LN((AB102/1000)+1)*1000</f>
        <v>-7.7498215469464897</v>
      </c>
      <c r="AE102" s="92">
        <f t="shared" si="75"/>
        <v>-14.733352395921999</v>
      </c>
      <c r="AF102" s="51">
        <f>(AD102-[1]SMOW!AN$14*AE102)</f>
        <v>2.9388518100326166E-2</v>
      </c>
      <c r="AG102" s="55">
        <f t="shared" ref="AG102:AG165" si="76">AF102*1000</f>
        <v>29.388518100326166</v>
      </c>
      <c r="AH102" s="2">
        <f>AVERAGE(AG101:AG102)</f>
        <v>35.131723430759095</v>
      </c>
      <c r="AI102" s="2">
        <f>STDEV(AG101:AG102)</f>
        <v>8.1221188697917235</v>
      </c>
      <c r="AK102" s="70">
        <v>22</v>
      </c>
      <c r="AL102" s="70">
        <v>0</v>
      </c>
      <c r="AM102" s="70">
        <v>0</v>
      </c>
      <c r="AN102" s="70">
        <v>0</v>
      </c>
    </row>
    <row r="103" spans="1:40" s="75" customFormat="1" x14ac:dyDescent="0.25">
      <c r="A103" s="75">
        <v>4007</v>
      </c>
      <c r="B103" s="75" t="s">
        <v>240</v>
      </c>
      <c r="C103" s="75" t="s">
        <v>63</v>
      </c>
      <c r="D103" s="75" t="s">
        <v>138</v>
      </c>
      <c r="E103" s="75" t="s">
        <v>264</v>
      </c>
      <c r="F103" s="75">
        <v>-7.9168858057009599</v>
      </c>
      <c r="G103" s="75">
        <v>-7.9483917072367696</v>
      </c>
      <c r="H103" s="75">
        <v>6.9981642621850899E-3</v>
      </c>
      <c r="I103" s="75">
        <v>-14.947307740851601</v>
      </c>
      <c r="J103" s="75">
        <v>-15.0601446547078</v>
      </c>
      <c r="K103" s="75">
        <v>2.1536174250717699E-3</v>
      </c>
      <c r="L103" s="75">
        <v>3.3646704489716599E-3</v>
      </c>
      <c r="M103" s="75">
        <v>7.1096698375061503E-3</v>
      </c>
      <c r="N103" s="75">
        <v>-18.031164808176701</v>
      </c>
      <c r="O103" s="75">
        <v>6.9268180364111401E-3</v>
      </c>
      <c r="P103" s="75">
        <v>-34.546023464521802</v>
      </c>
      <c r="Q103" s="75">
        <v>2.1107688180656801E-3</v>
      </c>
      <c r="R103" s="75">
        <v>-53.608506624536098</v>
      </c>
      <c r="S103" s="75">
        <v>0.15991578209912299</v>
      </c>
      <c r="T103" s="75">
        <v>185.06661688240601</v>
      </c>
      <c r="U103" s="75">
        <v>7.1695684132613499E-2</v>
      </c>
      <c r="V103" s="76">
        <v>44685.606817129628</v>
      </c>
      <c r="W103" s="75">
        <v>2.5</v>
      </c>
      <c r="X103" s="88">
        <v>1.8323663416378399E-9</v>
      </c>
      <c r="Y103" s="75">
        <v>1.7334485471033099E-4</v>
      </c>
      <c r="Z103" s="92">
        <f>((((N103/1000)+1)/(([1]SMOW!$Z$4/1000)+1))-1)*1000</f>
        <v>-7.8047595442547468</v>
      </c>
      <c r="AA103" s="92">
        <f>((((P103/1000)+1)/(([1]SMOW!$AA$4/1000)+1))-1)*1000</f>
        <v>-14.80145125634802</v>
      </c>
      <c r="AB103" s="92">
        <f>Z103*[1]SMOW!$AN$6</f>
        <v>-8.0537907656732823</v>
      </c>
      <c r="AC103" s="92">
        <f>AA103*[1]SMOW!$AN$12</f>
        <v>-15.258461316003942</v>
      </c>
      <c r="AD103" s="92">
        <f t="shared" si="75"/>
        <v>-8.0863977296395948</v>
      </c>
      <c r="AE103" s="92">
        <f t="shared" si="75"/>
        <v>-15.376069517367485</v>
      </c>
      <c r="AF103" s="51">
        <f>(AD103-[1]SMOW!AN$14*AE103)</f>
        <v>3.2166975530437014E-2</v>
      </c>
      <c r="AG103" s="55">
        <f t="shared" si="76"/>
        <v>32.166975530437014</v>
      </c>
      <c r="AH103" s="2">
        <f>AVERAGE(AG93:AG94,AG103,AG104)</f>
        <v>42.422051980544722</v>
      </c>
      <c r="AI103" s="2">
        <f>STDEV(AG93:AG94,AG103:AG104)</f>
        <v>17.56879144691748</v>
      </c>
      <c r="AK103" s="70">
        <v>22</v>
      </c>
      <c r="AL103" s="70">
        <v>1</v>
      </c>
      <c r="AM103" s="70">
        <v>0</v>
      </c>
      <c r="AN103" s="70">
        <v>0</v>
      </c>
    </row>
    <row r="104" spans="1:40" s="75" customFormat="1" x14ac:dyDescent="0.25">
      <c r="A104" s="75">
        <v>4008</v>
      </c>
      <c r="B104" s="75" t="s">
        <v>240</v>
      </c>
      <c r="C104" s="75" t="s">
        <v>63</v>
      </c>
      <c r="D104" s="75" t="s">
        <v>138</v>
      </c>
      <c r="E104" s="75" t="s">
        <v>265</v>
      </c>
      <c r="F104" s="75">
        <v>-7.9101509518572399</v>
      </c>
      <c r="G104" s="75">
        <v>-7.9416027315289499</v>
      </c>
      <c r="H104" s="75">
        <v>5.3635791631680202E-3</v>
      </c>
      <c r="I104" s="75">
        <v>-14.930986518807</v>
      </c>
      <c r="J104" s="75">
        <v>-15.043575861107</v>
      </c>
      <c r="K104" s="75">
        <v>1.4892882814827599E-3</v>
      </c>
      <c r="L104" s="75">
        <v>1.4053231355645401E-3</v>
      </c>
      <c r="M104" s="75">
        <v>5.5134650098503596E-3</v>
      </c>
      <c r="N104" s="75">
        <v>-18.024498616111298</v>
      </c>
      <c r="O104" s="75">
        <v>5.3088975187253603E-3</v>
      </c>
      <c r="P104" s="75">
        <v>-34.5300269712898</v>
      </c>
      <c r="Q104" s="75">
        <v>1.4596572395215101E-3</v>
      </c>
      <c r="R104" s="75">
        <v>-53.868675140194398</v>
      </c>
      <c r="S104" s="75">
        <v>0.141288600115757</v>
      </c>
      <c r="T104" s="75">
        <v>201.98834997386101</v>
      </c>
      <c r="U104" s="75">
        <v>6.69324839066439E-2</v>
      </c>
      <c r="V104" s="76">
        <v>44685.683576388888</v>
      </c>
      <c r="W104" s="75">
        <v>2.5</v>
      </c>
      <c r="X104" s="75">
        <v>3.7143977659225402E-3</v>
      </c>
      <c r="Y104" s="75">
        <v>6.48107228377827E-3</v>
      </c>
      <c r="Z104" s="92">
        <f>((((N104/1000)+1)/(([1]SMOW!$Z$4/1000)+1))-1)*1000</f>
        <v>-7.7980239292310127</v>
      </c>
      <c r="AA104" s="92">
        <f>((((P104/1000)+1)/(([1]SMOW!$AA$4/1000)+1))-1)*1000</f>
        <v>-14.785127617624516</v>
      </c>
      <c r="AB104" s="92">
        <f>Z104*[1]SMOW!$AN$6</f>
        <v>-8.0468402332742137</v>
      </c>
      <c r="AC104" s="92">
        <f>AA104*[1]SMOW!$AN$12</f>
        <v>-15.241633668114199</v>
      </c>
      <c r="AD104" s="92">
        <f t="shared" si="75"/>
        <v>-8.0793907891589374</v>
      </c>
      <c r="AE104" s="92">
        <f t="shared" si="75"/>
        <v>-15.358981272938179</v>
      </c>
      <c r="AF104" s="51">
        <f>(AD104-[1]SMOW!AN$14*AE104)</f>
        <v>3.0151322952422177E-2</v>
      </c>
      <c r="AG104" s="55">
        <f t="shared" si="76"/>
        <v>30.151322952422177</v>
      </c>
      <c r="AH104" s="2"/>
      <c r="AI104" s="2"/>
      <c r="AK104" s="70">
        <v>22</v>
      </c>
      <c r="AL104" s="70">
        <v>0</v>
      </c>
      <c r="AM104" s="70">
        <v>0</v>
      </c>
      <c r="AN104" s="70">
        <v>0</v>
      </c>
    </row>
    <row r="105" spans="1:40" s="75" customFormat="1" x14ac:dyDescent="0.25">
      <c r="A105" s="75">
        <v>4009</v>
      </c>
      <c r="B105" s="75" t="s">
        <v>240</v>
      </c>
      <c r="C105" s="75" t="s">
        <v>62</v>
      </c>
      <c r="D105" s="75" t="s">
        <v>68</v>
      </c>
      <c r="E105" s="75" t="s">
        <v>266</v>
      </c>
      <c r="F105" s="75">
        <v>-15.623554606639299</v>
      </c>
      <c r="G105" s="75">
        <v>-15.746889358490799</v>
      </c>
      <c r="H105" s="75">
        <v>6.0037793285448596E-3</v>
      </c>
      <c r="I105" s="75">
        <v>-29.3687055103352</v>
      </c>
      <c r="J105" s="75">
        <v>-29.808600175881899</v>
      </c>
      <c r="K105" s="75">
        <v>1.7279660639943899E-3</v>
      </c>
      <c r="L105" s="75">
        <v>-7.9484656251591606E-3</v>
      </c>
      <c r="M105" s="75">
        <v>6.4059556356540698E-3</v>
      </c>
      <c r="N105" s="75">
        <v>-25.659264185528301</v>
      </c>
      <c r="O105" s="75">
        <v>5.9425708488025E-3</v>
      </c>
      <c r="P105" s="75">
        <v>-48.680491532230903</v>
      </c>
      <c r="Q105" s="75">
        <v>1.6935862628590099E-3</v>
      </c>
      <c r="R105" s="75">
        <v>-73.798229838579203</v>
      </c>
      <c r="S105" s="75">
        <v>0.137684906165043</v>
      </c>
      <c r="T105" s="75">
        <v>139.70960930654201</v>
      </c>
      <c r="U105" s="75">
        <v>7.1297752806371698E-2</v>
      </c>
      <c r="V105" s="76">
        <v>44685.762604166666</v>
      </c>
      <c r="W105" s="75">
        <v>2.5</v>
      </c>
      <c r="X105" s="75">
        <v>0.14389586049459899</v>
      </c>
      <c r="Y105" s="75">
        <v>0.16497131538727799</v>
      </c>
      <c r="Z105" s="92">
        <f>((((N105/1000)+1)/(([1]SMOW!$Z$4/1000)+1))-1)*1000</f>
        <v>-15.512299360885828</v>
      </c>
      <c r="AA105" s="92">
        <f>((((P105/1000)+1)/(([1]SMOW!$AA$4/1000)+1))-1)*1000</f>
        <v>-29.22498439828103</v>
      </c>
      <c r="AB105" s="92">
        <f>Z105*[1]SMOW!$AN$6</f>
        <v>-16.007259754597769</v>
      </c>
      <c r="AC105" s="92">
        <f>AA105*[1]SMOW!$AN$12</f>
        <v>-30.127335906385589</v>
      </c>
      <c r="AD105" s="92">
        <f t="shared" si="75"/>
        <v>-16.136759756487645</v>
      </c>
      <c r="AE105" s="92">
        <f t="shared" si="75"/>
        <v>-30.590490232205784</v>
      </c>
      <c r="AF105" s="51">
        <f>(AD105-[1]SMOW!AN$14*AE105)</f>
        <v>1.5019086117010971E-2</v>
      </c>
      <c r="AG105" s="55">
        <f t="shared" si="76"/>
        <v>15.019086117010971</v>
      </c>
      <c r="AH105" s="2"/>
      <c r="AI105" s="2"/>
      <c r="AK105" s="70">
        <v>22</v>
      </c>
      <c r="AL105" s="70">
        <v>2</v>
      </c>
      <c r="AM105" s="70">
        <v>0</v>
      </c>
      <c r="AN105" s="70">
        <v>0</v>
      </c>
    </row>
    <row r="106" spans="1:40" s="75" customFormat="1" x14ac:dyDescent="0.25">
      <c r="A106" s="75">
        <v>4010</v>
      </c>
      <c r="B106" s="75" t="s">
        <v>240</v>
      </c>
      <c r="C106" s="75" t="s">
        <v>62</v>
      </c>
      <c r="D106" s="75" t="s">
        <v>68</v>
      </c>
      <c r="E106" s="75" t="s">
        <v>267</v>
      </c>
      <c r="F106" s="75">
        <v>-15.547666155219099</v>
      </c>
      <c r="G106" s="75">
        <v>-15.6697993348088</v>
      </c>
      <c r="H106" s="75">
        <v>5.6706438054690599E-3</v>
      </c>
      <c r="I106" s="75">
        <v>-29.260897007674998</v>
      </c>
      <c r="J106" s="75">
        <v>-29.697535912762199</v>
      </c>
      <c r="K106" s="75">
        <v>2.5089220751697799E-3</v>
      </c>
      <c r="L106" s="75">
        <v>1.04996271296149E-2</v>
      </c>
      <c r="M106" s="75">
        <v>5.5675022097972102E-3</v>
      </c>
      <c r="N106" s="75">
        <v>-25.584149416231899</v>
      </c>
      <c r="O106" s="75">
        <v>5.6128316395812703E-3</v>
      </c>
      <c r="P106" s="75">
        <v>-48.574827999289397</v>
      </c>
      <c r="Q106" s="75">
        <v>2.4590042881203499E-3</v>
      </c>
      <c r="R106" s="75">
        <v>-74.074538768121002</v>
      </c>
      <c r="S106" s="75">
        <v>0.13281822564587201</v>
      </c>
      <c r="T106" s="75">
        <v>252.33232883629799</v>
      </c>
      <c r="U106" s="75">
        <v>6.9581586321057098E-2</v>
      </c>
      <c r="V106" s="76">
        <v>44685.866909722223</v>
      </c>
      <c r="W106" s="75">
        <v>2.5</v>
      </c>
      <c r="X106" s="75">
        <v>1.63392836717909E-2</v>
      </c>
      <c r="Y106" s="75">
        <v>1.24721850857156E-2</v>
      </c>
      <c r="Z106" s="92">
        <f>((((N106/1000)+1)/(([1]SMOW!$Z$4/1000)+1))-1)*1000</f>
        <v>-15.436402332474231</v>
      </c>
      <c r="AA106" s="92">
        <f>((((P106/1000)+1)/(([1]SMOW!$AA$4/1000)+1))-1)*1000</f>
        <v>-29.117159932445126</v>
      </c>
      <c r="AB106" s="92">
        <f>Z106*[1]SMOW!$AN$6</f>
        <v>-15.928941033425465</v>
      </c>
      <c r="AC106" s="92">
        <f>AA106*[1]SMOW!$AN$12</f>
        <v>-30.016182249059568</v>
      </c>
      <c r="AD106" s="92">
        <f t="shared" si="75"/>
        <v>-16.057170140292317</v>
      </c>
      <c r="AE106" s="92">
        <f t="shared" si="75"/>
        <v>-30.47589035485608</v>
      </c>
      <c r="AF106" s="51">
        <f>(AD106-[1]SMOW!AN$14*AE106)</f>
        <v>3.4099967071693271E-2</v>
      </c>
      <c r="AG106" s="55">
        <f t="shared" si="76"/>
        <v>34.099967071693271</v>
      </c>
      <c r="AH106" s="2"/>
      <c r="AI106" s="2"/>
      <c r="AK106" s="70">
        <v>22</v>
      </c>
      <c r="AL106" s="70">
        <v>0</v>
      </c>
      <c r="AM106" s="70">
        <v>0</v>
      </c>
      <c r="AN106" s="70">
        <v>0</v>
      </c>
    </row>
    <row r="107" spans="1:40" s="75" customFormat="1" x14ac:dyDescent="0.25">
      <c r="A107" s="75">
        <v>4011</v>
      </c>
      <c r="B107" s="75" t="s">
        <v>143</v>
      </c>
      <c r="C107" s="75" t="s">
        <v>133</v>
      </c>
      <c r="D107" s="75" t="s">
        <v>133</v>
      </c>
      <c r="E107" s="75" t="s">
        <v>268</v>
      </c>
      <c r="F107" s="75">
        <v>3.1043960506787598</v>
      </c>
      <c r="G107" s="75">
        <v>3.0995863369615599</v>
      </c>
      <c r="H107" s="75">
        <v>7.2753301471492502E-3</v>
      </c>
      <c r="I107" s="75">
        <v>6.39751688238941</v>
      </c>
      <c r="J107" s="75">
        <v>6.3771392580044299</v>
      </c>
      <c r="K107" s="75">
        <v>4.4208894063478901E-3</v>
      </c>
      <c r="L107" s="75">
        <v>-0.26347942181357298</v>
      </c>
      <c r="M107" s="75">
        <v>5.2417648244688798E-3</v>
      </c>
      <c r="N107" s="75">
        <v>-7.1222448275969796</v>
      </c>
      <c r="O107" s="75">
        <v>7.2011582175096596E-3</v>
      </c>
      <c r="P107" s="75">
        <v>-13.625877798305</v>
      </c>
      <c r="Q107" s="75">
        <v>4.3329309088952998E-3</v>
      </c>
      <c r="R107" s="75">
        <v>-24.764673738838599</v>
      </c>
      <c r="S107" s="75">
        <v>0.16048305357466999</v>
      </c>
      <c r="T107" s="75">
        <v>271.68653405132102</v>
      </c>
      <c r="U107" s="75">
        <v>0.17173473303442</v>
      </c>
      <c r="V107" s="76">
        <v>44686.68005787037</v>
      </c>
      <c r="W107" s="75">
        <v>2.5</v>
      </c>
      <c r="X107" s="75">
        <v>1.22767815541043E-3</v>
      </c>
      <c r="Y107" s="75">
        <v>7.8808303819235398E-4</v>
      </c>
      <c r="Z107" s="92">
        <f>((((N107/1000)+1)/(([1]SMOW!$Z$4/1000)+1))-1)*1000</f>
        <v>3.2177679488192279</v>
      </c>
      <c r="AA107" s="92">
        <f>((((P107/1000)+1)/(([1]SMOW!$AA$4/1000)+1))-1)*1000</f>
        <v>6.5465338892756186</v>
      </c>
      <c r="AB107" s="92">
        <f>Z107*[1]SMOW!$AN$6</f>
        <v>3.3204392326675225</v>
      </c>
      <c r="AC107" s="92">
        <f>AA107*[1]SMOW!$AN$12</f>
        <v>6.7486648689654798</v>
      </c>
      <c r="AD107" s="92">
        <f t="shared" si="75"/>
        <v>3.3149387469744465</v>
      </c>
      <c r="AE107" s="92">
        <f t="shared" si="75"/>
        <v>6.7259945692229728</v>
      </c>
      <c r="AF107" s="51">
        <f>(AD107-[1]SMOW!AN$14*AE107)</f>
        <v>-0.23638638557528324</v>
      </c>
      <c r="AG107" s="55">
        <f t="shared" si="76"/>
        <v>-236.38638557528324</v>
      </c>
      <c r="AH107" s="2"/>
      <c r="AI107" s="2"/>
      <c r="AK107" s="70">
        <v>22</v>
      </c>
      <c r="AL107" s="70">
        <v>3</v>
      </c>
      <c r="AM107" s="70">
        <v>0</v>
      </c>
      <c r="AN107" s="70">
        <v>0</v>
      </c>
    </row>
    <row r="108" spans="1:40" s="75" customFormat="1" x14ac:dyDescent="0.25">
      <c r="A108" s="75">
        <v>4012</v>
      </c>
      <c r="B108" s="75" t="s">
        <v>143</v>
      </c>
      <c r="C108" s="75" t="s">
        <v>133</v>
      </c>
      <c r="D108" s="75" t="s">
        <v>133</v>
      </c>
      <c r="E108" s="75" t="s">
        <v>269</v>
      </c>
      <c r="F108" s="75">
        <v>4.2012530171534301</v>
      </c>
      <c r="G108" s="75">
        <v>4.19245157161681</v>
      </c>
      <c r="H108" s="75">
        <v>6.5221267457418299E-3</v>
      </c>
      <c r="I108" s="75">
        <v>8.46728273240082</v>
      </c>
      <c r="J108" s="75">
        <v>8.4316361453196702</v>
      </c>
      <c r="K108" s="75">
        <v>3.4320643467289601E-3</v>
      </c>
      <c r="L108" s="75">
        <v>-0.25945231311197298</v>
      </c>
      <c r="M108" s="75">
        <v>6.1925450495791999E-3</v>
      </c>
      <c r="N108" s="75">
        <v>-6.03657030866726</v>
      </c>
      <c r="O108" s="75">
        <v>6.45563371844117E-3</v>
      </c>
      <c r="P108" s="75">
        <v>-11.597292235224099</v>
      </c>
      <c r="Q108" s="75">
        <v>3.3637796204348501E-3</v>
      </c>
      <c r="R108" s="75">
        <v>-21.627203782547198</v>
      </c>
      <c r="S108" s="75">
        <v>0.158819180986564</v>
      </c>
      <c r="T108" s="75">
        <v>253.90291560396699</v>
      </c>
      <c r="U108" s="75">
        <v>0.102746400703844</v>
      </c>
      <c r="V108" s="76">
        <v>44686.774525462963</v>
      </c>
      <c r="W108" s="75">
        <v>2.5</v>
      </c>
      <c r="X108" s="75">
        <v>6.2588585055364299E-4</v>
      </c>
      <c r="Y108" s="75">
        <v>1.4010383061542601E-4</v>
      </c>
      <c r="Z108" s="92">
        <f>((((N108/1000)+1)/(([1]SMOW!$Z$4/1000)+1))-1)*1000</f>
        <v>4.3147488832047109</v>
      </c>
      <c r="AA108" s="92">
        <f>((((P108/1000)+1)/(([1]SMOW!$AA$4/1000)+1))-1)*1000</f>
        <v>8.6166062089541029</v>
      </c>
      <c r="AB108" s="92">
        <f>Z108*[1]SMOW!$AN$6</f>
        <v>4.4524222065666965</v>
      </c>
      <c r="AC108" s="92">
        <f>AA108*[1]SMOW!$AN$12</f>
        <v>8.8826528046145672</v>
      </c>
      <c r="AD108" s="92">
        <f t="shared" si="75"/>
        <v>4.4425394986144351</v>
      </c>
      <c r="AE108" s="92">
        <f t="shared" si="75"/>
        <v>8.8434341170787505</v>
      </c>
      <c r="AF108" s="51">
        <f>(AD108-[1]SMOW!AN$14*AE108)</f>
        <v>-0.2267937152031454</v>
      </c>
      <c r="AG108" s="55">
        <f t="shared" si="76"/>
        <v>-226.79371520314538</v>
      </c>
      <c r="AH108" s="2"/>
      <c r="AI108" s="2"/>
      <c r="AK108" s="70">
        <v>22</v>
      </c>
      <c r="AL108" s="70">
        <v>0</v>
      </c>
      <c r="AM108" s="70">
        <v>0</v>
      </c>
      <c r="AN108" s="70">
        <v>0</v>
      </c>
    </row>
    <row r="109" spans="1:40" s="75" customFormat="1" x14ac:dyDescent="0.25">
      <c r="A109" s="75">
        <v>4013</v>
      </c>
      <c r="B109" s="75" t="s">
        <v>143</v>
      </c>
      <c r="C109" s="75" t="s">
        <v>133</v>
      </c>
      <c r="D109" s="75" t="s">
        <v>133</v>
      </c>
      <c r="E109" s="75" t="s">
        <v>270</v>
      </c>
      <c r="F109" s="75">
        <v>4.1749835790152696</v>
      </c>
      <c r="G109" s="75">
        <v>4.1662918627570296</v>
      </c>
      <c r="H109" s="75">
        <v>5.81517884995117E-3</v>
      </c>
      <c r="I109" s="75">
        <v>8.4435768763356904</v>
      </c>
      <c r="J109" s="75">
        <v>8.4081291809502208</v>
      </c>
      <c r="K109" s="75">
        <v>2.2460300547199399E-3</v>
      </c>
      <c r="L109" s="75">
        <v>-0.27320034478469002</v>
      </c>
      <c r="M109" s="75">
        <v>6.0713793350789802E-3</v>
      </c>
      <c r="N109" s="75">
        <v>-6.0625719301046299</v>
      </c>
      <c r="O109" s="75">
        <v>5.75589315050029E-3</v>
      </c>
      <c r="P109" s="75">
        <v>-11.6205264369933</v>
      </c>
      <c r="Q109" s="75">
        <v>2.2013427959638901E-3</v>
      </c>
      <c r="R109" s="75">
        <v>-21.7802379640593</v>
      </c>
      <c r="S109" s="75">
        <v>0.14025526628167601</v>
      </c>
      <c r="T109" s="75">
        <v>230.05033184358001</v>
      </c>
      <c r="U109" s="75">
        <v>8.5513392263829202E-2</v>
      </c>
      <c r="V109" s="76">
        <v>44686.912569444445</v>
      </c>
      <c r="W109" s="75">
        <v>2.5</v>
      </c>
      <c r="X109" s="75">
        <v>9.2682145633079194E-2</v>
      </c>
      <c r="Y109" s="75">
        <v>9.7652546838123105E-2</v>
      </c>
      <c r="Z109" s="92">
        <f>((((N109/1000)+1)/(([1]SMOW!$Z$4/1000)+1))-1)*1000</f>
        <v>4.2884764760675598</v>
      </c>
      <c r="AA109" s="92">
        <f>((((P109/1000)+1)/(([1]SMOW!$AA$4/1000)+1))-1)*1000</f>
        <v>8.5928968427693153</v>
      </c>
      <c r="AB109" s="92">
        <f>Z109*[1]SMOW!$AN$6</f>
        <v>4.4253115097164706</v>
      </c>
      <c r="AC109" s="92">
        <f>AA109*[1]SMOW!$AN$12</f>
        <v>8.8582113873175707</v>
      </c>
      <c r="AD109" s="92">
        <f t="shared" si="75"/>
        <v>4.4155486107201831</v>
      </c>
      <c r="AE109" s="92">
        <f t="shared" si="75"/>
        <v>8.8192075994598316</v>
      </c>
      <c r="AF109" s="51">
        <f>(AD109-[1]SMOW!AN$14*AE109)</f>
        <v>-0.24099300179460847</v>
      </c>
      <c r="AG109" s="55">
        <f t="shared" si="76"/>
        <v>-240.99300179460846</v>
      </c>
      <c r="AH109" s="2">
        <f>AVERAGE(AG107:AG109)</f>
        <v>-234.72436752434569</v>
      </c>
      <c r="AI109" s="2">
        <f>STDEV(AG107:AG109)</f>
        <v>7.2440777831175636</v>
      </c>
      <c r="AK109" s="70">
        <v>22</v>
      </c>
      <c r="AL109" s="70">
        <v>0</v>
      </c>
      <c r="AM109" s="70">
        <v>0</v>
      </c>
      <c r="AN109" s="70">
        <v>0</v>
      </c>
    </row>
    <row r="110" spans="1:40" s="75" customFormat="1" x14ac:dyDescent="0.25">
      <c r="A110" s="75">
        <v>4014</v>
      </c>
      <c r="B110" s="75" t="s">
        <v>143</v>
      </c>
      <c r="C110" s="75" t="s">
        <v>63</v>
      </c>
      <c r="D110" s="75" t="s">
        <v>56</v>
      </c>
      <c r="E110" s="75" t="s">
        <v>367</v>
      </c>
      <c r="F110" s="75">
        <v>2.5340807182912899</v>
      </c>
      <c r="G110" s="75">
        <v>2.5308745628354101</v>
      </c>
      <c r="H110" s="75">
        <v>6.3683465959847403E-3</v>
      </c>
      <c r="I110" s="75">
        <v>4.9777056999198903</v>
      </c>
      <c r="J110" s="75">
        <v>4.9653576948786702</v>
      </c>
      <c r="K110" s="75">
        <v>3.1116604068133101E-3</v>
      </c>
      <c r="L110" s="75">
        <v>-9.0834300060523801E-2</v>
      </c>
      <c r="M110" s="75">
        <v>5.8651395195436504E-3</v>
      </c>
      <c r="N110" s="75">
        <v>-7.6867457999689996</v>
      </c>
      <c r="O110" s="75">
        <v>6.3034213560141297E-3</v>
      </c>
      <c r="P110" s="75">
        <v>-15.017440262746399</v>
      </c>
      <c r="Q110" s="75">
        <v>3.0497504722266501E-3</v>
      </c>
      <c r="R110" s="75">
        <v>-27.196805088742799</v>
      </c>
      <c r="S110" s="75">
        <v>0.14518396368300401</v>
      </c>
      <c r="T110" s="75">
        <v>200.38778867756901</v>
      </c>
      <c r="U110" s="75">
        <v>0.104724901237555</v>
      </c>
      <c r="V110" s="76">
        <v>44687.555243055554</v>
      </c>
      <c r="W110" s="75">
        <v>2.5</v>
      </c>
      <c r="X110" s="75">
        <v>7.2805404577680297E-2</v>
      </c>
      <c r="Y110" s="75">
        <v>6.7791774556294801E-2</v>
      </c>
      <c r="Z110" s="92">
        <f>((((N110/1000)+1)/(([1]SMOW!$Z$4/1000)+1))-1)*1000</f>
        <v>2.6473881588020554</v>
      </c>
      <c r="AA110" s="92">
        <f>((((P110/1000)+1)/(([1]SMOW!$AA$4/1000)+1))-1)*1000</f>
        <v>5.1265124757500224</v>
      </c>
      <c r="AB110" s="92">
        <f>Z110*[1]SMOW!$AN$6</f>
        <v>2.7318599869240061</v>
      </c>
      <c r="AC110" s="92">
        <f>AA110*[1]SMOW!$AN$12</f>
        <v>5.2847988310399829</v>
      </c>
      <c r="AD110" s="92">
        <f t="shared" si="75"/>
        <v>2.72813523954665</v>
      </c>
      <c r="AE110" s="92">
        <f t="shared" si="75"/>
        <v>5.2708832873993412</v>
      </c>
      <c r="AF110" s="51">
        <f>(AD110-[1]SMOW!AN$14*AE110)</f>
        <v>-5.4891136200202251E-2</v>
      </c>
      <c r="AG110" s="55">
        <f t="shared" si="76"/>
        <v>-54.891136200202254</v>
      </c>
      <c r="AK110" s="70">
        <v>22</v>
      </c>
      <c r="AL110" s="70">
        <v>1</v>
      </c>
      <c r="AM110" s="70">
        <v>0</v>
      </c>
      <c r="AN110" s="70">
        <v>0</v>
      </c>
    </row>
    <row r="111" spans="1:40" s="75" customFormat="1" x14ac:dyDescent="0.25">
      <c r="A111" s="75">
        <v>4015</v>
      </c>
      <c r="B111" s="75" t="s">
        <v>143</v>
      </c>
      <c r="C111" s="75" t="s">
        <v>63</v>
      </c>
      <c r="D111" s="75" t="s">
        <v>56</v>
      </c>
      <c r="E111" s="75" t="s">
        <v>368</v>
      </c>
      <c r="F111" s="75">
        <v>2.6353245981748099</v>
      </c>
      <c r="G111" s="75">
        <v>2.63185748782734</v>
      </c>
      <c r="H111" s="75">
        <v>6.3032523297415696E-3</v>
      </c>
      <c r="I111" s="75">
        <v>5.1434333959124796</v>
      </c>
      <c r="J111" s="75">
        <v>5.1302510421331897</v>
      </c>
      <c r="K111" s="75">
        <v>2.1204402494339899E-3</v>
      </c>
      <c r="L111" s="75">
        <v>-7.6915062418986005E-2</v>
      </c>
      <c r="M111" s="75">
        <v>6.19227827686465E-3</v>
      </c>
      <c r="N111" s="75">
        <v>-7.5865341005891098</v>
      </c>
      <c r="O111" s="75">
        <v>6.2389907252718303E-3</v>
      </c>
      <c r="P111" s="75">
        <v>-14.8550099030555</v>
      </c>
      <c r="Q111" s="75">
        <v>2.0782517391285502E-3</v>
      </c>
      <c r="R111" s="75">
        <v>-26.616338485598099</v>
      </c>
      <c r="S111" s="75">
        <v>0.112523809807862</v>
      </c>
      <c r="T111" s="75">
        <v>192.884927027993</v>
      </c>
      <c r="U111" s="75">
        <v>9.0909573301014193E-2</v>
      </c>
      <c r="V111" s="76">
        <v>44687.645046296297</v>
      </c>
      <c r="W111" s="75">
        <v>2.5</v>
      </c>
      <c r="X111" s="75">
        <v>1.7992380971138601E-4</v>
      </c>
      <c r="Y111" s="75">
        <v>6.2245497213861698E-3</v>
      </c>
      <c r="Z111" s="92">
        <f>((((N111/1000)+1)/(([1]SMOW!$Z$4/1000)+1))-1)*1000</f>
        <v>2.7486434813737137</v>
      </c>
      <c r="AA111" s="92">
        <f>((((P111/1000)+1)/(([1]SMOW!$AA$4/1000)+1))-1)*1000</f>
        <v>5.2922647109974186</v>
      </c>
      <c r="AB111" s="92">
        <f>Z111*[1]SMOW!$AN$6</f>
        <v>2.8363461248093418</v>
      </c>
      <c r="AC111" s="92">
        <f>AA111*[1]SMOW!$AN$12</f>
        <v>5.4556688373495934</v>
      </c>
      <c r="AD111" s="92">
        <f t="shared" si="75"/>
        <v>2.8323312849980162</v>
      </c>
      <c r="AE111" s="92">
        <f t="shared" si="75"/>
        <v>5.4408405836971419</v>
      </c>
      <c r="AF111" s="51">
        <f>(AD111-[1]SMOW!AN$14*AE111)</f>
        <v>-4.0432543194074633E-2</v>
      </c>
      <c r="AG111" s="55">
        <f t="shared" si="76"/>
        <v>-40.432543194074633</v>
      </c>
      <c r="AK111" s="70">
        <v>22</v>
      </c>
      <c r="AL111" s="70">
        <v>0</v>
      </c>
      <c r="AM111" s="70">
        <v>0</v>
      </c>
      <c r="AN111" s="70">
        <v>0</v>
      </c>
    </row>
    <row r="112" spans="1:40" s="75" customFormat="1" x14ac:dyDescent="0.25">
      <c r="A112" s="75">
        <v>4016</v>
      </c>
      <c r="B112" s="75" t="s">
        <v>143</v>
      </c>
      <c r="C112" s="75" t="s">
        <v>63</v>
      </c>
      <c r="D112" s="75" t="s">
        <v>56</v>
      </c>
      <c r="E112" s="75" t="s">
        <v>369</v>
      </c>
      <c r="F112" s="75">
        <v>2.0809980028831201</v>
      </c>
      <c r="G112" s="75">
        <v>2.07883522782602</v>
      </c>
      <c r="H112" s="75">
        <v>5.0640145987427597E-3</v>
      </c>
      <c r="I112" s="75">
        <v>4.0732204812751096</v>
      </c>
      <c r="J112" s="75">
        <v>4.0649472516792802</v>
      </c>
      <c r="K112" s="75">
        <v>2.54109933383901E-3</v>
      </c>
      <c r="L112" s="75">
        <v>-6.7456921060635805E-2</v>
      </c>
      <c r="M112" s="75">
        <v>4.7609429811351599E-3</v>
      </c>
      <c r="N112" s="75">
        <v>-8.1352093409055399</v>
      </c>
      <c r="O112" s="75">
        <v>5.0123870125172503E-3</v>
      </c>
      <c r="P112" s="75">
        <v>-15.9039297449033</v>
      </c>
      <c r="Q112" s="75">
        <v>2.4905413445459098E-3</v>
      </c>
      <c r="R112" s="75">
        <v>-28.439200232154999</v>
      </c>
      <c r="S112" s="75">
        <v>0.166394737480694</v>
      </c>
      <c r="T112" s="75">
        <v>247.103789469215</v>
      </c>
      <c r="U112" s="75">
        <v>0.11794980002141101</v>
      </c>
      <c r="V112" s="76">
        <v>44687.778784722221</v>
      </c>
      <c r="W112" s="75">
        <v>2.5</v>
      </c>
      <c r="X112" s="75">
        <v>3.4859903015229399E-2</v>
      </c>
      <c r="Y112" s="75">
        <v>3.1971162533275602E-2</v>
      </c>
      <c r="Z112" s="92">
        <f>((((N112/1000)+1)/(([1]SMOW!$Z$4/1000)+1))-1)*1000</f>
        <v>2.1942542355160022</v>
      </c>
      <c r="AA112" s="92">
        <f>((((P112/1000)+1)/(([1]SMOW!$AA$4/1000)+1))-1)*1000</f>
        <v>4.221893330224713</v>
      </c>
      <c r="AB112" s="92">
        <f>Z112*[1]SMOW!$AN$6</f>
        <v>2.264267643267377</v>
      </c>
      <c r="AC112" s="92">
        <f>AA112*[1]SMOW!$AN$12</f>
        <v>4.3522486372341813</v>
      </c>
      <c r="AD112" s="92">
        <f t="shared" si="75"/>
        <v>2.2617080522917159</v>
      </c>
      <c r="AE112" s="92">
        <f t="shared" si="75"/>
        <v>4.3428049939416553</v>
      </c>
      <c r="AF112" s="51">
        <f>(AD112-[1]SMOW!AN$14*AE112)</f>
        <v>-3.1292984509478039E-2</v>
      </c>
      <c r="AG112" s="55">
        <f t="shared" si="76"/>
        <v>-31.292984509478039</v>
      </c>
      <c r="AK112" s="70">
        <v>22</v>
      </c>
      <c r="AL112" s="70">
        <v>0</v>
      </c>
      <c r="AM112" s="70">
        <v>0</v>
      </c>
      <c r="AN112" s="70">
        <v>0</v>
      </c>
    </row>
    <row r="113" spans="1:40" s="75" customFormat="1" x14ac:dyDescent="0.25">
      <c r="A113" s="75">
        <v>4017</v>
      </c>
      <c r="B113" s="75" t="s">
        <v>143</v>
      </c>
      <c r="C113" s="75" t="s">
        <v>63</v>
      </c>
      <c r="D113" s="75" t="s">
        <v>56</v>
      </c>
      <c r="E113" s="75" t="s">
        <v>370</v>
      </c>
      <c r="F113" s="75">
        <v>2.4455009601084301</v>
      </c>
      <c r="G113" s="75">
        <v>2.4425147609055</v>
      </c>
      <c r="H113" s="75">
        <v>6.5317866143285901E-3</v>
      </c>
      <c r="I113" s="75">
        <v>4.7679583242371004</v>
      </c>
      <c r="J113" s="75">
        <v>4.7566275074318698</v>
      </c>
      <c r="K113" s="75">
        <v>2.3368535114017498E-3</v>
      </c>
      <c r="L113" s="75">
        <v>-6.8984563018530898E-2</v>
      </c>
      <c r="M113" s="75">
        <v>6.6641294245325597E-3</v>
      </c>
      <c r="N113" s="75">
        <v>-7.7744224882624602</v>
      </c>
      <c r="O113" s="75">
        <v>6.4651951047499804E-3</v>
      </c>
      <c r="P113" s="75">
        <v>-15.2230144817827</v>
      </c>
      <c r="Q113" s="75">
        <v>2.2903592192539401E-3</v>
      </c>
      <c r="R113" s="75">
        <v>-27.363483180819198</v>
      </c>
      <c r="S113" s="75">
        <v>0.114671480261754</v>
      </c>
      <c r="T113" s="75">
        <v>188.08128401118199</v>
      </c>
      <c r="U113" s="75">
        <v>6.0423554521253801E-2</v>
      </c>
      <c r="V113" s="76">
        <v>44687.868090277778</v>
      </c>
      <c r="W113" s="75">
        <v>2.5</v>
      </c>
      <c r="X113" s="75">
        <v>8.6718873666450605E-2</v>
      </c>
      <c r="Y113" s="75">
        <v>7.8127517767076105E-2</v>
      </c>
      <c r="Z113" s="92">
        <f>((((N113/1000)+1)/(([1]SMOW!$Z$4/1000)+1))-1)*1000</f>
        <v>2.558798389243222</v>
      </c>
      <c r="AA113" s="92">
        <f>((((P113/1000)+1)/(([1]SMOW!$AA$4/1000)+1))-1)*1000</f>
        <v>4.9167340428304396</v>
      </c>
      <c r="AB113" s="92">
        <f>Z113*[1]SMOW!$AN$6</f>
        <v>2.64044352957379</v>
      </c>
      <c r="AC113" s="92">
        <f>AA113*[1]SMOW!$AN$12</f>
        <v>5.0685432728383786</v>
      </c>
      <c r="AD113" s="92">
        <f t="shared" si="75"/>
        <v>2.6369636827706384</v>
      </c>
      <c r="AE113" s="92">
        <f t="shared" si="75"/>
        <v>5.0557414469012683</v>
      </c>
      <c r="AF113" s="51">
        <f>(AD113-[1]SMOW!AN$14*AE113)</f>
        <v>-3.2467801193231338E-2</v>
      </c>
      <c r="AG113" s="55">
        <f t="shared" si="76"/>
        <v>-32.467801193231338</v>
      </c>
      <c r="AH113" s="2">
        <f>AVERAGE(AG110:AG113)</f>
        <v>-39.771116274246566</v>
      </c>
      <c r="AI113" s="2">
        <f>STDEV(AG110:AG113)</f>
        <v>10.866916421336386</v>
      </c>
      <c r="AK113" s="70">
        <v>22</v>
      </c>
      <c r="AL113" s="70">
        <v>0</v>
      </c>
      <c r="AM113" s="70">
        <v>0</v>
      </c>
      <c r="AN113" s="70">
        <v>0</v>
      </c>
    </row>
    <row r="114" spans="1:40" s="75" customFormat="1" x14ac:dyDescent="0.25">
      <c r="A114" s="75">
        <v>4018</v>
      </c>
      <c r="B114" s="75" t="s">
        <v>143</v>
      </c>
      <c r="C114" s="75" t="s">
        <v>120</v>
      </c>
      <c r="D114" s="75" t="s">
        <v>122</v>
      </c>
      <c r="E114" s="75" t="s">
        <v>271</v>
      </c>
      <c r="F114" s="75">
        <v>3.3412107332671299</v>
      </c>
      <c r="G114" s="75">
        <v>3.3356408802534201</v>
      </c>
      <c r="H114" s="75">
        <v>4.6050298528170896E-3</v>
      </c>
      <c r="I114" s="75">
        <v>6.8100546114673604</v>
      </c>
      <c r="J114" s="75">
        <v>6.7869707615522099</v>
      </c>
      <c r="K114" s="75">
        <v>2.9683352265208098E-3</v>
      </c>
      <c r="L114" s="75">
        <v>-0.24787968184615</v>
      </c>
      <c r="M114" s="75">
        <v>4.2784053050503798E-3</v>
      </c>
      <c r="N114" s="75">
        <v>-6.8878444687051799</v>
      </c>
      <c r="O114" s="75">
        <v>4.5580816122120799E-3</v>
      </c>
      <c r="P114" s="75">
        <v>-13.2215479648462</v>
      </c>
      <c r="Q114" s="75">
        <v>2.9092769053407999E-3</v>
      </c>
      <c r="R114" s="75">
        <v>-21.981743658263898</v>
      </c>
      <c r="S114" s="75">
        <v>0.112702998622117</v>
      </c>
      <c r="T114" s="75">
        <v>283.82283387306097</v>
      </c>
      <c r="U114" s="75">
        <v>0.27830536921900401</v>
      </c>
      <c r="V114" s="76">
        <v>44690.599108796298</v>
      </c>
      <c r="W114" s="75">
        <v>2.5</v>
      </c>
      <c r="X114" s="75">
        <v>4.5114248131892298E-2</v>
      </c>
      <c r="Y114" s="75">
        <v>4.8127317252242501E-2</v>
      </c>
      <c r="Z114" s="92">
        <f>((((N114/1000)+1)/(([1]SMOW!$Z$4/1000)+1))-1)*1000</f>
        <v>3.4546093964484825</v>
      </c>
      <c r="AA114" s="92">
        <f>((((P114/1000)+1)/(([1]SMOW!$AA$4/1000)+1))-1)*1000</f>
        <v>6.9591327027029859</v>
      </c>
      <c r="AB114" s="92">
        <f>Z114*[1]SMOW!$AN$6</f>
        <v>3.5648377247708845</v>
      </c>
      <c r="AC114" s="92">
        <f>AA114*[1]SMOW!$AN$12</f>
        <v>7.1740030959187697</v>
      </c>
      <c r="AD114" s="92">
        <f t="shared" si="75"/>
        <v>3.5584987512432731</v>
      </c>
      <c r="AE114" s="92">
        <f t="shared" si="75"/>
        <v>7.1483923504717763</v>
      </c>
      <c r="AF114" s="51">
        <f>(AD114-[1]SMOW!AN$14*AE114)</f>
        <v>-0.21585240980582521</v>
      </c>
      <c r="AG114" s="55">
        <f t="shared" si="76"/>
        <v>-215.8524098058252</v>
      </c>
      <c r="AH114" s="2"/>
      <c r="AI114" s="2"/>
      <c r="AJ114" s="75" t="s">
        <v>272</v>
      </c>
      <c r="AK114" s="70">
        <v>22</v>
      </c>
      <c r="AL114" s="70">
        <v>0</v>
      </c>
      <c r="AM114" s="70">
        <v>0</v>
      </c>
      <c r="AN114" s="70">
        <v>1</v>
      </c>
    </row>
    <row r="115" spans="1:40" s="75" customFormat="1" x14ac:dyDescent="0.25">
      <c r="A115" s="75">
        <v>4019</v>
      </c>
      <c r="B115" s="75" t="s">
        <v>143</v>
      </c>
      <c r="C115" s="75" t="s">
        <v>120</v>
      </c>
      <c r="D115" s="75" t="s">
        <v>122</v>
      </c>
      <c r="E115" s="75" t="s">
        <v>273</v>
      </c>
      <c r="F115" s="75">
        <v>4.4448549236589097</v>
      </c>
      <c r="G115" s="75">
        <v>4.4350052801889897</v>
      </c>
      <c r="H115" s="75">
        <v>4.9568023105761904E-3</v>
      </c>
      <c r="I115" s="75">
        <v>8.9137088494569898</v>
      </c>
      <c r="J115" s="75">
        <v>8.8742161582174592</v>
      </c>
      <c r="K115" s="75">
        <v>2.3299082395096399E-3</v>
      </c>
      <c r="L115" s="75">
        <v>-0.250580851349823</v>
      </c>
      <c r="M115" s="75">
        <v>4.7402647174635201E-3</v>
      </c>
      <c r="N115" s="75">
        <v>-5.7954519215491</v>
      </c>
      <c r="O115" s="75">
        <v>4.9062677527213303E-3</v>
      </c>
      <c r="P115" s="75">
        <v>-11.159748260847801</v>
      </c>
      <c r="Q115" s="75">
        <v>2.2835521312457399E-3</v>
      </c>
      <c r="R115" s="75">
        <v>-18.526940226191002</v>
      </c>
      <c r="S115" s="75">
        <v>0.107667281144449</v>
      </c>
      <c r="T115" s="75">
        <v>323.64534442648397</v>
      </c>
      <c r="U115" s="75">
        <v>9.1489750230168601E-2</v>
      </c>
      <c r="V115" s="76">
        <v>44690.705833333333</v>
      </c>
      <c r="W115" s="75">
        <v>2.5</v>
      </c>
      <c r="X115" s="75">
        <v>1.6521607218529201E-3</v>
      </c>
      <c r="Y115" s="75">
        <v>1.6925476737676999E-4</v>
      </c>
      <c r="Z115" s="92">
        <f>((((N115/1000)+1)/(([1]SMOW!$Z$4/1000)+1))-1)*1000</f>
        <v>4.5583783218501317</v>
      </c>
      <c r="AA115" s="92">
        <f>((((P115/1000)+1)/(([1]SMOW!$AA$4/1000)+1))-1)*1000</f>
        <v>9.063098428204075</v>
      </c>
      <c r="AB115" s="92">
        <f>Z115*[1]SMOW!$AN$6</f>
        <v>4.7038252782542838</v>
      </c>
      <c r="AC115" s="92">
        <f>AA115*[1]SMOW!$AN$12</f>
        <v>9.3429309312206055</v>
      </c>
      <c r="AD115" s="92">
        <f t="shared" si="75"/>
        <v>4.6927968624350864</v>
      </c>
      <c r="AE115" s="92">
        <f t="shared" si="75"/>
        <v>9.2995557105171098</v>
      </c>
      <c r="AF115" s="51">
        <f>(AD115-[1]SMOW!AN$14*AE115)</f>
        <v>-0.21736855271794742</v>
      </c>
      <c r="AG115" s="55">
        <f t="shared" si="76"/>
        <v>-217.36855271794741</v>
      </c>
      <c r="AK115" s="70">
        <v>22</v>
      </c>
      <c r="AL115" s="70">
        <v>0</v>
      </c>
      <c r="AM115" s="70">
        <v>0</v>
      </c>
      <c r="AN115" s="70">
        <v>1</v>
      </c>
    </row>
    <row r="116" spans="1:40" s="75" customFormat="1" x14ac:dyDescent="0.25">
      <c r="A116" s="75">
        <v>4020</v>
      </c>
      <c r="B116" s="75" t="s">
        <v>143</v>
      </c>
      <c r="C116" s="75" t="s">
        <v>120</v>
      </c>
      <c r="D116" s="75" t="s">
        <v>122</v>
      </c>
      <c r="E116" s="75" t="s">
        <v>274</v>
      </c>
      <c r="F116" s="75">
        <v>4.7939200546558096</v>
      </c>
      <c r="G116" s="75">
        <v>4.7824653835706501</v>
      </c>
      <c r="H116" s="75">
        <v>4.7123535285818396E-3</v>
      </c>
      <c r="I116" s="75">
        <v>9.5890187199878092</v>
      </c>
      <c r="J116" s="75">
        <v>9.54333577522433</v>
      </c>
      <c r="K116" s="75">
        <v>2.3792243043004599E-3</v>
      </c>
      <c r="L116" s="75">
        <v>-0.25641590574779199</v>
      </c>
      <c r="M116" s="75">
        <v>4.3400858415114599E-3</v>
      </c>
      <c r="N116" s="75">
        <v>-5.4499455066259204</v>
      </c>
      <c r="O116" s="75">
        <v>4.6643111240063E-3</v>
      </c>
      <c r="P116" s="75">
        <v>-10.497874429101399</v>
      </c>
      <c r="Q116" s="75">
        <v>2.3318869982351699E-3</v>
      </c>
      <c r="R116" s="75">
        <v>-17.6516282839012</v>
      </c>
      <c r="S116" s="75">
        <v>0.137604250497325</v>
      </c>
      <c r="T116" s="75">
        <v>244.901116135824</v>
      </c>
      <c r="U116" s="75">
        <v>7.5659870022264694E-2</v>
      </c>
      <c r="V116" s="76">
        <v>44690.804027777776</v>
      </c>
      <c r="W116" s="75">
        <v>2.5</v>
      </c>
      <c r="X116" s="75">
        <v>1.8498409755073199E-2</v>
      </c>
      <c r="Y116" s="75">
        <v>1.5414879428576601E-2</v>
      </c>
      <c r="Z116" s="92">
        <f>((((N116/1000)+1)/(([1]SMOW!$Z$4/1000)+1))-1)*1000</f>
        <v>4.907482904549676</v>
      </c>
      <c r="AA116" s="92">
        <f>((((P116/1000)+1)/(([1]SMOW!$AA$4/1000)+1))-1)*1000</f>
        <v>9.7385082916838783</v>
      </c>
      <c r="AB116" s="92">
        <f>Z116*[1]SMOW!$AN$6</f>
        <v>5.0640689537265802</v>
      </c>
      <c r="AC116" s="92">
        <f>AA116*[1]SMOW!$AN$12</f>
        <v>10.039194770209649</v>
      </c>
      <c r="AD116" s="92">
        <f t="shared" si="75"/>
        <v>5.0512896817943789</v>
      </c>
      <c r="AE116" s="92">
        <f t="shared" si="75"/>
        <v>9.9891368033853265</v>
      </c>
      <c r="AF116" s="51">
        <f>(AD116-[1]SMOW!AN$14*AE116)</f>
        <v>-0.22297455039307401</v>
      </c>
      <c r="AG116" s="55">
        <f t="shared" si="76"/>
        <v>-222.97455039307403</v>
      </c>
      <c r="AK116" s="70">
        <v>22</v>
      </c>
      <c r="AL116" s="70">
        <v>0</v>
      </c>
      <c r="AM116" s="70">
        <v>0</v>
      </c>
      <c r="AN116" s="70">
        <v>0</v>
      </c>
    </row>
    <row r="117" spans="1:40" s="75" customFormat="1" x14ac:dyDescent="0.25">
      <c r="A117" s="75">
        <v>4021</v>
      </c>
      <c r="B117" s="75" t="s">
        <v>143</v>
      </c>
      <c r="C117" s="75" t="s">
        <v>120</v>
      </c>
      <c r="D117" s="75" t="s">
        <v>122</v>
      </c>
      <c r="E117" s="75" t="s">
        <v>275</v>
      </c>
      <c r="F117" s="75">
        <v>5.2170517771262004</v>
      </c>
      <c r="G117" s="75">
        <v>5.2034897593869101</v>
      </c>
      <c r="H117" s="75">
        <v>4.2624364228996802E-3</v>
      </c>
      <c r="I117" s="75">
        <v>10.4177136392346</v>
      </c>
      <c r="J117" s="75">
        <v>10.363823141629201</v>
      </c>
      <c r="K117" s="75">
        <v>1.9471660686200499E-3</v>
      </c>
      <c r="L117" s="75">
        <v>-0.26860885939330298</v>
      </c>
      <c r="M117" s="75">
        <v>4.4996097754260401E-3</v>
      </c>
      <c r="N117" s="75">
        <v>-5.0311276085061598</v>
      </c>
      <c r="O117" s="75">
        <v>4.2189809194272104E-3</v>
      </c>
      <c r="P117" s="75">
        <v>-9.6856673142854106</v>
      </c>
      <c r="Q117" s="75">
        <v>1.90842504030134E-3</v>
      </c>
      <c r="R117" s="75">
        <v>-16.474777982154201</v>
      </c>
      <c r="S117" s="75">
        <v>0.17235451977692101</v>
      </c>
      <c r="T117" s="75">
        <v>339.96090519594799</v>
      </c>
      <c r="U117" s="75">
        <v>6.80976962817752E-2</v>
      </c>
      <c r="V117" s="76">
        <v>44690.892141203702</v>
      </c>
      <c r="W117" s="75">
        <v>2.5</v>
      </c>
      <c r="X117" s="75">
        <v>1.1099407563737501E-3</v>
      </c>
      <c r="Y117" s="75">
        <v>5.2873158916245705E-4</v>
      </c>
      <c r="Z117" s="92">
        <f>((((N117/1000)+1)/(([1]SMOW!$Z$4/1000)+1))-1)*1000</f>
        <v>5.3306624498057342</v>
      </c>
      <c r="AA117" s="92">
        <f>((((P117/1000)+1)/(([1]SMOW!$AA$4/1000)+1))-1)*1000</f>
        <v>10.567325915562309</v>
      </c>
      <c r="AB117" s="92">
        <f>Z117*[1]SMOW!$AN$6</f>
        <v>5.500751146749927</v>
      </c>
      <c r="AC117" s="92">
        <f>AA117*[1]SMOW!$AN$12</f>
        <v>10.893602992278247</v>
      </c>
      <c r="AD117" s="92">
        <f t="shared" si="75"/>
        <v>5.4856772683313997</v>
      </c>
      <c r="AE117" s="92">
        <f t="shared" si="75"/>
        <v>10.834695125681593</v>
      </c>
      <c r="AF117" s="51">
        <f>(AD117-[1]SMOW!AN$14*AE117)</f>
        <v>-0.2350417580284816</v>
      </c>
      <c r="AG117" s="55">
        <f t="shared" si="76"/>
        <v>-235.04175802848158</v>
      </c>
      <c r="AK117" s="70">
        <v>22</v>
      </c>
      <c r="AL117" s="70">
        <v>0</v>
      </c>
      <c r="AM117" s="70">
        <v>0</v>
      </c>
      <c r="AN117" s="70">
        <v>0</v>
      </c>
    </row>
    <row r="118" spans="1:40" s="75" customFormat="1" x14ac:dyDescent="0.25">
      <c r="A118" s="75">
        <v>4022</v>
      </c>
      <c r="B118" s="75" t="s">
        <v>143</v>
      </c>
      <c r="C118" s="75" t="s">
        <v>120</v>
      </c>
      <c r="D118" s="75" t="s">
        <v>122</v>
      </c>
      <c r="E118" s="75" t="s">
        <v>276</v>
      </c>
      <c r="F118" s="75">
        <v>4.81555658787964</v>
      </c>
      <c r="G118" s="75">
        <v>4.8039984211866997</v>
      </c>
      <c r="H118" s="75">
        <v>4.9000927937941502E-3</v>
      </c>
      <c r="I118" s="75">
        <v>9.6343929471160799</v>
      </c>
      <c r="J118" s="75">
        <v>9.5882780982355502</v>
      </c>
      <c r="K118" s="75">
        <v>1.4583474782945199E-3</v>
      </c>
      <c r="L118" s="75">
        <v>-0.25861241468166501</v>
      </c>
      <c r="M118" s="75">
        <v>4.9524172528411098E-3</v>
      </c>
      <c r="N118" s="75">
        <v>-5.4285295576762698</v>
      </c>
      <c r="O118" s="75">
        <v>4.8501363889892997E-3</v>
      </c>
      <c r="P118" s="75">
        <v>-10.4534029725413</v>
      </c>
      <c r="Q118" s="75">
        <v>1.42933203792421E-3</v>
      </c>
      <c r="R118" s="75">
        <v>-17.681517946510201</v>
      </c>
      <c r="S118" s="75">
        <v>0.14831800729615999</v>
      </c>
      <c r="T118" s="75">
        <v>294.46191015010101</v>
      </c>
      <c r="U118" s="75">
        <v>6.6751684485769597E-2</v>
      </c>
      <c r="V118" s="76">
        <v>44691.000555555554</v>
      </c>
      <c r="W118" s="75">
        <v>2.5</v>
      </c>
      <c r="X118" s="75">
        <v>2.3781908351035001E-2</v>
      </c>
      <c r="Y118" s="75">
        <v>2.0930713264288098E-2</v>
      </c>
      <c r="Z118" s="92">
        <f>((((N118/1000)+1)/(([1]SMOW!$Z$4/1000)+1))-1)*1000</f>
        <v>4.9291218831570838</v>
      </c>
      <c r="AA118" s="92">
        <f>((((P118/1000)+1)/(([1]SMOW!$AA$4/1000)+1))-1)*1000</f>
        <v>9.7838892373618425</v>
      </c>
      <c r="AB118" s="92">
        <f>Z118*[1]SMOW!$AN$6</f>
        <v>5.0863983804179158</v>
      </c>
      <c r="AC118" s="92">
        <f>AA118*[1]SMOW!$AN$12</f>
        <v>10.085976899348095</v>
      </c>
      <c r="AD118" s="92">
        <f t="shared" ref="AD118:AE133" si="77">LN((AB118/1000)+1)*1000</f>
        <v>5.0735063536853708</v>
      </c>
      <c r="AE118" s="92">
        <f t="shared" si="77"/>
        <v>10.035452873105159</v>
      </c>
      <c r="AF118" s="51">
        <f>(AD118-[1]SMOW!AN$14*AE118)</f>
        <v>-0.22521276331415319</v>
      </c>
      <c r="AG118" s="55">
        <f t="shared" si="76"/>
        <v>-225.21276331415319</v>
      </c>
      <c r="AH118" s="2">
        <f>AVERAGE(AG116:AG118)</f>
        <v>-227.74302391190292</v>
      </c>
      <c r="AI118" s="2">
        <f>STDEV(AG116:AG118)</f>
        <v>6.4191930215879367</v>
      </c>
      <c r="AK118" s="70">
        <v>22</v>
      </c>
      <c r="AL118" s="70">
        <v>0</v>
      </c>
      <c r="AM118" s="70">
        <v>0</v>
      </c>
      <c r="AN118" s="70">
        <v>0</v>
      </c>
    </row>
    <row r="119" spans="1:40" s="75" customFormat="1" x14ac:dyDescent="0.25">
      <c r="A119" s="75">
        <v>4023</v>
      </c>
      <c r="B119" s="75" t="s">
        <v>143</v>
      </c>
      <c r="C119" s="75" t="s">
        <v>127</v>
      </c>
      <c r="D119" s="75" t="s">
        <v>131</v>
      </c>
      <c r="E119" s="75" t="s">
        <v>277</v>
      </c>
      <c r="F119" s="75">
        <v>6.3102978377339101</v>
      </c>
      <c r="G119" s="75">
        <v>6.2904706161398796</v>
      </c>
      <c r="H119" s="75">
        <v>5.9139674760143096E-3</v>
      </c>
      <c r="I119" s="75">
        <v>12.1851006395552</v>
      </c>
      <c r="J119" s="75">
        <v>12.111459563520199</v>
      </c>
      <c r="K119" s="75">
        <v>4.32447625416091E-3</v>
      </c>
      <c r="L119" s="75">
        <v>-0.111202078921534</v>
      </c>
      <c r="M119" s="75">
        <v>3.7286062644537399E-3</v>
      </c>
      <c r="N119" s="75">
        <v>-3.9490271822885101</v>
      </c>
      <c r="O119" s="75">
        <v>5.85367462735266E-3</v>
      </c>
      <c r="P119" s="75">
        <v>-7.9545832205868097</v>
      </c>
      <c r="Q119" s="75">
        <v>4.2852010171736598E-3</v>
      </c>
      <c r="R119" s="75">
        <v>-14.0833159741125</v>
      </c>
      <c r="S119" s="75">
        <v>0.14892308905958199</v>
      </c>
      <c r="T119" s="75">
        <v>358.33537502703803</v>
      </c>
      <c r="U119" s="75">
        <v>0.22009010252262101</v>
      </c>
      <c r="V119" s="76">
        <v>44691.607986111114</v>
      </c>
      <c r="W119" s="75">
        <v>2.5</v>
      </c>
      <c r="X119" s="75">
        <v>0.40167868470438001</v>
      </c>
      <c r="Y119" s="75">
        <v>0.38630450132500899</v>
      </c>
      <c r="Z119" s="92">
        <f>((((N119/1000)+1)/(([1]SMOW!$Z$4/1000)+1))-1)*1000</f>
        <v>6.4240320702160236</v>
      </c>
      <c r="AA119" s="92">
        <f>((((P119/1000)+1)/(([1]SMOW!$AA$4/1000)+1))-1)*1000</f>
        <v>12.333812540833655</v>
      </c>
      <c r="AB119" s="92">
        <f>Z119*[1]SMOW!$AN$6</f>
        <v>6.6290075782770463</v>
      </c>
      <c r="AC119" s="92">
        <f>AA119*[1]SMOW!$AN$12</f>
        <v>12.714631712376303</v>
      </c>
      <c r="AD119" s="92">
        <f t="shared" si="77"/>
        <v>6.6071323284554584</v>
      </c>
      <c r="AE119" s="92">
        <f t="shared" si="77"/>
        <v>12.634479471710261</v>
      </c>
      <c r="AF119" s="51">
        <f>(AD119-[1]SMOW!AN$14*AE119)</f>
        <v>-6.3872832607559715E-2</v>
      </c>
      <c r="AG119" s="55">
        <f t="shared" si="76"/>
        <v>-63.872832607559715</v>
      </c>
      <c r="AK119" s="70">
        <v>22</v>
      </c>
      <c r="AL119" s="70">
        <v>0</v>
      </c>
      <c r="AM119" s="70">
        <v>0</v>
      </c>
      <c r="AN119" s="70">
        <v>0</v>
      </c>
    </row>
    <row r="120" spans="1:40" s="75" customFormat="1" x14ac:dyDescent="0.25">
      <c r="A120" s="75">
        <v>4024</v>
      </c>
      <c r="B120" s="75" t="s">
        <v>143</v>
      </c>
      <c r="C120" s="75" t="s">
        <v>127</v>
      </c>
      <c r="D120" s="75" t="s">
        <v>131</v>
      </c>
      <c r="E120" s="75" t="s">
        <v>278</v>
      </c>
      <c r="F120" s="75">
        <v>7.8486055637971104</v>
      </c>
      <c r="G120" s="75">
        <v>7.8179650086641503</v>
      </c>
      <c r="H120" s="75">
        <v>4.9340779149577097E-3</v>
      </c>
      <c r="I120" s="75">
        <v>15.141985586882299</v>
      </c>
      <c r="J120" s="75">
        <v>15.028489906498899</v>
      </c>
      <c r="K120" s="75">
        <v>2.0773157280140498E-3</v>
      </c>
      <c r="L120" s="75">
        <v>-0.117077661967254</v>
      </c>
      <c r="M120" s="75">
        <v>4.8373332202194799E-3</v>
      </c>
      <c r="N120" s="75">
        <v>-2.42640249055018</v>
      </c>
      <c r="O120" s="75">
        <v>4.88377503212571E-3</v>
      </c>
      <c r="P120" s="75">
        <v>-5.05538999619493</v>
      </c>
      <c r="Q120" s="75">
        <v>2.0359852278874998E-3</v>
      </c>
      <c r="R120" s="75">
        <v>-9.5187843300117994</v>
      </c>
      <c r="S120" s="75">
        <v>0.18064050842853499</v>
      </c>
      <c r="T120" s="75">
        <v>310.17272126429901</v>
      </c>
      <c r="U120" s="75">
        <v>0.105959328844367</v>
      </c>
      <c r="V120" s="76">
        <v>44691.729421296295</v>
      </c>
      <c r="W120" s="75">
        <v>2.5</v>
      </c>
      <c r="X120" s="75">
        <v>9.2547250730368299E-4</v>
      </c>
      <c r="Y120" s="75">
        <v>5.6598514950885199E-4</v>
      </c>
      <c r="Z120" s="92">
        <f>((((N120/1000)+1)/(([1]SMOW!$Z$4/1000)+1))-1)*1000</f>
        <v>7.9625136574121846</v>
      </c>
      <c r="AA120" s="92">
        <f>((((P120/1000)+1)/(([1]SMOW!$AA$4/1000)+1))-1)*1000</f>
        <v>15.292297384873699</v>
      </c>
      <c r="AB120" s="92">
        <f>Z120*[1]SMOW!$AN$6</f>
        <v>8.2165784355034948</v>
      </c>
      <c r="AC120" s="92">
        <f>AA120*[1]SMOW!$AN$12</f>
        <v>15.76446282453894</v>
      </c>
      <c r="AD120" s="92">
        <f t="shared" si="77"/>
        <v>8.1830061291988372</v>
      </c>
      <c r="AE120" s="92">
        <f t="shared" si="77"/>
        <v>15.64149435143873</v>
      </c>
      <c r="AF120" s="51">
        <f>(AD120-[1]SMOW!AN$14*AE120)</f>
        <v>-7.5702888360812182E-2</v>
      </c>
      <c r="AG120" s="55">
        <f t="shared" si="76"/>
        <v>-75.702888360812182</v>
      </c>
      <c r="AK120" s="70">
        <v>22</v>
      </c>
      <c r="AL120" s="70">
        <v>0</v>
      </c>
      <c r="AM120" s="70">
        <v>0</v>
      </c>
      <c r="AN120" s="70">
        <v>0</v>
      </c>
    </row>
    <row r="121" spans="1:40" s="75" customFormat="1" x14ac:dyDescent="0.25">
      <c r="A121" s="75">
        <v>4025</v>
      </c>
      <c r="B121" s="75" t="s">
        <v>143</v>
      </c>
      <c r="C121" s="75" t="s">
        <v>127</v>
      </c>
      <c r="D121" s="75" t="s">
        <v>131</v>
      </c>
      <c r="E121" s="75" t="s">
        <v>279</v>
      </c>
      <c r="F121" s="75">
        <v>7.3519608179054599</v>
      </c>
      <c r="G121" s="75">
        <v>7.3250661231529897</v>
      </c>
      <c r="H121" s="75">
        <v>6.3126875757772696E-3</v>
      </c>
      <c r="I121" s="75">
        <v>14.18623716255</v>
      </c>
      <c r="J121" s="75">
        <v>14.0865540522381</v>
      </c>
      <c r="K121" s="75">
        <v>2.2151433328401701E-3</v>
      </c>
      <c r="L121" s="75">
        <v>-0.112634416428707</v>
      </c>
      <c r="M121" s="75">
        <v>6.2258383748088697E-3</v>
      </c>
      <c r="N121" s="75">
        <v>-2.9179839474359199</v>
      </c>
      <c r="O121" s="75">
        <v>6.2483297790535399E-3</v>
      </c>
      <c r="P121" s="75">
        <v>-5.9921227457119901</v>
      </c>
      <c r="Q121" s="75">
        <v>2.1710705996644299E-3</v>
      </c>
      <c r="R121" s="75">
        <v>-10.994294659826799</v>
      </c>
      <c r="S121" s="75">
        <v>0.138732670298052</v>
      </c>
      <c r="T121" s="75">
        <v>313.42414389509702</v>
      </c>
      <c r="U121" s="75">
        <v>7.6304630599170795E-2</v>
      </c>
      <c r="V121" s="76">
        <v>44691.818437499998</v>
      </c>
      <c r="W121" s="75">
        <v>2.5</v>
      </c>
      <c r="X121" s="75">
        <v>9.2439865342625493E-2</v>
      </c>
      <c r="Y121" s="75">
        <v>8.6071925157321205E-2</v>
      </c>
      <c r="Z121" s="92">
        <f>((((N121/1000)+1)/(([1]SMOW!$Z$4/1000)+1))-1)*1000</f>
        <v>7.4658127802167407</v>
      </c>
      <c r="AA121" s="92">
        <f>((((P121/1000)+1)/(([1]SMOW!$AA$4/1000)+1))-1)*1000</f>
        <v>14.336407443131804</v>
      </c>
      <c r="AB121" s="92">
        <f>Z121*[1]SMOW!$AN$6</f>
        <v>7.7040290205758808</v>
      </c>
      <c r="AC121" s="92">
        <f>AA121*[1]SMOW!$AN$12</f>
        <v>14.77905879585151</v>
      </c>
      <c r="AD121" s="92">
        <f t="shared" si="77"/>
        <v>7.6745045303995294</v>
      </c>
      <c r="AE121" s="92">
        <f t="shared" si="77"/>
        <v>14.670912735677433</v>
      </c>
      <c r="AF121" s="51">
        <f>(AD121-[1]SMOW!AN$14*AE121)</f>
        <v>-7.17373940381556E-2</v>
      </c>
      <c r="AG121" s="55">
        <f t="shared" si="76"/>
        <v>-71.7373940381556</v>
      </c>
      <c r="AH121" s="2">
        <f>AVERAGE(AG119:AG121)</f>
        <v>-70.437705002175832</v>
      </c>
      <c r="AI121" s="2">
        <f>STDEV(AG119:AG121)</f>
        <v>6.0211667037169763</v>
      </c>
      <c r="AK121" s="70">
        <v>22</v>
      </c>
      <c r="AL121" s="70">
        <v>0</v>
      </c>
      <c r="AM121" s="70">
        <v>0</v>
      </c>
      <c r="AN121" s="70">
        <v>0</v>
      </c>
    </row>
    <row r="122" spans="1:40" s="75" customFormat="1" x14ac:dyDescent="0.25">
      <c r="A122" s="75">
        <v>4026</v>
      </c>
      <c r="B122" s="75" t="s">
        <v>143</v>
      </c>
      <c r="C122" s="75" t="s">
        <v>127</v>
      </c>
      <c r="D122" s="75" t="s">
        <v>131</v>
      </c>
      <c r="E122" s="75" t="s">
        <v>280</v>
      </c>
      <c r="F122" s="75">
        <v>4.0174697249116296</v>
      </c>
      <c r="G122" s="75">
        <v>4.0094208808940301</v>
      </c>
      <c r="H122" s="75">
        <v>4.32397851796173E-3</v>
      </c>
      <c r="I122" s="75">
        <v>7.8949026952789003</v>
      </c>
      <c r="J122" s="75">
        <v>7.8639009188701801</v>
      </c>
      <c r="K122" s="75">
        <v>2.2292430359638002E-3</v>
      </c>
      <c r="L122" s="75">
        <v>-0.14271880426942701</v>
      </c>
      <c r="M122" s="75">
        <v>4.49070273215634E-3</v>
      </c>
      <c r="N122" s="75">
        <v>-6.2184799317908999</v>
      </c>
      <c r="O122" s="75">
        <v>4.2798955933514996E-3</v>
      </c>
      <c r="P122" s="75">
        <v>-12.1582841367452</v>
      </c>
      <c r="Q122" s="75">
        <v>2.18488977356158E-3</v>
      </c>
      <c r="R122" s="75">
        <v>-19.994160248918298</v>
      </c>
      <c r="S122" s="75">
        <v>0.13908778034563701</v>
      </c>
      <c r="T122" s="75">
        <v>335.31757304235401</v>
      </c>
      <c r="U122" s="75">
        <v>9.9361258408579706E-2</v>
      </c>
      <c r="V122" s="76">
        <v>44691.92423611111</v>
      </c>
      <c r="W122" s="75">
        <v>2.5</v>
      </c>
      <c r="X122" s="75">
        <v>6.9240114673012207E-2</v>
      </c>
      <c r="Y122" s="75">
        <v>6.5551199753165604E-2</v>
      </c>
      <c r="Z122" s="92">
        <f>((((N122/1000)+1)/(([1]SMOW!$Z$4/1000)+1))-1)*1000</f>
        <v>4.1309448195847587</v>
      </c>
      <c r="AA122" s="92">
        <f>((((P122/1000)+1)/(([1]SMOW!$AA$4/1000)+1))-1)*1000</f>
        <v>8.0441414196754657</v>
      </c>
      <c r="AB122" s="92">
        <f>Z122*[1]SMOW!$AN$6</f>
        <v>4.2627533946216456</v>
      </c>
      <c r="AC122" s="92">
        <f>AA122*[1]SMOW!$AN$12</f>
        <v>8.2925125750721289</v>
      </c>
      <c r="AD122" s="92">
        <f t="shared" si="77"/>
        <v>4.2536935986952846</v>
      </c>
      <c r="AE122" s="92">
        <f t="shared" si="77"/>
        <v>8.2583185985975955</v>
      </c>
      <c r="AF122" s="51">
        <f>(AD122-[1]SMOW!AN$14*AE122)</f>
        <v>-0.10669862136424602</v>
      </c>
      <c r="AG122" s="55">
        <f t="shared" si="76"/>
        <v>-106.69862136424601</v>
      </c>
      <c r="AK122" s="70">
        <v>22</v>
      </c>
      <c r="AL122" s="70">
        <v>0</v>
      </c>
      <c r="AM122" s="70">
        <v>0</v>
      </c>
      <c r="AN122" s="70">
        <v>0</v>
      </c>
    </row>
    <row r="123" spans="1:40" s="75" customFormat="1" x14ac:dyDescent="0.25">
      <c r="A123" s="75">
        <v>4027</v>
      </c>
      <c r="B123" s="75" t="s">
        <v>143</v>
      </c>
      <c r="C123" s="75" t="s">
        <v>127</v>
      </c>
      <c r="D123" s="75" t="s">
        <v>131</v>
      </c>
      <c r="E123" s="75" t="s">
        <v>281</v>
      </c>
      <c r="F123" s="75">
        <v>3.52066278527065</v>
      </c>
      <c r="G123" s="75">
        <v>3.5144792147428099</v>
      </c>
      <c r="H123" s="75">
        <v>5.3066481309637101E-3</v>
      </c>
      <c r="I123" s="75">
        <v>6.9446215065060803</v>
      </c>
      <c r="J123" s="75">
        <v>6.9206183120778597</v>
      </c>
      <c r="K123" s="75">
        <v>4.4063872224325996E-3</v>
      </c>
      <c r="L123" s="75">
        <v>-0.13960725403429899</v>
      </c>
      <c r="M123" s="75">
        <v>4.8963072361960002E-3</v>
      </c>
      <c r="N123" s="75">
        <v>-6.7102219288620599</v>
      </c>
      <c r="O123" s="75">
        <v>5.2525468979143196E-3</v>
      </c>
      <c r="P123" s="75">
        <v>-13.0896584274173</v>
      </c>
      <c r="Q123" s="75">
        <v>4.3187172620123802E-3</v>
      </c>
      <c r="R123" s="75">
        <v>-21.370214209247401</v>
      </c>
      <c r="S123" s="75">
        <v>0.17860691105752999</v>
      </c>
      <c r="T123" s="75">
        <v>311.86877238215499</v>
      </c>
      <c r="U123" s="75">
        <v>9.0152936331793998E-2</v>
      </c>
      <c r="V123" s="76">
        <v>44692.044571759259</v>
      </c>
      <c r="W123" s="75">
        <v>2.5</v>
      </c>
      <c r="X123" s="75">
        <v>2.4995511572505598E-3</v>
      </c>
      <c r="Y123" s="75">
        <v>3.3013145661558402E-3</v>
      </c>
      <c r="Z123" s="92">
        <f>((((N123/1000)+1)/(([1]SMOW!$Z$4/1000)+1))-1)*1000</f>
        <v>3.6340817303088802</v>
      </c>
      <c r="AA123" s="92">
        <f>((((P123/1000)+1)/(([1]SMOW!$AA$4/1000)+1))-1)*1000</f>
        <v>7.0937195230253991</v>
      </c>
      <c r="AB123" s="92">
        <f>Z123*[1]SMOW!$AN$6</f>
        <v>3.7500365918138439</v>
      </c>
      <c r="AC123" s="92">
        <f>AA123*[1]SMOW!$AN$12</f>
        <v>7.3127454230032694</v>
      </c>
      <c r="AD123" s="92">
        <f t="shared" si="77"/>
        <v>3.7430227339410034</v>
      </c>
      <c r="AE123" s="92">
        <f t="shared" si="77"/>
        <v>7.286136942145875</v>
      </c>
      <c r="AF123" s="51">
        <f>(AD123-[1]SMOW!AN$14*AE123)</f>
        <v>-0.10405757151201867</v>
      </c>
      <c r="AG123" s="55">
        <f t="shared" si="76"/>
        <v>-104.05757151201867</v>
      </c>
      <c r="AK123" s="70">
        <v>22</v>
      </c>
      <c r="AL123" s="70">
        <v>0</v>
      </c>
      <c r="AM123" s="70">
        <v>0</v>
      </c>
      <c r="AN123" s="70">
        <v>0</v>
      </c>
    </row>
    <row r="124" spans="1:40" s="75" customFormat="1" x14ac:dyDescent="0.25">
      <c r="A124" s="75">
        <v>4028</v>
      </c>
      <c r="B124" s="75" t="s">
        <v>143</v>
      </c>
      <c r="C124" s="75" t="s">
        <v>127</v>
      </c>
      <c r="D124" s="75" t="s">
        <v>131</v>
      </c>
      <c r="E124" s="75" t="s">
        <v>282</v>
      </c>
      <c r="F124" s="75">
        <v>2.4728029933783202</v>
      </c>
      <c r="G124" s="75">
        <v>2.4697500672600801</v>
      </c>
      <c r="H124" s="75">
        <v>5.4656526289214198E-3</v>
      </c>
      <c r="I124" s="75">
        <v>4.9519150212043197</v>
      </c>
      <c r="J124" s="75">
        <v>4.93969446542763</v>
      </c>
      <c r="K124" s="75">
        <v>2.7957677936759902E-3</v>
      </c>
      <c r="L124" s="75">
        <v>-0.13840861048570299</v>
      </c>
      <c r="M124" s="75">
        <v>5.5355022687757303E-3</v>
      </c>
      <c r="N124" s="75">
        <v>-7.7473987989920499</v>
      </c>
      <c r="O124" s="75">
        <v>5.40993034635248E-3</v>
      </c>
      <c r="P124" s="75">
        <v>-15.0427178073073</v>
      </c>
      <c r="Q124" s="75">
        <v>2.7401428929510201E-3</v>
      </c>
      <c r="R124" s="75">
        <v>-24.508541794900498</v>
      </c>
      <c r="S124" s="75">
        <v>0.13873180717288899</v>
      </c>
      <c r="T124" s="75">
        <v>335.54255876098301</v>
      </c>
      <c r="U124" s="75">
        <v>0.139492270895297</v>
      </c>
      <c r="V124" s="76">
        <v>44692.552604166667</v>
      </c>
      <c r="W124" s="75">
        <v>2.5</v>
      </c>
      <c r="X124" s="75">
        <v>2.5063211599152201E-3</v>
      </c>
      <c r="Y124" s="75">
        <v>1.8393559045541E-3</v>
      </c>
      <c r="Z124" s="92">
        <f>((((N124/1000)+1)/(([1]SMOW!$Z$4/1000)+1))-1)*1000</f>
        <v>2.5861035082170858</v>
      </c>
      <c r="AA124" s="92">
        <f>((((P124/1000)+1)/(([1]SMOW!$AA$4/1000)+1))-1)*1000</f>
        <v>5.100717978215652</v>
      </c>
      <c r="AB124" s="92">
        <f>Z124*[1]SMOW!$AN$6</f>
        <v>2.6686198896269571</v>
      </c>
      <c r="AC124" s="92">
        <f>AA124*[1]SMOW!$AN$12</f>
        <v>5.2582079018143677</v>
      </c>
      <c r="AD124" s="92">
        <f t="shared" si="77"/>
        <v>2.6650654458045686</v>
      </c>
      <c r="AE124" s="92">
        <f t="shared" si="77"/>
        <v>5.2444317972913073</v>
      </c>
      <c r="AF124" s="51">
        <f>(AD124-[1]SMOW!AN$14*AE124)</f>
        <v>-0.10399454316524182</v>
      </c>
      <c r="AG124" s="55">
        <f t="shared" si="76"/>
        <v>-103.99454316524182</v>
      </c>
      <c r="AH124" s="2">
        <f>AVERAGE(AG122:AG124)</f>
        <v>-104.91691201383549</v>
      </c>
      <c r="AI124" s="2">
        <f>STDEV(AG122:AG124)</f>
        <v>1.5433273470425948</v>
      </c>
      <c r="AK124" s="70">
        <v>22</v>
      </c>
      <c r="AL124" s="70">
        <v>0</v>
      </c>
      <c r="AM124" s="70">
        <v>0</v>
      </c>
      <c r="AN124" s="70">
        <v>0</v>
      </c>
    </row>
    <row r="125" spans="1:40" s="75" customFormat="1" x14ac:dyDescent="0.25">
      <c r="A125" s="75">
        <v>4029</v>
      </c>
      <c r="B125" s="75" t="s">
        <v>143</v>
      </c>
      <c r="C125" s="75" t="s">
        <v>127</v>
      </c>
      <c r="D125" s="75" t="s">
        <v>131</v>
      </c>
      <c r="E125" s="75" t="s">
        <v>283</v>
      </c>
      <c r="F125" s="75">
        <v>6.1386451268606299</v>
      </c>
      <c r="G125" s="75">
        <v>6.1198797951954704</v>
      </c>
      <c r="H125" s="75">
        <v>5.59889458600443E-3</v>
      </c>
      <c r="I125" s="75">
        <v>11.9919823797301</v>
      </c>
      <c r="J125" s="75">
        <v>11.920648239687599</v>
      </c>
      <c r="K125" s="75">
        <v>1.5292578779165799E-3</v>
      </c>
      <c r="L125" s="75">
        <v>-0.17422247535957899</v>
      </c>
      <c r="M125" s="75">
        <v>5.3794023605218504E-3</v>
      </c>
      <c r="N125" s="75">
        <v>-4.1189298952185798</v>
      </c>
      <c r="O125" s="75">
        <v>5.5418139028072799E-3</v>
      </c>
      <c r="P125" s="75">
        <v>-8.1427203962264993</v>
      </c>
      <c r="Q125" s="75">
        <v>1.4988315965060799E-3</v>
      </c>
      <c r="R125" s="75">
        <v>-14.111320706737899</v>
      </c>
      <c r="S125" s="75">
        <v>0.13551049778805199</v>
      </c>
      <c r="T125" s="75">
        <v>322.81984986645301</v>
      </c>
      <c r="U125" s="75">
        <v>6.5521939073725194E-2</v>
      </c>
      <c r="V125" s="76">
        <v>44692.662222222221</v>
      </c>
      <c r="W125" s="75">
        <v>2.5</v>
      </c>
      <c r="X125" s="75">
        <v>0.100015254544458</v>
      </c>
      <c r="Y125" s="75">
        <v>0.10624735901535499</v>
      </c>
      <c r="Z125" s="92">
        <f>((((N125/1000)+1)/(([1]SMOW!$Z$4/1000)+1))-1)*1000</f>
        <v>6.2523599589754397</v>
      </c>
      <c r="AA125" s="92">
        <f>((((P125/1000)+1)/(([1]SMOW!$AA$4/1000)+1))-1)*1000</f>
        <v>12.141827757602419</v>
      </c>
      <c r="AB125" s="92">
        <f>Z125*[1]SMOW!$AN$6</f>
        <v>6.4518578203129051</v>
      </c>
      <c r="AC125" s="92">
        <f>AA125*[1]SMOW!$AN$12</f>
        <v>12.516719201132592</v>
      </c>
      <c r="AD125" s="92">
        <f t="shared" si="77"/>
        <v>6.4311336773666721</v>
      </c>
      <c r="AE125" s="92">
        <f t="shared" si="77"/>
        <v>12.439032653464611</v>
      </c>
      <c r="AF125" s="51">
        <f>(AD125-[1]SMOW!AN$14*AE125)</f>
        <v>-0.13667556366264311</v>
      </c>
      <c r="AG125" s="55">
        <f t="shared" si="76"/>
        <v>-136.6755636626431</v>
      </c>
      <c r="AK125" s="70">
        <v>22</v>
      </c>
      <c r="AL125" s="70">
        <v>0</v>
      </c>
      <c r="AM125" s="70">
        <v>0</v>
      </c>
      <c r="AN125" s="70">
        <v>0</v>
      </c>
    </row>
    <row r="126" spans="1:40" s="75" customFormat="1" x14ac:dyDescent="0.25">
      <c r="A126" s="75">
        <v>4030</v>
      </c>
      <c r="B126" s="75" t="s">
        <v>143</v>
      </c>
      <c r="C126" s="75" t="s">
        <v>127</v>
      </c>
      <c r="D126" s="75" t="s">
        <v>131</v>
      </c>
      <c r="E126" s="75" t="s">
        <v>284</v>
      </c>
      <c r="F126" s="75">
        <v>6.4694601637673097</v>
      </c>
      <c r="G126" s="75">
        <v>6.4486224798919398</v>
      </c>
      <c r="H126" s="75">
        <v>5.3364403059098803E-3</v>
      </c>
      <c r="I126" s="75">
        <v>12.6103042014315</v>
      </c>
      <c r="J126" s="75">
        <v>12.5314564330211</v>
      </c>
      <c r="K126" s="75">
        <v>1.6679661063343999E-3</v>
      </c>
      <c r="L126" s="75">
        <v>-0.16798651674319501</v>
      </c>
      <c r="M126" s="75">
        <v>5.0252563664902102E-3</v>
      </c>
      <c r="N126" s="75">
        <v>-3.7914875148299299</v>
      </c>
      <c r="O126" s="75">
        <v>5.2820353418903104E-3</v>
      </c>
      <c r="P126" s="75">
        <v>-7.5367007728789996</v>
      </c>
      <c r="Q126" s="75">
        <v>1.63478007089179E-3</v>
      </c>
      <c r="R126" s="75">
        <v>-13.726584322270901</v>
      </c>
      <c r="S126" s="75">
        <v>0.16871342131956299</v>
      </c>
      <c r="T126" s="75">
        <v>284.88297213300501</v>
      </c>
      <c r="U126" s="75">
        <v>8.0005774861549903E-2</v>
      </c>
      <c r="V126" s="76">
        <v>44692.758275462962</v>
      </c>
      <c r="W126" s="75">
        <v>2.5</v>
      </c>
      <c r="X126" s="75">
        <v>3.2132892339625803E-2</v>
      </c>
      <c r="Y126" s="75">
        <v>3.57887118395704E-2</v>
      </c>
      <c r="Z126" s="92">
        <f>((((N126/1000)+1)/(([1]SMOW!$Z$4/1000)+1))-1)*1000</f>
        <v>6.5832123849403068</v>
      </c>
      <c r="AA126" s="92">
        <f>((((P126/1000)+1)/(([1]SMOW!$AA$4/1000)+1))-1)*1000</f>
        <v>12.760241134047945</v>
      </c>
      <c r="AB126" s="92">
        <f>Z126*[1]SMOW!$AN$6</f>
        <v>6.7932669563570682</v>
      </c>
      <c r="AC126" s="92">
        <f>AA126*[1]SMOW!$AN$12</f>
        <v>13.154226727818296</v>
      </c>
      <c r="AD126" s="92">
        <f t="shared" si="77"/>
        <v>6.7702966884825564</v>
      </c>
      <c r="AE126" s="92">
        <f t="shared" si="77"/>
        <v>13.068461188256116</v>
      </c>
      <c r="AF126" s="51">
        <f>(AD126-[1]SMOW!AN$14*AE126)</f>
        <v>-0.12985081891667338</v>
      </c>
      <c r="AG126" s="55">
        <f t="shared" si="76"/>
        <v>-129.85081891667338</v>
      </c>
      <c r="AJ126" s="75" t="s">
        <v>285</v>
      </c>
      <c r="AK126" s="70">
        <v>22</v>
      </c>
      <c r="AL126" s="70">
        <v>0</v>
      </c>
      <c r="AM126" s="70">
        <v>0</v>
      </c>
      <c r="AN126" s="70">
        <v>0</v>
      </c>
    </row>
    <row r="127" spans="1:40" s="75" customFormat="1" x14ac:dyDescent="0.25">
      <c r="A127" s="75">
        <v>4031</v>
      </c>
      <c r="B127" s="75" t="s">
        <v>143</v>
      </c>
      <c r="C127" s="75" t="s">
        <v>127</v>
      </c>
      <c r="D127" s="75" t="s">
        <v>131</v>
      </c>
      <c r="E127" s="75" t="s">
        <v>286</v>
      </c>
      <c r="F127" s="75">
        <v>6.3209747298688201</v>
      </c>
      <c r="G127" s="75">
        <v>6.3010809069619702</v>
      </c>
      <c r="H127" s="75">
        <v>3.59824884014025E-3</v>
      </c>
      <c r="I127" s="75">
        <v>12.329719200072899</v>
      </c>
      <c r="J127" s="75">
        <v>12.2543272011326</v>
      </c>
      <c r="K127" s="75">
        <v>2.1258715542285199E-3</v>
      </c>
      <c r="L127" s="75">
        <v>-0.169203855236054</v>
      </c>
      <c r="M127" s="75">
        <v>3.25491467609386E-3</v>
      </c>
      <c r="N127" s="75">
        <v>-3.9384591409790701</v>
      </c>
      <c r="O127" s="75">
        <v>3.5615647234870699E-3</v>
      </c>
      <c r="P127" s="75">
        <v>-7.8117032244703601</v>
      </c>
      <c r="Q127" s="75">
        <v>2.0835749820899501E-3</v>
      </c>
      <c r="R127" s="75">
        <v>-14.383198690882301</v>
      </c>
      <c r="S127" s="75">
        <v>0.136933941514157</v>
      </c>
      <c r="T127" s="75">
        <v>349.37142466971</v>
      </c>
      <c r="U127" s="75">
        <v>9.1661010648937599E-2</v>
      </c>
      <c r="V127" s="76">
        <v>44692.923460648148</v>
      </c>
      <c r="W127" s="75">
        <v>2.5</v>
      </c>
      <c r="X127" s="75">
        <v>1.48085208959195E-2</v>
      </c>
      <c r="Y127" s="75">
        <v>1.35801026102862E-2</v>
      </c>
      <c r="Z127" s="92">
        <f>((((N127/1000)+1)/(([1]SMOW!$Z$4/1000)+1))-1)*1000</f>
        <v>6.4347101690642727</v>
      </c>
      <c r="AA127" s="92">
        <f>((((P127/1000)+1)/(([1]SMOW!$AA$4/1000)+1))-1)*1000</f>
        <v>12.479614586544452</v>
      </c>
      <c r="AB127" s="92">
        <f>Z127*[1]SMOW!$AN$6</f>
        <v>6.6400263897357901</v>
      </c>
      <c r="AC127" s="92">
        <f>AA127*[1]SMOW!$AN$12</f>
        <v>12.864935546489752</v>
      </c>
      <c r="AD127" s="92">
        <f t="shared" si="77"/>
        <v>6.6180785172387715</v>
      </c>
      <c r="AE127" s="92">
        <f t="shared" si="77"/>
        <v>12.782885228579916</v>
      </c>
      <c r="AF127" s="51">
        <f>(AD127-[1]SMOW!AN$14*AE127)</f>
        <v>-0.13128488345142486</v>
      </c>
      <c r="AG127" s="55">
        <f t="shared" si="76"/>
        <v>-131.28488345142486</v>
      </c>
      <c r="AJ127" s="75" t="s">
        <v>285</v>
      </c>
      <c r="AK127" s="70">
        <v>22</v>
      </c>
      <c r="AL127" s="70">
        <v>0</v>
      </c>
      <c r="AM127" s="70">
        <v>0</v>
      </c>
      <c r="AN127" s="70">
        <v>0</v>
      </c>
    </row>
    <row r="128" spans="1:40" s="75" customFormat="1" x14ac:dyDescent="0.25">
      <c r="A128" s="75">
        <v>4032</v>
      </c>
      <c r="B128" s="75" t="s">
        <v>143</v>
      </c>
      <c r="C128" s="75" t="s">
        <v>127</v>
      </c>
      <c r="D128" s="75" t="s">
        <v>131</v>
      </c>
      <c r="E128" s="75" t="s">
        <v>287</v>
      </c>
      <c r="F128" s="75">
        <v>6.2245364449537002</v>
      </c>
      <c r="G128" s="75">
        <v>6.2052429618569303</v>
      </c>
      <c r="H128" s="75">
        <v>7.6607630786688502E-3</v>
      </c>
      <c r="I128" s="75">
        <v>12.162213014173901</v>
      </c>
      <c r="J128" s="75">
        <v>12.088847361878001</v>
      </c>
      <c r="K128" s="75">
        <v>3.3121060668431799E-3</v>
      </c>
      <c r="L128" s="75">
        <v>-0.182451187028847</v>
      </c>
      <c r="M128" s="75">
        <v>5.6513882399018096E-3</v>
      </c>
      <c r="N128" s="75">
        <v>-4.0339142383908699</v>
      </c>
      <c r="O128" s="75">
        <v>7.5826616635342597E-3</v>
      </c>
      <c r="P128" s="75">
        <v>-7.9758766890385502</v>
      </c>
      <c r="Q128" s="75">
        <v>3.24620804356113E-3</v>
      </c>
      <c r="R128" s="75">
        <v>-15.0154968880427</v>
      </c>
      <c r="S128" s="75">
        <v>0.16966591770421499</v>
      </c>
      <c r="T128" s="75">
        <v>334.51712687762199</v>
      </c>
      <c r="U128" s="75">
        <v>0.205207428082264</v>
      </c>
      <c r="V128" s="76">
        <v>44693.619814814818</v>
      </c>
      <c r="W128" s="75">
        <v>2.5</v>
      </c>
      <c r="X128" s="75">
        <v>2.1285504542580698E-3</v>
      </c>
      <c r="Y128" s="75">
        <v>6.9755404956695999E-4</v>
      </c>
      <c r="Z128" s="92">
        <f>((((N128/1000)+1)/(([1]SMOW!$Z$4/1000)+1))-1)*1000</f>
        <v>6.338260984594335</v>
      </c>
      <c r="AA128" s="92">
        <f>((((P128/1000)+1)/(([1]SMOW!$AA$4/1000)+1))-1)*1000</f>
        <v>12.312083598050139</v>
      </c>
      <c r="AB128" s="92">
        <f>Z128*[1]SMOW!$AN$6</f>
        <v>6.5404997423309377</v>
      </c>
      <c r="AC128" s="92">
        <f>AA128*[1]SMOW!$AN$12</f>
        <v>12.692231866093813</v>
      </c>
      <c r="AD128" s="92">
        <f t="shared" si="77"/>
        <v>6.5192034822440972</v>
      </c>
      <c r="AE128" s="92">
        <f t="shared" si="77"/>
        <v>12.612360610866833</v>
      </c>
      <c r="AF128" s="51">
        <f>(AD128-[1]SMOW!AN$14*AE128)</f>
        <v>-0.14012292029359141</v>
      </c>
      <c r="AG128" s="55">
        <f t="shared" si="76"/>
        <v>-140.12292029359142</v>
      </c>
      <c r="AH128" s="2">
        <f>AVERAGE(AG125:AG128)</f>
        <v>-134.48354658108317</v>
      </c>
      <c r="AI128" s="2">
        <f>STDEV(AG125:AG128)</f>
        <v>4.7714807689298757</v>
      </c>
      <c r="AK128" s="70">
        <v>22</v>
      </c>
      <c r="AL128" s="70">
        <v>0</v>
      </c>
      <c r="AM128" s="70">
        <v>0</v>
      </c>
      <c r="AN128" s="70">
        <v>0</v>
      </c>
    </row>
    <row r="129" spans="1:40" s="75" customFormat="1" ht="14.25" customHeight="1" x14ac:dyDescent="0.25">
      <c r="A129" s="75">
        <v>4033</v>
      </c>
      <c r="B129" s="75" t="s">
        <v>143</v>
      </c>
      <c r="C129" s="75" t="s">
        <v>127</v>
      </c>
      <c r="D129" s="75" t="s">
        <v>131</v>
      </c>
      <c r="E129" s="75" t="s">
        <v>288</v>
      </c>
      <c r="F129" s="75">
        <v>4.7436936314408698</v>
      </c>
      <c r="G129" s="75">
        <v>4.7324767926236397</v>
      </c>
      <c r="H129" s="75">
        <v>7.1224203066599301E-3</v>
      </c>
      <c r="I129" s="75">
        <v>9.5944615245986995</v>
      </c>
      <c r="J129" s="75">
        <v>9.5487268666026708</v>
      </c>
      <c r="K129" s="75">
        <v>2.4147258627537399E-3</v>
      </c>
      <c r="L129" s="75">
        <v>-0.30481863156903499</v>
      </c>
      <c r="M129" s="75">
        <v>5.9564539330536903E-3</v>
      </c>
      <c r="N129" s="75">
        <v>-5.4996598718787597</v>
      </c>
      <c r="O129" s="75">
        <v>7.0498072915547499E-3</v>
      </c>
      <c r="P129" s="75">
        <v>-10.492539915124301</v>
      </c>
      <c r="Q129" s="75">
        <v>2.36668221381661E-3</v>
      </c>
      <c r="R129" s="75">
        <v>-18.516743435482802</v>
      </c>
      <c r="S129" s="75">
        <v>0.13553154475120899</v>
      </c>
      <c r="T129" s="75">
        <v>324.48831961958302</v>
      </c>
      <c r="U129" s="75">
        <v>9.4718922471357603E-2</v>
      </c>
      <c r="V129" s="76">
        <v>44693.701782407406</v>
      </c>
      <c r="W129" s="75">
        <v>2.5</v>
      </c>
      <c r="X129" s="75">
        <v>0.16596230785669699</v>
      </c>
      <c r="Y129" s="75">
        <v>0.178831814410536</v>
      </c>
      <c r="Z129" s="92">
        <f>((((N129/1000)+1)/(([1]SMOW!$Z$4/1000)+1))-1)*1000</f>
        <v>4.857250804692459</v>
      </c>
      <c r="AA129" s="92">
        <f>((((P129/1000)+1)/(([1]SMOW!$AA$4/1000)+1))-1)*1000</f>
        <v>9.7439519022093357</v>
      </c>
      <c r="AB129" s="92">
        <f>Z129*[1]SMOW!$AN$6</f>
        <v>5.012234067632205</v>
      </c>
      <c r="AC129" s="92">
        <f>AA129*[1]SMOW!$AN$12</f>
        <v>10.044806457819433</v>
      </c>
      <c r="AD129" s="92">
        <f t="shared" si="77"/>
        <v>4.9997146385703175</v>
      </c>
      <c r="AE129" s="92">
        <f t="shared" si="77"/>
        <v>9.9946926986909777</v>
      </c>
      <c r="AF129" s="51">
        <f>(AD129-[1]SMOW!AN$14*AE129)</f>
        <v>-0.27748310633851858</v>
      </c>
      <c r="AG129" s="55">
        <f t="shared" si="76"/>
        <v>-277.48310633851861</v>
      </c>
      <c r="AK129" s="70">
        <v>22</v>
      </c>
      <c r="AL129" s="70">
        <v>0</v>
      </c>
      <c r="AM129" s="70">
        <v>0</v>
      </c>
      <c r="AN129" s="70">
        <v>0</v>
      </c>
    </row>
    <row r="130" spans="1:40" s="75" customFormat="1" x14ac:dyDescent="0.25">
      <c r="A130" s="75">
        <v>4034</v>
      </c>
      <c r="B130" s="75" t="s">
        <v>143</v>
      </c>
      <c r="C130" s="75" t="s">
        <v>127</v>
      </c>
      <c r="D130" s="75" t="s">
        <v>131</v>
      </c>
      <c r="E130" s="75" t="s">
        <v>289</v>
      </c>
      <c r="F130" s="75">
        <v>5.0335233716484602</v>
      </c>
      <c r="G130" s="75">
        <v>5.0208970650633296</v>
      </c>
      <c r="H130" s="75">
        <v>4.9778605245391601E-3</v>
      </c>
      <c r="I130" s="75">
        <v>10.1580787602953</v>
      </c>
      <c r="J130" s="75">
        <v>10.1068321522937</v>
      </c>
      <c r="K130" s="75">
        <v>2.0196625050578699E-3</v>
      </c>
      <c r="L130" s="75">
        <v>-0.31551031134775898</v>
      </c>
      <c r="M130" s="75">
        <v>4.9319438618882997E-3</v>
      </c>
      <c r="N130" s="75">
        <v>-5.21278494343413</v>
      </c>
      <c r="O130" s="75">
        <v>4.9271112783692101E-3</v>
      </c>
      <c r="P130" s="75">
        <v>-9.9401364693763092</v>
      </c>
      <c r="Q130" s="75">
        <v>1.9794790797388398E-3</v>
      </c>
      <c r="R130" s="75">
        <v>-17.813283262348801</v>
      </c>
      <c r="S130" s="75">
        <v>0.11825902610819</v>
      </c>
      <c r="T130" s="75">
        <v>347.98417168060399</v>
      </c>
      <c r="U130" s="75">
        <v>9.8665534019583098E-2</v>
      </c>
      <c r="V130" s="76">
        <v>44693.799398148149</v>
      </c>
      <c r="W130" s="75">
        <v>2.5</v>
      </c>
      <c r="X130" s="75">
        <v>1.09833733494455E-2</v>
      </c>
      <c r="Y130" s="75">
        <v>9.2828619078257901E-3</v>
      </c>
      <c r="Z130" s="92">
        <f>((((N130/1000)+1)/(([1]SMOW!$Z$4/1000)+1))-1)*1000</f>
        <v>5.1471133017575443</v>
      </c>
      <c r="AA130" s="92">
        <f>((((P130/1000)+1)/(([1]SMOW!$AA$4/1000)+1))-1)*1000</f>
        <v>10.307652592556948</v>
      </c>
      <c r="AB130" s="92">
        <f>Z130*[1]SMOW!$AN$6</f>
        <v>5.3113453841232108</v>
      </c>
      <c r="AC130" s="92">
        <f>AA130*[1]SMOW!$AN$12</f>
        <v>10.625911987845409</v>
      </c>
      <c r="AD130" s="92">
        <f t="shared" si="77"/>
        <v>5.297289936154753</v>
      </c>
      <c r="AE130" s="92">
        <f t="shared" si="77"/>
        <v>10.569853748674053</v>
      </c>
      <c r="AF130" s="51">
        <f>(AD130-[1]SMOW!AN$14*AE130)</f>
        <v>-0.2835928431451471</v>
      </c>
      <c r="AG130" s="55">
        <f t="shared" si="76"/>
        <v>-283.59284314514707</v>
      </c>
      <c r="AH130" s="2">
        <f>AVERAGE(AG129:AG130)</f>
        <v>-280.53797474183284</v>
      </c>
      <c r="AI130" s="2">
        <f>STDEV(AG129:AG130)</f>
        <v>4.3202363272320268</v>
      </c>
      <c r="AK130" s="70">
        <v>22</v>
      </c>
      <c r="AL130" s="70">
        <v>0</v>
      </c>
      <c r="AM130" s="70">
        <v>0</v>
      </c>
      <c r="AN130" s="70">
        <v>0</v>
      </c>
    </row>
    <row r="131" spans="1:40" s="75" customFormat="1" x14ac:dyDescent="0.25">
      <c r="A131" s="75">
        <v>4035</v>
      </c>
      <c r="B131" s="75" t="s">
        <v>143</v>
      </c>
      <c r="C131" s="75" t="s">
        <v>127</v>
      </c>
      <c r="D131" s="75" t="s">
        <v>131</v>
      </c>
      <c r="E131" s="75" t="s">
        <v>290</v>
      </c>
      <c r="F131" s="75">
        <v>5.7134989026356502</v>
      </c>
      <c r="G131" s="75">
        <v>5.6972381963070102</v>
      </c>
      <c r="H131" s="75">
        <v>5.5417721727283997E-3</v>
      </c>
      <c r="I131" s="75">
        <v>11.4789056911321</v>
      </c>
      <c r="J131" s="75">
        <v>11.413522816412801</v>
      </c>
      <c r="K131" s="75">
        <v>2.4278990629528199E-3</v>
      </c>
      <c r="L131" s="75">
        <v>-0.32910185075895698</v>
      </c>
      <c r="M131" s="75">
        <v>5.6076725742658703E-3</v>
      </c>
      <c r="N131" s="75">
        <v>-4.5397417572644896</v>
      </c>
      <c r="O131" s="75">
        <v>5.4852738520558501E-3</v>
      </c>
      <c r="P131" s="75">
        <v>-8.6455888551091906</v>
      </c>
      <c r="Q131" s="75">
        <v>2.3795933185850101E-3</v>
      </c>
      <c r="R131" s="75">
        <v>-15.5209843870302</v>
      </c>
      <c r="S131" s="75">
        <v>0.137878823725508</v>
      </c>
      <c r="T131" s="75">
        <v>334.21297489683599</v>
      </c>
      <c r="U131" s="75">
        <v>8.4582665318670702E-2</v>
      </c>
      <c r="V131" s="76">
        <v>44693.887106481481</v>
      </c>
      <c r="W131" s="75">
        <v>2.5</v>
      </c>
      <c r="X131" s="75">
        <v>0.47226744749140698</v>
      </c>
      <c r="Y131" s="75">
        <v>0.39864431613908302</v>
      </c>
      <c r="Z131" s="92">
        <f>((((N131/1000)+1)/(([1]SMOW!$Z$4/1000)+1))-1)*1000</f>
        <v>5.8271656842838748</v>
      </c>
      <c r="AA131" s="92">
        <f>((((P131/1000)+1)/(([1]SMOW!$AA$4/1000)+1))-1)*1000</f>
        <v>11.62867509787846</v>
      </c>
      <c r="AB131" s="92">
        <f>Z131*[1]SMOW!$AN$6</f>
        <v>6.0130966126535519</v>
      </c>
      <c r="AC131" s="92">
        <f>AA131*[1]SMOW!$AN$12</f>
        <v>11.987722424262859</v>
      </c>
      <c r="AD131" s="92">
        <f t="shared" si="77"/>
        <v>5.9950900944511236</v>
      </c>
      <c r="AE131" s="92">
        <f t="shared" si="77"/>
        <v>11.916438799845441</v>
      </c>
      <c r="AF131" s="51">
        <f>(AD131-[1]SMOW!AN$14*AE131)</f>
        <v>-0.29678959186726939</v>
      </c>
      <c r="AG131" s="55">
        <f t="shared" si="76"/>
        <v>-296.78959186726939</v>
      </c>
      <c r="AK131" s="70">
        <v>22</v>
      </c>
      <c r="AL131" s="70">
        <v>0</v>
      </c>
      <c r="AM131" s="70">
        <v>0</v>
      </c>
      <c r="AN131" s="70">
        <v>0</v>
      </c>
    </row>
    <row r="132" spans="1:40" s="75" customFormat="1" x14ac:dyDescent="0.25">
      <c r="A132" s="75">
        <v>4036</v>
      </c>
      <c r="B132" s="75" t="s">
        <v>143</v>
      </c>
      <c r="C132" s="75" t="s">
        <v>127</v>
      </c>
      <c r="D132" s="75" t="s">
        <v>131</v>
      </c>
      <c r="E132" s="75" t="s">
        <v>291</v>
      </c>
      <c r="F132" s="75">
        <v>5.5988869659326497</v>
      </c>
      <c r="G132" s="75">
        <v>5.5832707174006302</v>
      </c>
      <c r="H132" s="75">
        <v>6.2761909303445801E-3</v>
      </c>
      <c r="I132" s="75">
        <v>11.235893154970899</v>
      </c>
      <c r="J132" s="75">
        <v>11.1732390632116</v>
      </c>
      <c r="K132" s="75">
        <v>4.1597351723966502E-3</v>
      </c>
      <c r="L132" s="75">
        <v>-0.316199507975091</v>
      </c>
      <c r="M132" s="75">
        <v>5.2489893296480197E-3</v>
      </c>
      <c r="N132" s="75">
        <v>-4.6531852262370901</v>
      </c>
      <c r="O132" s="75">
        <v>6.2122052166139101E-3</v>
      </c>
      <c r="P132" s="75">
        <v>-8.8837663873655703</v>
      </c>
      <c r="Q132" s="75">
        <v>4.0769726280473397E-3</v>
      </c>
      <c r="R132" s="75">
        <v>-16.5612156002346</v>
      </c>
      <c r="S132" s="75">
        <v>0.138365726884767</v>
      </c>
      <c r="T132" s="75">
        <v>323.22133892008998</v>
      </c>
      <c r="U132" s="75">
        <v>0.12748172296299801</v>
      </c>
      <c r="V132" s="76">
        <v>44693.982754629629</v>
      </c>
      <c r="W132" s="75">
        <v>2.5</v>
      </c>
      <c r="X132" s="88">
        <v>1.73380835551857E-8</v>
      </c>
      <c r="Y132" s="75">
        <v>7.8009738314665697E-4</v>
      </c>
      <c r="Z132" s="92">
        <f>((((N132/1000)+1)/(([1]SMOW!$Z$4/1000)+1))-1)*1000</f>
        <v>5.7125407940208373</v>
      </c>
      <c r="AA132" s="92">
        <f>((((P132/1000)+1)/(([1]SMOW!$AA$4/1000)+1))-1)*1000</f>
        <v>11.385626578917174</v>
      </c>
      <c r="AB132" s="92">
        <f>Z132*[1]SMOW!$AN$6</f>
        <v>5.894814316128949</v>
      </c>
      <c r="AC132" s="92">
        <f>AA132*[1]SMOW!$AN$12</f>
        <v>11.737169531829942</v>
      </c>
      <c r="AD132" s="92">
        <f t="shared" si="77"/>
        <v>5.877507877076062</v>
      </c>
      <c r="AE132" s="92">
        <f t="shared" si="77"/>
        <v>11.668823232424298</v>
      </c>
      <c r="AF132" s="51">
        <f>(AD132-[1]SMOW!AN$14*AE132)</f>
        <v>-0.2836307896439676</v>
      </c>
      <c r="AG132" s="55">
        <f t="shared" si="76"/>
        <v>-283.6307896439676</v>
      </c>
      <c r="AH132" s="2">
        <f>AVERAGE(AG131:AG132)</f>
        <v>-290.2101907556185</v>
      </c>
      <c r="AI132" s="2">
        <f>STDEV(AG131:AG132)</f>
        <v>9.3046782843893148</v>
      </c>
      <c r="AK132" s="70">
        <v>22</v>
      </c>
      <c r="AL132" s="70">
        <v>0</v>
      </c>
      <c r="AM132" s="70">
        <v>0</v>
      </c>
      <c r="AN132" s="70">
        <v>0</v>
      </c>
    </row>
    <row r="133" spans="1:40" s="75" customFormat="1" x14ac:dyDescent="0.25">
      <c r="A133" s="75">
        <v>4037</v>
      </c>
      <c r="B133" s="75" t="s">
        <v>143</v>
      </c>
      <c r="C133" s="75" t="s">
        <v>127</v>
      </c>
      <c r="D133" s="75" t="s">
        <v>131</v>
      </c>
      <c r="E133" s="75" t="s">
        <v>292</v>
      </c>
      <c r="F133" s="75">
        <v>4.9739411119548897</v>
      </c>
      <c r="G133" s="75">
        <v>4.9616113385129799</v>
      </c>
      <c r="H133" s="75">
        <v>5.5491182556799802E-3</v>
      </c>
      <c r="I133" s="75">
        <v>10.059441068866899</v>
      </c>
      <c r="J133" s="75">
        <v>10.0091815819135</v>
      </c>
      <c r="K133" s="75">
        <v>2.0831553032145201E-3</v>
      </c>
      <c r="L133" s="75">
        <v>-0.32323653673735597</v>
      </c>
      <c r="M133" s="75">
        <v>5.6186856363572299E-3</v>
      </c>
      <c r="N133" s="75">
        <v>-5.2717597624914196</v>
      </c>
      <c r="O133" s="75">
        <v>5.4925450417491603E-3</v>
      </c>
      <c r="P133" s="75">
        <v>-10.036811654545801</v>
      </c>
      <c r="Q133" s="75">
        <v>2.0417086182614201E-3</v>
      </c>
      <c r="R133" s="75">
        <v>-18.5342827372797</v>
      </c>
      <c r="S133" s="75">
        <v>0.15673492086625901</v>
      </c>
      <c r="T133" s="75">
        <v>339.27941897064602</v>
      </c>
      <c r="U133" s="75">
        <v>0.13040544627629899</v>
      </c>
      <c r="V133" s="76">
        <v>44694.608935185184</v>
      </c>
      <c r="W133" s="75">
        <v>2.5</v>
      </c>
      <c r="X133" s="75">
        <v>1.0378104047208099E-2</v>
      </c>
      <c r="Y133" s="75">
        <v>1.1896366732905001E-2</v>
      </c>
      <c r="Z133" s="92">
        <f>((((N133/1000)+1)/(([1]SMOW!$Z$4/1000)+1))-1)*1000</f>
        <v>5.0875243080152899</v>
      </c>
      <c r="AA133" s="92">
        <f>((((P133/1000)+1)/(([1]SMOW!$AA$4/1000)+1))-1)*1000</f>
        <v>10.20900029587235</v>
      </c>
      <c r="AB133" s="92">
        <f>Z133*[1]SMOW!$AN$6</f>
        <v>5.2498550480256165</v>
      </c>
      <c r="AC133" s="92">
        <f>AA133*[1]SMOW!$AN$12</f>
        <v>10.524213699844678</v>
      </c>
      <c r="AD133" s="92">
        <f t="shared" si="77"/>
        <v>5.2361226002849994</v>
      </c>
      <c r="AE133" s="92">
        <f t="shared" si="77"/>
        <v>10.469219672269771</v>
      </c>
      <c r="AF133" s="51">
        <f>(AD133-[1]SMOW!AN$14*AE133)</f>
        <v>-0.29162538667343973</v>
      </c>
      <c r="AG133" s="55">
        <f t="shared" si="76"/>
        <v>-291.62538667343972</v>
      </c>
      <c r="AK133" s="70">
        <v>22</v>
      </c>
      <c r="AL133" s="70">
        <v>0</v>
      </c>
      <c r="AM133" s="70">
        <v>0</v>
      </c>
      <c r="AN133" s="70">
        <v>0</v>
      </c>
    </row>
    <row r="134" spans="1:40" s="75" customFormat="1" x14ac:dyDescent="0.25">
      <c r="A134" s="75">
        <v>4038</v>
      </c>
      <c r="B134" s="75" t="s">
        <v>143</v>
      </c>
      <c r="C134" s="75" t="s">
        <v>127</v>
      </c>
      <c r="D134" s="75" t="s">
        <v>131</v>
      </c>
      <c r="E134" s="75" t="s">
        <v>293</v>
      </c>
      <c r="F134" s="75">
        <v>5.05954427228325</v>
      </c>
      <c r="G134" s="75">
        <v>5.04678703949513</v>
      </c>
      <c r="H134" s="75">
        <v>6.3085987389346699E-3</v>
      </c>
      <c r="I134" s="75">
        <v>10.232675743603901</v>
      </c>
      <c r="J134" s="75">
        <v>10.180676274564499</v>
      </c>
      <c r="K134" s="75">
        <v>1.9447929376137101E-3</v>
      </c>
      <c r="L134" s="75">
        <v>-0.32861003347492201</v>
      </c>
      <c r="M134" s="75">
        <v>5.8706512924159397E-3</v>
      </c>
      <c r="N134" s="75">
        <v>-5.1813534483815298</v>
      </c>
      <c r="O134" s="75">
        <v>8.3220847849124393E-3</v>
      </c>
      <c r="P134" s="75">
        <v>-9.8666631700499305</v>
      </c>
      <c r="Q134" s="75">
        <v>1.8924897785082299E-3</v>
      </c>
      <c r="R134" s="75">
        <v>-18.459548362958099</v>
      </c>
      <c r="S134" s="75">
        <v>0.156690791434207</v>
      </c>
      <c r="T134" s="75">
        <v>314.04796850418899</v>
      </c>
      <c r="U134" s="75">
        <v>7.3066063381590204E-2</v>
      </c>
      <c r="V134" s="76">
        <v>44694.702187499999</v>
      </c>
      <c r="W134" s="75">
        <v>2.5</v>
      </c>
      <c r="X134" s="75">
        <v>1.23040215590393E-3</v>
      </c>
      <c r="Y134" s="75">
        <v>2.7128837932567499E-3</v>
      </c>
      <c r="Z134" s="92">
        <f>((((N134/1000)+1)/(([1]SMOW!$Z$4/1000)+1))-1)*1000</f>
        <v>5.1788721302192808</v>
      </c>
      <c r="AA134" s="92">
        <f>((((P134/1000)+1)/(([1]SMOW!$AA$4/1000)+1))-1)*1000</f>
        <v>10.382628499878477</v>
      </c>
      <c r="AB134" s="92">
        <f>Z134*[1]SMOW!$AN$6</f>
        <v>5.3441175608883515</v>
      </c>
      <c r="AC134" s="92">
        <f>AA134*[1]SMOW!$AN$12</f>
        <v>10.703202853564214</v>
      </c>
      <c r="AD134" s="92">
        <f t="shared" ref="AD134:AE149" si="78">LN((AB134/1000)+1)*1000</f>
        <v>5.3298884368646942</v>
      </c>
      <c r="AE134" s="92">
        <f t="shared" si="78"/>
        <v>10.646329039302499</v>
      </c>
      <c r="AF134" s="51">
        <f>(AD134-[1]SMOW!AN$14*AE134)</f>
        <v>-0.29137329588702521</v>
      </c>
      <c r="AG134" s="55">
        <f t="shared" si="76"/>
        <v>-291.37329588702522</v>
      </c>
      <c r="AH134" s="2">
        <f>AVERAGE(AG133:AG134)</f>
        <v>-291.49934128023244</v>
      </c>
      <c r="AI134" s="2">
        <f>STDEV(AG133:AG134)</f>
        <v>0.17825510454834168</v>
      </c>
      <c r="AK134" s="70">
        <v>22</v>
      </c>
      <c r="AL134" s="70">
        <v>0</v>
      </c>
      <c r="AM134" s="70">
        <v>0</v>
      </c>
      <c r="AN134" s="70">
        <v>0</v>
      </c>
    </row>
    <row r="135" spans="1:40" s="75" customFormat="1" x14ac:dyDescent="0.25">
      <c r="A135" s="75">
        <v>4039</v>
      </c>
      <c r="B135" s="75" t="s">
        <v>143</v>
      </c>
      <c r="C135" s="75" t="s">
        <v>127</v>
      </c>
      <c r="D135" s="75" t="s">
        <v>131</v>
      </c>
      <c r="E135" s="75" t="s">
        <v>294</v>
      </c>
      <c r="F135" s="75">
        <v>5.5813543419187601</v>
      </c>
      <c r="G135" s="75">
        <v>5.5658355921472902</v>
      </c>
      <c r="H135" s="75">
        <v>6.0505851519184403E-3</v>
      </c>
      <c r="I135" s="75">
        <v>11.2457828431089</v>
      </c>
      <c r="J135" s="75">
        <v>11.183019082082</v>
      </c>
      <c r="K135" s="75">
        <v>1.7457506375179301E-3</v>
      </c>
      <c r="L135" s="75">
        <v>-0.338798483192018</v>
      </c>
      <c r="M135" s="75">
        <v>5.8828550533747198E-3</v>
      </c>
      <c r="N135" s="75">
        <v>-4.6705391052966698</v>
      </c>
      <c r="O135" s="75">
        <v>5.9888994871996701E-3</v>
      </c>
      <c r="P135" s="75">
        <v>-8.8740734655406008</v>
      </c>
      <c r="Q135" s="75">
        <v>1.7110169925701199E-3</v>
      </c>
      <c r="R135" s="75">
        <v>-16.457997453285198</v>
      </c>
      <c r="S135" s="75">
        <v>0.15786557627501599</v>
      </c>
      <c r="T135" s="75">
        <v>333.07229547432701</v>
      </c>
      <c r="U135" s="75">
        <v>8.6432689319112396E-2</v>
      </c>
      <c r="V135" s="76">
        <v>44694.813715277778</v>
      </c>
      <c r="W135" s="75">
        <v>2.5</v>
      </c>
      <c r="X135" s="75">
        <v>1.1508587765764701E-2</v>
      </c>
      <c r="Y135" s="75">
        <v>9.2210155317424304E-3</v>
      </c>
      <c r="Z135" s="92">
        <f>((((N135/1000)+1)/(([1]SMOW!$Z$4/1000)+1))-1)*1000</f>
        <v>5.6950061884515346</v>
      </c>
      <c r="AA135" s="92">
        <f>((((P135/1000)+1)/(([1]SMOW!$AA$4/1000)+1))-1)*1000</f>
        <v>11.39551773141867</v>
      </c>
      <c r="AB135" s="92">
        <f>Z135*[1]SMOW!$AN$6</f>
        <v>5.8767202232087223</v>
      </c>
      <c r="AC135" s="92">
        <f>AA135*[1]SMOW!$AN$12</f>
        <v>11.747366083857232</v>
      </c>
      <c r="AD135" s="92">
        <f t="shared" si="78"/>
        <v>5.8595196586225695</v>
      </c>
      <c r="AE135" s="92">
        <f t="shared" si="78"/>
        <v>11.678901443399258</v>
      </c>
      <c r="AF135" s="51">
        <f>(AD135-[1]SMOW!AN$14*AE135)</f>
        <v>-0.30694030349223933</v>
      </c>
      <c r="AG135" s="55">
        <f t="shared" si="76"/>
        <v>-306.94030349223931</v>
      </c>
      <c r="AK135" s="70">
        <v>22</v>
      </c>
      <c r="AL135" s="70">
        <v>0</v>
      </c>
      <c r="AM135" s="70">
        <v>0</v>
      </c>
      <c r="AN135" s="70">
        <v>0</v>
      </c>
    </row>
    <row r="136" spans="1:40" s="75" customFormat="1" x14ac:dyDescent="0.25">
      <c r="A136" s="75">
        <v>4040</v>
      </c>
      <c r="B136" s="75" t="s">
        <v>143</v>
      </c>
      <c r="C136" s="75" t="s">
        <v>127</v>
      </c>
      <c r="D136" s="75" t="s">
        <v>131</v>
      </c>
      <c r="E136" s="75" t="s">
        <v>295</v>
      </c>
      <c r="F136" s="75">
        <v>5.9242776933472499</v>
      </c>
      <c r="G136" s="75">
        <v>5.9067978382878898</v>
      </c>
      <c r="H136" s="75">
        <v>4.0985841837608899E-3</v>
      </c>
      <c r="I136" s="75">
        <v>11.895032486042499</v>
      </c>
      <c r="J136" s="75">
        <v>11.824842525484099</v>
      </c>
      <c r="K136" s="75">
        <v>2.5135950971435601E-3</v>
      </c>
      <c r="L136" s="75">
        <v>-0.33671901516772101</v>
      </c>
      <c r="M136" s="75">
        <v>4.4714431471435502E-3</v>
      </c>
      <c r="N136" s="75">
        <v>-4.3311118545508496</v>
      </c>
      <c r="O136" s="75">
        <v>4.0567991524877202E-3</v>
      </c>
      <c r="P136" s="75">
        <v>-8.23774136426292</v>
      </c>
      <c r="Q136" s="75">
        <v>2.4635843351395702E-3</v>
      </c>
      <c r="R136" s="75">
        <v>-15.825581448610199</v>
      </c>
      <c r="S136" s="75">
        <v>0.13885685797655201</v>
      </c>
      <c r="T136" s="75">
        <v>349.67502771612197</v>
      </c>
      <c r="U136" s="75">
        <v>8.1020359760521396E-2</v>
      </c>
      <c r="V136" s="76">
        <v>44695.02480324074</v>
      </c>
      <c r="W136" s="75">
        <v>2.5</v>
      </c>
      <c r="X136" s="75">
        <v>6.5693702636042794E-2</v>
      </c>
      <c r="Y136" s="75">
        <v>6.2914453975771903E-2</v>
      </c>
      <c r="Z136" s="92">
        <f>((((N136/1000)+1)/(([1]SMOW!$Z$4/1000)+1))-1)*1000</f>
        <v>6.0379682974327498</v>
      </c>
      <c r="AA136" s="92">
        <f>((((P136/1000)+1)/(([1]SMOW!$AA$4/1000)+1))-1)*1000</f>
        <v>12.044863508570369</v>
      </c>
      <c r="AB136" s="92">
        <f>Z136*[1]SMOW!$AN$6</f>
        <v>6.2306254333086315</v>
      </c>
      <c r="AC136" s="92">
        <f>AA136*[1]SMOW!$AN$12</f>
        <v>12.416761080995125</v>
      </c>
      <c r="AD136" s="92">
        <f t="shared" si="78"/>
        <v>6.2112953375032562</v>
      </c>
      <c r="AE136" s="92">
        <f t="shared" si="78"/>
        <v>12.340305340995279</v>
      </c>
      <c r="AF136" s="51">
        <f>(AD136-[1]SMOW!AN$14*AE136)</f>
        <v>-0.30438588254225163</v>
      </c>
      <c r="AG136" s="55">
        <f t="shared" si="76"/>
        <v>-304.38588254225164</v>
      </c>
      <c r="AH136" s="2">
        <f>AVERAGE(AG135:AG136)</f>
        <v>-305.6630930172455</v>
      </c>
      <c r="AI136" s="2">
        <f>STDEV(AG135:AG136)</f>
        <v>1.8062483757412662</v>
      </c>
      <c r="AK136" s="70">
        <v>22</v>
      </c>
      <c r="AL136" s="70">
        <v>0</v>
      </c>
      <c r="AM136" s="70">
        <v>0</v>
      </c>
      <c r="AN136" s="70">
        <v>0</v>
      </c>
    </row>
    <row r="137" spans="1:40" s="75" customFormat="1" x14ac:dyDescent="0.25">
      <c r="A137" s="75">
        <v>4041</v>
      </c>
      <c r="B137" s="75" t="s">
        <v>143</v>
      </c>
      <c r="C137" s="75" t="s">
        <v>127</v>
      </c>
      <c r="D137" s="75" t="s">
        <v>131</v>
      </c>
      <c r="E137" s="75" t="s">
        <v>296</v>
      </c>
      <c r="F137" s="75">
        <v>4.5775516742648303</v>
      </c>
      <c r="G137" s="75">
        <v>4.567106095243</v>
      </c>
      <c r="H137" s="75">
        <v>4.8399260114973704E-3</v>
      </c>
      <c r="I137" s="75">
        <v>9.3026816891576392</v>
      </c>
      <c r="J137" s="75">
        <v>9.2596781013567</v>
      </c>
      <c r="K137" s="75">
        <v>2.6756402704342899E-3</v>
      </c>
      <c r="L137" s="75">
        <v>-0.32200394227333601</v>
      </c>
      <c r="M137" s="75">
        <v>5.1927666065012604E-3</v>
      </c>
      <c r="N137" s="75">
        <v>-5.6641080131991997</v>
      </c>
      <c r="O137" s="75">
        <v>4.7905830065285704E-3</v>
      </c>
      <c r="P137" s="75">
        <v>-10.778514467159001</v>
      </c>
      <c r="Q137" s="75">
        <v>2.6224054400053802E-3</v>
      </c>
      <c r="R137" s="75">
        <v>-19.861622288597999</v>
      </c>
      <c r="S137" s="75">
        <v>0.11895464608070799</v>
      </c>
      <c r="T137" s="75">
        <v>306.9468530039</v>
      </c>
      <c r="U137" s="75">
        <v>0.16180451316614999</v>
      </c>
      <c r="V137" s="76">
        <v>44695.738865740743</v>
      </c>
      <c r="W137" s="75">
        <v>2.5</v>
      </c>
      <c r="X137" s="75">
        <v>2.5011280867370402E-2</v>
      </c>
      <c r="Y137" s="75">
        <v>2.3518799903733002E-2</v>
      </c>
      <c r="Z137" s="92">
        <f>((((N137/1000)+1)/(([1]SMOW!$Z$4/1000)+1))-1)*1000</f>
        <v>4.6910900699801417</v>
      </c>
      <c r="AA137" s="92">
        <f>((((P137/1000)+1)/(([1]SMOW!$AA$4/1000)+1))-1)*1000</f>
        <v>9.4521288630073919</v>
      </c>
      <c r="AB137" s="92">
        <f>Z137*[1]SMOW!$AN$6</f>
        <v>4.8407715410475589</v>
      </c>
      <c r="AC137" s="92">
        <f>AA137*[1]SMOW!$AN$12</f>
        <v>9.7439730815738539</v>
      </c>
      <c r="AD137" s="92">
        <f t="shared" si="78"/>
        <v>4.8290926811214732</v>
      </c>
      <c r="AE137" s="92">
        <f t="shared" si="78"/>
        <v>9.6968067201990049</v>
      </c>
      <c r="AF137" s="51">
        <f>(AD137-[1]SMOW!AN$14*AE137)</f>
        <v>-0.29082126714360168</v>
      </c>
      <c r="AG137" s="55">
        <f t="shared" si="76"/>
        <v>-290.82126714360169</v>
      </c>
      <c r="AK137" s="70">
        <v>22</v>
      </c>
      <c r="AL137" s="70">
        <v>0</v>
      </c>
      <c r="AM137" s="70">
        <v>0</v>
      </c>
      <c r="AN137" s="70">
        <v>0</v>
      </c>
    </row>
    <row r="138" spans="1:40" s="75" customFormat="1" x14ac:dyDescent="0.25">
      <c r="A138" s="75">
        <v>4042</v>
      </c>
      <c r="B138" s="75" t="s">
        <v>143</v>
      </c>
      <c r="C138" s="75" t="s">
        <v>127</v>
      </c>
      <c r="D138" s="75" t="s">
        <v>131</v>
      </c>
      <c r="E138" s="75" t="s">
        <v>297</v>
      </c>
      <c r="F138" s="75">
        <v>5.3747825148172996</v>
      </c>
      <c r="G138" s="75">
        <v>5.3603895042395697</v>
      </c>
      <c r="H138" s="75">
        <v>4.6401958391984596E-3</v>
      </c>
      <c r="I138" s="75">
        <v>10.8136098251994</v>
      </c>
      <c r="J138" s="75">
        <v>10.7555607848478</v>
      </c>
      <c r="K138" s="75">
        <v>1.85942868358604E-3</v>
      </c>
      <c r="L138" s="75">
        <v>-0.31854659016006398</v>
      </c>
      <c r="M138" s="75">
        <v>4.5421545359046198E-3</v>
      </c>
      <c r="N138" s="75">
        <v>-4.87500493435879</v>
      </c>
      <c r="O138" s="75">
        <v>4.5928890816570398E-3</v>
      </c>
      <c r="P138" s="75">
        <v>-9.2976479219843409</v>
      </c>
      <c r="Q138" s="75">
        <v>1.82243328784141E-3</v>
      </c>
      <c r="R138" s="75">
        <v>-17.339648413478699</v>
      </c>
      <c r="S138" s="75">
        <v>0.121407457715087</v>
      </c>
      <c r="T138" s="75">
        <v>325.05165936012401</v>
      </c>
      <c r="U138" s="75">
        <v>0.101792794032007</v>
      </c>
      <c r="V138" s="76">
        <v>44695.827592592592</v>
      </c>
      <c r="W138" s="75">
        <v>2.5</v>
      </c>
      <c r="X138" s="75">
        <v>3.7130451057664597E-2</v>
      </c>
      <c r="Y138" s="75">
        <v>4.0308704965154603E-2</v>
      </c>
      <c r="Z138" s="92">
        <f>((((N138/1000)+1)/(([1]SMOW!$Z$4/1000)+1))-1)*1000</f>
        <v>5.4884110143882392</v>
      </c>
      <c r="AA138" s="92">
        <f>((((P138/1000)+1)/(([1]SMOW!$AA$4/1000)+1))-1)*1000</f>
        <v>10.963280721767887</v>
      </c>
      <c r="AB138" s="92">
        <f>Z138*[1]SMOW!$AN$6</f>
        <v>5.663533090963444</v>
      </c>
      <c r="AC138" s="92">
        <f>AA138*[1]SMOW!$AN$12</f>
        <v>11.301783311136003</v>
      </c>
      <c r="AD138" s="92">
        <f t="shared" si="78"/>
        <v>5.647555585129914</v>
      </c>
      <c r="AE138" s="92">
        <f t="shared" si="78"/>
        <v>11.23839530931966</v>
      </c>
      <c r="AF138" s="51">
        <f>(AD138-[1]SMOW!AN$14*AE138)</f>
        <v>-0.28631713819086713</v>
      </c>
      <c r="AG138" s="55">
        <f t="shared" si="76"/>
        <v>-286.31713819086713</v>
      </c>
      <c r="AK138" s="70">
        <v>22</v>
      </c>
      <c r="AL138" s="70">
        <v>0</v>
      </c>
      <c r="AM138" s="70">
        <v>0</v>
      </c>
      <c r="AN138" s="70">
        <v>0</v>
      </c>
    </row>
    <row r="139" spans="1:40" s="75" customFormat="1" x14ac:dyDescent="0.25">
      <c r="A139" s="75">
        <v>4043</v>
      </c>
      <c r="B139" s="75" t="s">
        <v>143</v>
      </c>
      <c r="C139" s="75" t="s">
        <v>127</v>
      </c>
      <c r="D139" s="75" t="s">
        <v>131</v>
      </c>
      <c r="E139" s="75" t="s">
        <v>298</v>
      </c>
      <c r="F139" s="75">
        <v>9.7311051436811802</v>
      </c>
      <c r="G139" s="75">
        <v>9.6840624925054293</v>
      </c>
      <c r="H139" s="75">
        <v>4.4777618162275996E-3</v>
      </c>
      <c r="I139" s="75">
        <v>18.785516449404302</v>
      </c>
      <c r="J139" s="75">
        <v>18.6112476849692</v>
      </c>
      <c r="K139" s="75">
        <v>1.6747509892462099E-3</v>
      </c>
      <c r="L139" s="75">
        <v>-0.14267628515831701</v>
      </c>
      <c r="M139" s="75">
        <v>4.2805749752581699E-3</v>
      </c>
      <c r="N139" s="75">
        <v>-0.56309497804494002</v>
      </c>
      <c r="O139" s="75">
        <v>4.4321110721818498E-3</v>
      </c>
      <c r="P139" s="75">
        <v>-1.4843512208131699</v>
      </c>
      <c r="Q139" s="75">
        <v>1.6414299610364299E-3</v>
      </c>
      <c r="R139" s="75">
        <v>-6.9739919025362598</v>
      </c>
      <c r="S139" s="75">
        <v>0.133717632644787</v>
      </c>
      <c r="T139" s="75">
        <v>354.24464078516098</v>
      </c>
      <c r="U139" s="75">
        <v>0.12833129853837999</v>
      </c>
      <c r="V139" s="76">
        <v>44696.009050925924</v>
      </c>
      <c r="W139" s="75">
        <v>2.5</v>
      </c>
      <c r="X139" s="75">
        <v>9.6444727299538303E-4</v>
      </c>
      <c r="Y139" s="75">
        <v>1.3781427436730101E-3</v>
      </c>
      <c r="Z139" s="92">
        <f>((((N139/1000)+1)/(([1]SMOW!$Z$4/1000)+1))-1)*1000</f>
        <v>9.8452259993491165</v>
      </c>
      <c r="AA139" s="92">
        <f>((((P139/1000)+1)/(([1]SMOW!$AA$4/1000)+1))-1)*1000</f>
        <v>18.936367744020632</v>
      </c>
      <c r="AB139" s="92">
        <f>Z139*[1]SMOW!$AN$6</f>
        <v>10.159363628043165</v>
      </c>
      <c r="AC139" s="92">
        <f>AA139*[1]SMOW!$AN$12</f>
        <v>19.52104761104717</v>
      </c>
      <c r="AD139" s="92">
        <f t="shared" si="78"/>
        <v>10.108104176642559</v>
      </c>
      <c r="AE139" s="92">
        <f t="shared" si="78"/>
        <v>19.332955852172624</v>
      </c>
      <c r="AF139" s="51">
        <f>(AD139-[1]SMOW!AN$14*AE139)</f>
        <v>-9.9696513304586176E-2</v>
      </c>
      <c r="AG139" s="55">
        <f t="shared" si="76"/>
        <v>-99.696513304586176</v>
      </c>
      <c r="AK139" s="70">
        <v>22</v>
      </c>
      <c r="AL139" s="70">
        <v>0</v>
      </c>
      <c r="AM139" s="70">
        <v>0</v>
      </c>
      <c r="AN139" s="70">
        <v>0</v>
      </c>
    </row>
    <row r="140" spans="1:40" s="75" customFormat="1" x14ac:dyDescent="0.25">
      <c r="A140" s="75">
        <v>4044</v>
      </c>
      <c r="B140" s="75" t="s">
        <v>143</v>
      </c>
      <c r="C140" s="75" t="s">
        <v>127</v>
      </c>
      <c r="D140" s="75" t="s">
        <v>131</v>
      </c>
      <c r="E140" s="75" t="s">
        <v>299</v>
      </c>
      <c r="F140" s="75">
        <v>8.6119254024398799</v>
      </c>
      <c r="G140" s="75">
        <v>8.5750537988114193</v>
      </c>
      <c r="H140" s="75">
        <v>5.15932860298515E-3</v>
      </c>
      <c r="I140" s="75">
        <v>16.638349902272601</v>
      </c>
      <c r="J140" s="75">
        <v>16.501448923011601</v>
      </c>
      <c r="K140" s="75">
        <v>2.1246399651343299E-3</v>
      </c>
      <c r="L140" s="75">
        <v>-0.137711232538689</v>
      </c>
      <c r="M140" s="75">
        <v>5.0661181817297802E-3</v>
      </c>
      <c r="N140" s="75">
        <v>-1.67086469124032</v>
      </c>
      <c r="O140" s="75">
        <v>5.1067292912824001E-3</v>
      </c>
      <c r="P140" s="75">
        <v>-3.5887975083087098</v>
      </c>
      <c r="Q140" s="75">
        <v>2.0823678968302198E-3</v>
      </c>
      <c r="R140" s="75">
        <v>-10.4386551627895</v>
      </c>
      <c r="S140" s="75">
        <v>0.12971900824027499</v>
      </c>
      <c r="T140" s="75">
        <v>364.91747524682</v>
      </c>
      <c r="U140" s="75">
        <v>0.18915250009347501</v>
      </c>
      <c r="V140" s="76">
        <v>44696.584953703707</v>
      </c>
      <c r="W140" s="75">
        <v>2.5</v>
      </c>
      <c r="X140" s="75">
        <v>8.3290530417481409E-3</v>
      </c>
      <c r="Y140" s="75">
        <v>9.1422194586903305E-3</v>
      </c>
      <c r="Z140" s="92">
        <f>((((N140/1000)+1)/(([1]SMOW!$Z$4/1000)+1))-1)*1000</f>
        <v>8.725919767254009</v>
      </c>
      <c r="AA140" s="92">
        <f>((((P140/1000)+1)/(([1]SMOW!$AA$4/1000)+1))-1)*1000</f>
        <v>16.788883266521502</v>
      </c>
      <c r="AB140" s="92">
        <f>Z140*[1]SMOW!$AN$6</f>
        <v>9.0043430095483874</v>
      </c>
      <c r="AC140" s="92">
        <f>AA140*[1]SMOW!$AN$12</f>
        <v>17.307257337435569</v>
      </c>
      <c r="AD140" s="92">
        <f t="shared" si="78"/>
        <v>8.9640456333169123</v>
      </c>
      <c r="AE140" s="92">
        <f t="shared" si="78"/>
        <v>17.159192712728288</v>
      </c>
      <c r="AF140" s="51">
        <f>(AD140-[1]SMOW!AN$14*AE140)</f>
        <v>-9.6008119003624159E-2</v>
      </c>
      <c r="AG140" s="55">
        <f t="shared" si="76"/>
        <v>-96.008119003624159</v>
      </c>
      <c r="AK140" s="70">
        <v>22</v>
      </c>
      <c r="AL140" s="70">
        <v>0</v>
      </c>
      <c r="AM140" s="70">
        <v>0</v>
      </c>
      <c r="AN140" s="70">
        <v>0</v>
      </c>
    </row>
    <row r="141" spans="1:40" s="75" customFormat="1" x14ac:dyDescent="0.25">
      <c r="A141" s="75">
        <v>4045</v>
      </c>
      <c r="B141" s="75" t="s">
        <v>143</v>
      </c>
      <c r="C141" s="75" t="s">
        <v>127</v>
      </c>
      <c r="D141" s="75" t="s">
        <v>131</v>
      </c>
      <c r="E141" s="75" t="s">
        <v>300</v>
      </c>
      <c r="F141" s="75">
        <v>9.4431031260315805</v>
      </c>
      <c r="G141" s="75">
        <v>9.3987954572661394</v>
      </c>
      <c r="H141" s="75">
        <v>3.8580109395875699E-3</v>
      </c>
      <c r="I141" s="75">
        <v>18.205634817406501</v>
      </c>
      <c r="J141" s="75">
        <v>18.041896482015101</v>
      </c>
      <c r="K141" s="75">
        <v>2.1335057766052302E-3</v>
      </c>
      <c r="L141" s="75">
        <v>-0.127325885237841</v>
      </c>
      <c r="M141" s="75">
        <v>3.81584111781871E-3</v>
      </c>
      <c r="N141" s="75">
        <v>-0.84816081754765205</v>
      </c>
      <c r="O141" s="75">
        <v>3.8186785505171699E-3</v>
      </c>
      <c r="P141" s="75">
        <v>-2.0526954646609101</v>
      </c>
      <c r="Q141" s="75">
        <v>2.0910573131500102E-3</v>
      </c>
      <c r="R141" s="75">
        <v>-7.2941769099151701</v>
      </c>
      <c r="S141" s="75">
        <v>0.15425530857605499</v>
      </c>
      <c r="T141" s="75">
        <v>326.78426710660801</v>
      </c>
      <c r="U141" s="75">
        <v>0.103959531049013</v>
      </c>
      <c r="V141" s="76">
        <v>44696.678506944445</v>
      </c>
      <c r="W141" s="75">
        <v>2.5</v>
      </c>
      <c r="X141" s="75">
        <v>6.4938182854249503E-3</v>
      </c>
      <c r="Y141" s="75">
        <v>5.3832821543906596E-3</v>
      </c>
      <c r="Z141" s="92">
        <f>((((N141/1000)+1)/(([1]SMOW!$Z$4/1000)+1))-1)*1000</f>
        <v>9.5571914314132034</v>
      </c>
      <c r="AA141" s="92">
        <f>((((P141/1000)+1)/(([1]SMOW!$AA$4/1000)+1))-1)*1000</f>
        <v>18.356400249107008</v>
      </c>
      <c r="AB141" s="92">
        <f>Z141*[1]SMOW!$AN$6</f>
        <v>9.8621385655305609</v>
      </c>
      <c r="AC141" s="92">
        <f>AA141*[1]SMOW!$AN$12</f>
        <v>18.923173022102119</v>
      </c>
      <c r="AD141" s="92">
        <f t="shared" si="78"/>
        <v>9.8138250669055225</v>
      </c>
      <c r="AE141" s="92">
        <f t="shared" si="78"/>
        <v>18.746356915554902</v>
      </c>
      <c r="AF141" s="51">
        <f>(AD141-[1]SMOW!AN$14*AE141)</f>
        <v>-8.4251384507465943E-2</v>
      </c>
      <c r="AG141" s="55">
        <f t="shared" si="76"/>
        <v>-84.251384507465943</v>
      </c>
      <c r="AK141" s="70">
        <v>22</v>
      </c>
      <c r="AL141" s="70">
        <v>0</v>
      </c>
      <c r="AM141" s="70">
        <v>0</v>
      </c>
      <c r="AN141" s="70">
        <v>0</v>
      </c>
    </row>
    <row r="142" spans="1:40" s="75" customFormat="1" x14ac:dyDescent="0.25">
      <c r="A142" s="75">
        <v>4046</v>
      </c>
      <c r="B142" s="75" t="s">
        <v>143</v>
      </c>
      <c r="C142" s="75" t="s">
        <v>127</v>
      </c>
      <c r="D142" s="75" t="s">
        <v>131</v>
      </c>
      <c r="E142" s="75" t="s">
        <v>301</v>
      </c>
      <c r="F142" s="75">
        <v>9.7684927362526004</v>
      </c>
      <c r="G142" s="75">
        <v>9.7210889616353899</v>
      </c>
      <c r="H142" s="75">
        <v>5.1392364240305504E-3</v>
      </c>
      <c r="I142" s="75">
        <v>18.833680924187099</v>
      </c>
      <c r="J142" s="75">
        <v>18.658522897877599</v>
      </c>
      <c r="K142" s="75">
        <v>2.1416788135808799E-3</v>
      </c>
      <c r="L142" s="75">
        <v>-0.130611128443962</v>
      </c>
      <c r="M142" s="75">
        <v>5.1758196073581498E-3</v>
      </c>
      <c r="N142" s="75">
        <v>-0.52608855166523505</v>
      </c>
      <c r="O142" s="75">
        <v>5.0868419519240699E-3</v>
      </c>
      <c r="P142" s="75">
        <v>-1.4371450316699901</v>
      </c>
      <c r="Q142" s="75">
        <v>2.0990677384886002E-3</v>
      </c>
      <c r="R142" s="75">
        <v>-6.2545001157012097</v>
      </c>
      <c r="S142" s="75">
        <v>0.15182445491386001</v>
      </c>
      <c r="T142" s="75">
        <v>318.16101251638497</v>
      </c>
      <c r="U142" s="75">
        <v>0.116613940285323</v>
      </c>
      <c r="V142" s="76">
        <v>44696.770324074074</v>
      </c>
      <c r="W142" s="75">
        <v>2.5</v>
      </c>
      <c r="X142" s="75">
        <v>1.3802779340044801E-2</v>
      </c>
      <c r="Y142" s="75">
        <v>1.20722132490538E-2</v>
      </c>
      <c r="Z142" s="92">
        <f>((((N142/1000)+1)/(([1]SMOW!$Z$4/1000)+1))-1)*1000</f>
        <v>9.8826178175051016</v>
      </c>
      <c r="AA142" s="92">
        <f>((((P142/1000)+1)/(([1]SMOW!$AA$4/1000)+1))-1)*1000</f>
        <v>18.984539350503926</v>
      </c>
      <c r="AB142" s="92">
        <f>Z142*[1]SMOW!$AN$6</f>
        <v>10.197948529739218</v>
      </c>
      <c r="AC142" s="92">
        <f>AA142*[1]SMOW!$AN$12</f>
        <v>19.57070656551894</v>
      </c>
      <c r="AD142" s="92">
        <f t="shared" si="78"/>
        <v>10.146300293209119</v>
      </c>
      <c r="AE142" s="92">
        <f t="shared" si="78"/>
        <v>19.381662786894637</v>
      </c>
      <c r="AF142" s="51">
        <f>(AD142-[1]SMOW!AN$14*AE142)</f>
        <v>-8.7217658271249832E-2</v>
      </c>
      <c r="AG142" s="55">
        <f t="shared" si="76"/>
        <v>-87.217658271249832</v>
      </c>
      <c r="AH142" s="2">
        <f>AVERAGE(AG140:AG142)</f>
        <v>-89.159053927446635</v>
      </c>
      <c r="AI142" s="2">
        <f>STDEV(AG140:AG142)</f>
        <v>6.114079188538045</v>
      </c>
      <c r="AK142" s="70">
        <v>22</v>
      </c>
      <c r="AL142" s="70">
        <v>0</v>
      </c>
      <c r="AM142" s="70">
        <v>0</v>
      </c>
      <c r="AN142" s="70">
        <v>0</v>
      </c>
    </row>
    <row r="143" spans="1:40" s="75" customFormat="1" x14ac:dyDescent="0.25">
      <c r="A143" s="75">
        <v>4047</v>
      </c>
      <c r="B143" s="75" t="s">
        <v>143</v>
      </c>
      <c r="C143" s="75" t="s">
        <v>127</v>
      </c>
      <c r="D143" s="75" t="s">
        <v>131</v>
      </c>
      <c r="E143" s="75" t="s">
        <v>302</v>
      </c>
      <c r="F143" s="75">
        <v>9.6849813024012992</v>
      </c>
      <c r="G143" s="75">
        <v>9.6383820253866102</v>
      </c>
      <c r="H143" s="75">
        <v>5.1235014266670601E-3</v>
      </c>
      <c r="I143" s="75">
        <v>18.663907630399802</v>
      </c>
      <c r="J143" s="75">
        <v>18.491874088254399</v>
      </c>
      <c r="K143" s="75">
        <v>1.92742162412735E-3</v>
      </c>
      <c r="L143" s="75">
        <v>-0.12532749321169701</v>
      </c>
      <c r="M143" s="75">
        <v>5.2033686947292298E-3</v>
      </c>
      <c r="N143" s="75">
        <v>-0.60615695446631102</v>
      </c>
      <c r="O143" s="75">
        <v>5.15909611063705E-3</v>
      </c>
      <c r="P143" s="75">
        <v>-1.59301549839915</v>
      </c>
      <c r="Q143" s="75">
        <v>7.5621342221969196E-3</v>
      </c>
      <c r="R143" s="75">
        <v>-4.2395815781003696</v>
      </c>
      <c r="S143" s="75">
        <v>0.17389836511849599</v>
      </c>
      <c r="T143" s="75">
        <v>348.99092647704799</v>
      </c>
      <c r="U143" s="75">
        <v>0.108817591570079</v>
      </c>
      <c r="V143" s="76">
        <v>44696.941145833334</v>
      </c>
      <c r="W143" s="75">
        <v>2.5</v>
      </c>
      <c r="X143" s="75">
        <v>6.0654447842795903E-2</v>
      </c>
      <c r="Y143" s="75">
        <v>5.8429752653946197E-2</v>
      </c>
      <c r="Z143" s="92">
        <f>((((N143/1000)+1)/(([1]SMOW!$Z$4/1000)+1))-1)*1000</f>
        <v>9.8017155675322876</v>
      </c>
      <c r="AA143" s="92">
        <f>((((P143/1000)+1)/(([1]SMOW!$AA$4/1000)+1))-1)*1000</f>
        <v>18.825481165084756</v>
      </c>
      <c r="AB143" s="92">
        <f>Z143*[1]SMOW!$AN$6</f>
        <v>10.11446488234961</v>
      </c>
      <c r="AC143" s="92">
        <f>AA143*[1]SMOW!$AN$12</f>
        <v>19.406737294723868</v>
      </c>
      <c r="AD143" s="92">
        <f t="shared" si="78"/>
        <v>10.063655998314104</v>
      </c>
      <c r="AE143" s="92">
        <f t="shared" si="78"/>
        <v>19.220827980563573</v>
      </c>
      <c r="AF143" s="51">
        <f>(AD143-[1]SMOW!AN$14*AE143)</f>
        <v>-8.4941175423463022E-2</v>
      </c>
      <c r="AG143" s="55">
        <f t="shared" si="76"/>
        <v>-84.941175423463022</v>
      </c>
      <c r="AK143" s="70">
        <v>22</v>
      </c>
      <c r="AL143" s="70">
        <v>0</v>
      </c>
      <c r="AM143" s="70">
        <v>0</v>
      </c>
      <c r="AN143" s="70">
        <v>0</v>
      </c>
    </row>
    <row r="144" spans="1:40" s="75" customFormat="1" x14ac:dyDescent="0.25">
      <c r="A144" s="75">
        <v>4048</v>
      </c>
      <c r="B144" s="75" t="s">
        <v>143</v>
      </c>
      <c r="C144" s="75" t="s">
        <v>127</v>
      </c>
      <c r="D144" s="75" t="s">
        <v>131</v>
      </c>
      <c r="E144" s="75" t="s">
        <v>303</v>
      </c>
      <c r="F144" s="75">
        <v>9.5722959856480898</v>
      </c>
      <c r="G144" s="75">
        <v>9.5267714850242999</v>
      </c>
      <c r="H144" s="75">
        <v>4.3290865119498499E-3</v>
      </c>
      <c r="I144" s="75">
        <v>18.454602562132099</v>
      </c>
      <c r="J144" s="75">
        <v>18.286382794943801</v>
      </c>
      <c r="K144" s="75">
        <v>1.7268234436697799E-3</v>
      </c>
      <c r="L144" s="75">
        <v>-0.12843863070604</v>
      </c>
      <c r="M144" s="75">
        <v>4.3365379487386099E-3</v>
      </c>
      <c r="N144" s="75">
        <v>-0.72028507804797703</v>
      </c>
      <c r="O144" s="75">
        <v>4.2849515113830101E-3</v>
      </c>
      <c r="P144" s="75">
        <v>-1.8086812093187099</v>
      </c>
      <c r="Q144" s="75">
        <v>1.6924663762329299E-3</v>
      </c>
      <c r="R144" s="75">
        <v>-4.7919825260609796</v>
      </c>
      <c r="S144" s="75">
        <v>0.130119597116375</v>
      </c>
      <c r="T144" s="75">
        <v>246.69375991731999</v>
      </c>
      <c r="U144" s="75">
        <v>6.4967818359888393E-2</v>
      </c>
      <c r="V144" s="76">
        <v>44697.017708333333</v>
      </c>
      <c r="W144" s="75">
        <v>2.5</v>
      </c>
      <c r="X144" s="75">
        <v>5.67614124031126E-4</v>
      </c>
      <c r="Y144" s="75">
        <v>1.3234494182675701E-3</v>
      </c>
      <c r="Z144" s="92">
        <f>((((N144/1000)+1)/(([1]SMOW!$Z$4/1000)+1))-1)*1000</f>
        <v>9.6863988925404154</v>
      </c>
      <c r="AA144" s="92">
        <f>((((P144/1000)+1)/(([1]SMOW!$AA$4/1000)+1))-1)*1000</f>
        <v>18.605404858418993</v>
      </c>
      <c r="AB144" s="92">
        <f>Z144*[1]SMOW!$AN$6</f>
        <v>9.9954687278990413</v>
      </c>
      <c r="AC144" s="92">
        <f>AA144*[1]SMOW!$AN$12</f>
        <v>19.179865905312752</v>
      </c>
      <c r="AD144" s="92">
        <f t="shared" si="78"/>
        <v>9.9458444350834689</v>
      </c>
      <c r="AE144" s="92">
        <f t="shared" si="78"/>
        <v>18.998250838153616</v>
      </c>
      <c r="AF144" s="51">
        <f>(AD144-[1]SMOW!AN$14*AE144)</f>
        <v>-8.5232007461641501E-2</v>
      </c>
      <c r="AG144" s="55">
        <f t="shared" si="76"/>
        <v>-85.232007461641501</v>
      </c>
      <c r="AH144" s="2">
        <f>AVERAGE(AG143:AG144,AG139)</f>
        <v>-89.956565396563562</v>
      </c>
      <c r="AI144" s="2">
        <f>STDEV(AG143:AG144,AG139)</f>
        <v>8.4362956774198761</v>
      </c>
      <c r="AK144" s="70">
        <v>22</v>
      </c>
      <c r="AL144" s="70">
        <v>0</v>
      </c>
      <c r="AM144" s="70">
        <v>0</v>
      </c>
      <c r="AN144" s="70">
        <v>0</v>
      </c>
    </row>
    <row r="145" spans="1:40" s="75" customFormat="1" x14ac:dyDescent="0.25">
      <c r="A145" s="75">
        <v>4049</v>
      </c>
      <c r="B145" s="75" t="s">
        <v>143</v>
      </c>
      <c r="C145" s="75" t="s">
        <v>127</v>
      </c>
      <c r="D145" s="75" t="s">
        <v>131</v>
      </c>
      <c r="E145" s="75" t="s">
        <v>304</v>
      </c>
      <c r="F145" s="75">
        <v>8.5197189801596593</v>
      </c>
      <c r="G145" s="75">
        <v>8.4836306201110094</v>
      </c>
      <c r="H145" s="75">
        <v>4.4659763676566603E-3</v>
      </c>
      <c r="I145" s="75">
        <v>16.617409968252499</v>
      </c>
      <c r="J145" s="75">
        <v>16.480851524612</v>
      </c>
      <c r="K145" s="75">
        <v>1.48026386969987E-3</v>
      </c>
      <c r="L145" s="75">
        <v>-0.218258984884136</v>
      </c>
      <c r="M145" s="75">
        <v>4.31288938644072E-3</v>
      </c>
      <c r="N145" s="75">
        <v>-1.7621310698211601</v>
      </c>
      <c r="O145" s="75">
        <v>4.4204457761606404E-3</v>
      </c>
      <c r="P145" s="75">
        <v>-3.60932081911939</v>
      </c>
      <c r="Q145" s="75">
        <v>1.45081237841745E-3</v>
      </c>
      <c r="R145" s="75">
        <v>-7.8140991124006796</v>
      </c>
      <c r="S145" s="75">
        <v>0.148087729976694</v>
      </c>
      <c r="T145" s="75">
        <v>185.63367383871599</v>
      </c>
      <c r="U145" s="75">
        <v>6.3776928207307806E-2</v>
      </c>
      <c r="V145" s="76">
        <v>44697.094988425924</v>
      </c>
      <c r="W145" s="75">
        <v>2.5</v>
      </c>
      <c r="X145" s="75">
        <v>1.6880036857367199E-2</v>
      </c>
      <c r="Y145" s="75">
        <v>1.23907167726498E-2</v>
      </c>
      <c r="Z145" s="92">
        <f>((((N145/1000)+1)/(([1]SMOW!$Z$4/1000)+1))-1)*1000</f>
        <v>8.6337029237084639</v>
      </c>
      <c r="AA145" s="92">
        <f>((((P145/1000)+1)/(([1]SMOW!$AA$4/1000)+1))-1)*1000</f>
        <v>16.767940231931178</v>
      </c>
      <c r="AB145" s="92">
        <f>Z145*[1]SMOW!$AN$6</f>
        <v>8.909183746950303</v>
      </c>
      <c r="AC145" s="92">
        <f>AA145*[1]SMOW!$AN$12</f>
        <v>17.285667665071575</v>
      </c>
      <c r="AD145" s="92">
        <f t="shared" si="78"/>
        <v>8.8697311233969103</v>
      </c>
      <c r="AE145" s="92">
        <f t="shared" si="78"/>
        <v>17.137970116208486</v>
      </c>
      <c r="AF145" s="51">
        <f>(AD145-[1]SMOW!AN$14*AE145)</f>
        <v>-0.17911709796117137</v>
      </c>
      <c r="AG145" s="55">
        <f t="shared" si="76"/>
        <v>-179.11709796117137</v>
      </c>
      <c r="AK145" s="70">
        <v>22</v>
      </c>
      <c r="AL145" s="70">
        <v>0</v>
      </c>
      <c r="AM145" s="70">
        <v>0</v>
      </c>
      <c r="AN145" s="70">
        <v>0</v>
      </c>
    </row>
    <row r="146" spans="1:40" s="75" customFormat="1" x14ac:dyDescent="0.25">
      <c r="A146" s="75">
        <v>4050</v>
      </c>
      <c r="B146" s="75" t="s">
        <v>143</v>
      </c>
      <c r="C146" s="75" t="s">
        <v>127</v>
      </c>
      <c r="D146" s="75" t="s">
        <v>131</v>
      </c>
      <c r="E146" s="75" t="s">
        <v>305</v>
      </c>
      <c r="F146" s="75">
        <v>8.5626411737456394</v>
      </c>
      <c r="G146" s="75">
        <v>8.5261891846063396</v>
      </c>
      <c r="H146" s="75">
        <v>5.1579920721278698E-3</v>
      </c>
      <c r="I146" s="75">
        <v>16.737228579976701</v>
      </c>
      <c r="J146" s="75">
        <v>16.598704627318099</v>
      </c>
      <c r="K146" s="75">
        <v>2.0085321118116601E-3</v>
      </c>
      <c r="L146" s="75">
        <v>-0.23792685861759699</v>
      </c>
      <c r="M146" s="75">
        <v>4.9928322262746396E-3</v>
      </c>
      <c r="N146" s="75">
        <v>-1.7196464676376699</v>
      </c>
      <c r="O146" s="75">
        <v>5.1054063863460297E-3</v>
      </c>
      <c r="P146" s="75">
        <v>-3.4918861315527598</v>
      </c>
      <c r="Q146" s="75">
        <v>1.9685701380084898E-3</v>
      </c>
      <c r="R146" s="75">
        <v>-7.3793303626270799</v>
      </c>
      <c r="S146" s="75">
        <v>0.17910651458107499</v>
      </c>
      <c r="T146" s="75">
        <v>290.53413654870099</v>
      </c>
      <c r="U146" s="75">
        <v>0.11227440032727699</v>
      </c>
      <c r="V146" s="76">
        <v>44697.592997685184</v>
      </c>
      <c r="W146" s="75">
        <v>2.5</v>
      </c>
      <c r="X146" s="75">
        <v>2.4382689668497999E-2</v>
      </c>
      <c r="Y146" s="75">
        <v>2.6121177366699E-2</v>
      </c>
      <c r="Z146" s="92">
        <f>((((N146/1000)+1)/(([1]SMOW!$Z$4/1000)+1))-1)*1000</f>
        <v>8.6766299684051251</v>
      </c>
      <c r="AA146" s="92">
        <f>((((P146/1000)+1)/(([1]SMOW!$AA$4/1000)+1))-1)*1000</f>
        <v>16.887776585164715</v>
      </c>
      <c r="AB146" s="92">
        <f>Z146*[1]SMOW!$AN$6</f>
        <v>8.9534804910351493</v>
      </c>
      <c r="AC146" s="92">
        <f>AA146*[1]SMOW!$AN$12</f>
        <v>17.409204089196251</v>
      </c>
      <c r="AD146" s="92">
        <f t="shared" si="78"/>
        <v>8.9136357407695055</v>
      </c>
      <c r="AE146" s="92">
        <f t="shared" si="78"/>
        <v>17.259400042622794</v>
      </c>
      <c r="AF146" s="51">
        <f>(AD146-[1]SMOW!AN$14*AE146)</f>
        <v>-0.19932748173532921</v>
      </c>
      <c r="AG146" s="55">
        <f t="shared" si="76"/>
        <v>-199.32748173532923</v>
      </c>
      <c r="AK146" s="70">
        <v>22</v>
      </c>
      <c r="AL146" s="70">
        <v>0</v>
      </c>
      <c r="AM146" s="70">
        <v>0</v>
      </c>
      <c r="AN146" s="70">
        <v>0</v>
      </c>
    </row>
    <row r="147" spans="1:40" s="75" customFormat="1" x14ac:dyDescent="0.25">
      <c r="A147" s="75">
        <v>4051</v>
      </c>
      <c r="B147" s="75" t="s">
        <v>143</v>
      </c>
      <c r="C147" s="75" t="s">
        <v>127</v>
      </c>
      <c r="D147" s="75" t="s">
        <v>131</v>
      </c>
      <c r="E147" s="75" t="s">
        <v>306</v>
      </c>
      <c r="F147" s="75">
        <v>10.203309663006801</v>
      </c>
      <c r="G147" s="75">
        <v>10.151606822002501</v>
      </c>
      <c r="H147" s="75">
        <v>4.9582205664815901E-3</v>
      </c>
      <c r="I147" s="75">
        <v>19.8589169440788</v>
      </c>
      <c r="J147" s="75">
        <v>19.664300961378501</v>
      </c>
      <c r="K147" s="75">
        <v>1.57776390576949E-3</v>
      </c>
      <c r="L147" s="75">
        <v>-0.23114408560528499</v>
      </c>
      <c r="M147" s="75">
        <v>4.9217398064668903E-3</v>
      </c>
      <c r="N147" s="75">
        <v>-9.5704579821046007E-2</v>
      </c>
      <c r="O147" s="75">
        <v>4.9076715495237301E-3</v>
      </c>
      <c r="P147" s="75">
        <v>-0.432307219367981</v>
      </c>
      <c r="Q147" s="75">
        <v>1.5463725431440101E-3</v>
      </c>
      <c r="R147" s="75">
        <v>-2.2023166773313601</v>
      </c>
      <c r="S147" s="75">
        <v>0.134836384359135</v>
      </c>
      <c r="T147" s="75">
        <v>250.66410548345601</v>
      </c>
      <c r="U147" s="75">
        <v>0.102499145316173</v>
      </c>
      <c r="V147" s="76">
        <v>44697.714421296296</v>
      </c>
      <c r="W147" s="75">
        <v>2.5</v>
      </c>
      <c r="X147" s="75">
        <v>1.3672698925031E-3</v>
      </c>
      <c r="Y147" s="75">
        <v>8.4413140332649701E-4</v>
      </c>
      <c r="Z147" s="92">
        <f>((((N147/1000)+1)/(([1]SMOW!$Z$4/1000)+1))-1)*1000</f>
        <v>10.317483887718915</v>
      </c>
      <c r="AA147" s="92">
        <f>((((P147/1000)+1)/(([1]SMOW!$AA$4/1000)+1))-1)*1000</f>
        <v>20.009927176814823</v>
      </c>
      <c r="AB147" s="92">
        <f>Z147*[1]SMOW!$AN$6</f>
        <v>10.646690136797538</v>
      </c>
      <c r="AC147" s="92">
        <f>AA147*[1]SMOW!$AN$12</f>
        <v>20.627754297575351</v>
      </c>
      <c r="AD147" s="92">
        <f t="shared" si="78"/>
        <v>10.590413220890898</v>
      </c>
      <c r="AE147" s="92">
        <f t="shared" si="78"/>
        <v>20.417883377114315</v>
      </c>
      <c r="AF147" s="51">
        <f>(AD147-[1]SMOW!AN$14*AE147)</f>
        <v>-0.19022920222545991</v>
      </c>
      <c r="AG147" s="55">
        <f t="shared" si="76"/>
        <v>-190.22920222545991</v>
      </c>
      <c r="AK147" s="70">
        <v>22</v>
      </c>
      <c r="AL147" s="70">
        <v>0</v>
      </c>
      <c r="AM147" s="70">
        <v>0</v>
      </c>
      <c r="AN147" s="70">
        <v>0</v>
      </c>
    </row>
    <row r="148" spans="1:40" s="75" customFormat="1" x14ac:dyDescent="0.25">
      <c r="A148" s="75">
        <v>4052</v>
      </c>
      <c r="B148" s="75" t="s">
        <v>143</v>
      </c>
      <c r="C148" s="75" t="s">
        <v>127</v>
      </c>
      <c r="D148" s="75" t="s">
        <v>131</v>
      </c>
      <c r="E148" s="75" t="s">
        <v>307</v>
      </c>
      <c r="F148" s="75">
        <v>8.5311619568455992</v>
      </c>
      <c r="G148" s="75">
        <v>8.4949768871936708</v>
      </c>
      <c r="H148" s="75">
        <v>4.4504467287520997E-3</v>
      </c>
      <c r="I148" s="75">
        <v>16.6944677313254</v>
      </c>
      <c r="J148" s="75">
        <v>16.556646788529498</v>
      </c>
      <c r="K148" s="75">
        <v>2.34364556423156E-3</v>
      </c>
      <c r="L148" s="75">
        <v>-0.24693261714989501</v>
      </c>
      <c r="M148" s="75">
        <v>4.7093997827044503E-3</v>
      </c>
      <c r="N148" s="75">
        <v>-1.7396092067426601</v>
      </c>
      <c r="O148" s="75">
        <v>8.8640340941411808E-3</v>
      </c>
      <c r="P148" s="75">
        <v>-3.53379620569893</v>
      </c>
      <c r="Q148" s="75">
        <v>2.2970161366585198E-3</v>
      </c>
      <c r="R148" s="75">
        <v>-7.2139245668880996</v>
      </c>
      <c r="S148" s="75">
        <v>0.16990981699892199</v>
      </c>
      <c r="T148" s="75">
        <v>131.76461574329599</v>
      </c>
      <c r="U148" s="75">
        <v>7.0477003855734105E-2</v>
      </c>
      <c r="V148" s="76">
        <v>44697.90048611111</v>
      </c>
      <c r="W148" s="75">
        <v>2.5</v>
      </c>
      <c r="X148" s="75">
        <v>5.47335604602198E-2</v>
      </c>
      <c r="Y148" s="75">
        <v>5.9607626364024301E-2</v>
      </c>
      <c r="Z148" s="92">
        <f>((((N148/1000)+1)/(([1]SMOW!$Z$4/1000)+1))-1)*1000</f>
        <v>8.6564593336388995</v>
      </c>
      <c r="AA148" s="92">
        <f>((((P148/1000)+1)/(([1]SMOW!$AA$4/1000)+1))-1)*1000</f>
        <v>16.845009404925946</v>
      </c>
      <c r="AB148" s="92">
        <f>Z148*[1]SMOW!$AN$6</f>
        <v>8.9326662595271991</v>
      </c>
      <c r="AC148" s="92">
        <f>AA148*[1]SMOW!$AN$12</f>
        <v>17.365116428198281</v>
      </c>
      <c r="AD148" s="92">
        <f t="shared" si="78"/>
        <v>8.893006002523709</v>
      </c>
      <c r="AE148" s="92">
        <f t="shared" si="78"/>
        <v>17.216065840337755</v>
      </c>
      <c r="AF148" s="51">
        <f>(AD148-[1]SMOW!AN$14*AE148)</f>
        <v>-0.19707676117462647</v>
      </c>
      <c r="AG148" s="55">
        <f t="shared" si="76"/>
        <v>-197.07676117462648</v>
      </c>
      <c r="AH148" s="2">
        <f>AVERAGE(AG146:AG148)</f>
        <v>-195.54448171180522</v>
      </c>
      <c r="AI148" s="2">
        <f>STDEV(AG146:AG148)</f>
        <v>4.7387321905827138</v>
      </c>
      <c r="AK148" s="70">
        <v>22</v>
      </c>
      <c r="AL148" s="70">
        <v>0</v>
      </c>
      <c r="AM148" s="70">
        <v>0</v>
      </c>
      <c r="AN148" s="70">
        <v>0</v>
      </c>
    </row>
    <row r="149" spans="1:40" s="75" customFormat="1" x14ac:dyDescent="0.25">
      <c r="A149" s="75">
        <v>4053</v>
      </c>
      <c r="B149" s="75" t="s">
        <v>240</v>
      </c>
      <c r="C149" s="75" t="s">
        <v>62</v>
      </c>
      <c r="D149" s="75" t="s">
        <v>22</v>
      </c>
      <c r="E149" s="75" t="s">
        <v>308</v>
      </c>
      <c r="F149" s="75">
        <v>8.5403225025609805E-2</v>
      </c>
      <c r="G149" s="75">
        <v>8.5398822760002005E-2</v>
      </c>
      <c r="H149" s="75">
        <v>6.22558553565311E-3</v>
      </c>
      <c r="I149" s="75">
        <v>0.21090833609936899</v>
      </c>
      <c r="J149" s="75">
        <v>0.21088553082247</v>
      </c>
      <c r="K149" s="75">
        <v>5.3945035912920701E-3</v>
      </c>
      <c r="L149" s="75">
        <v>-3.03229329222953E-2</v>
      </c>
      <c r="M149" s="75">
        <v>4.6983303137189203E-3</v>
      </c>
      <c r="N149" s="75">
        <v>-10.1104590467924</v>
      </c>
      <c r="O149" s="75">
        <v>6.1621157434973402E-3</v>
      </c>
      <c r="P149" s="75">
        <v>-19.6893969066947</v>
      </c>
      <c r="Q149" s="75">
        <v>5.2871739599064599E-3</v>
      </c>
      <c r="R149" s="75">
        <v>-31.2117709871548</v>
      </c>
      <c r="S149" s="75">
        <v>0.168100269864045</v>
      </c>
      <c r="T149" s="75">
        <v>238.337851213443</v>
      </c>
      <c r="U149" s="75">
        <v>0.22864267829548299</v>
      </c>
      <c r="V149" s="76">
        <v>44704.570069444446</v>
      </c>
      <c r="W149" s="75">
        <v>2.5</v>
      </c>
      <c r="X149" s="75">
        <v>3.5930384152711298E-2</v>
      </c>
      <c r="Y149" s="75">
        <v>3.28342604272003E-2</v>
      </c>
      <c r="Z149" s="92">
        <f>((((N149/1000)+1)/(([1]SMOW!$Z$4/1000)+1))-1)*1000</f>
        <v>0.19843391346907602</v>
      </c>
      <c r="AA149" s="92">
        <f>((((P149/1000)+1)/(([1]SMOW!$AA$4/1000)+1))-1)*1000</f>
        <v>0.35900929353904765</v>
      </c>
      <c r="AB149" s="92">
        <f>Z149*[1]SMOW!$AN$6</f>
        <v>0.20476546533327666</v>
      </c>
      <c r="AC149" s="92">
        <f>AA149*[1]SMOW!$AN$12</f>
        <v>0.37009407541723971</v>
      </c>
      <c r="AD149" s="92">
        <f t="shared" si="78"/>
        <v>0.20474450374673933</v>
      </c>
      <c r="AE149" s="92">
        <f t="shared" si="78"/>
        <v>0.37002560749741281</v>
      </c>
      <c r="AF149" s="51">
        <f>(AD149-[1]SMOW!AN$14*AE149)</f>
        <v>9.3709829881053475E-3</v>
      </c>
      <c r="AG149" s="55">
        <f t="shared" si="76"/>
        <v>9.3709829881053466</v>
      </c>
      <c r="AK149" s="70">
        <v>22</v>
      </c>
      <c r="AL149" s="70">
        <v>2</v>
      </c>
      <c r="AM149" s="70">
        <v>0</v>
      </c>
      <c r="AN149" s="70">
        <v>0</v>
      </c>
    </row>
    <row r="150" spans="1:40" s="75" customFormat="1" x14ac:dyDescent="0.25">
      <c r="A150" s="75">
        <v>4054</v>
      </c>
      <c r="B150" s="75" t="s">
        <v>240</v>
      </c>
      <c r="C150" s="75" t="s">
        <v>62</v>
      </c>
      <c r="D150" s="75" t="s">
        <v>22</v>
      </c>
      <c r="E150" s="75" t="s">
        <v>309</v>
      </c>
      <c r="F150" s="75">
        <v>-8.6157080167736905E-2</v>
      </c>
      <c r="G150" s="75">
        <v>-8.6161278906918604E-2</v>
      </c>
      <c r="H150" s="75">
        <v>4.9970406971976402E-3</v>
      </c>
      <c r="I150" s="75">
        <v>-9.47173305137744E-2</v>
      </c>
      <c r="J150" s="75">
        <v>-9.4721936867011997E-2</v>
      </c>
      <c r="K150" s="75">
        <v>2.4844048019160101E-3</v>
      </c>
      <c r="L150" s="75">
        <v>-3.6148096241136303E-2</v>
      </c>
      <c r="M150" s="75">
        <v>5.1850311309508002E-3</v>
      </c>
      <c r="N150" s="75">
        <v>-10.280270296117701</v>
      </c>
      <c r="O150" s="75">
        <v>4.9460959093315399E-3</v>
      </c>
      <c r="P150" s="75">
        <v>-19.988941811735501</v>
      </c>
      <c r="Q150" s="75">
        <v>2.43497481320781E-3</v>
      </c>
      <c r="R150" s="75">
        <v>-31.778285929815201</v>
      </c>
      <c r="S150" s="75">
        <v>0.120815176770525</v>
      </c>
      <c r="T150" s="75">
        <v>217.59035878847601</v>
      </c>
      <c r="U150" s="75">
        <v>7.60012534864907E-2</v>
      </c>
      <c r="V150" s="76">
        <v>44704.673333333332</v>
      </c>
      <c r="W150" s="75">
        <v>2.5</v>
      </c>
      <c r="X150" s="75">
        <v>7.1491227102118499E-2</v>
      </c>
      <c r="Y150" s="75">
        <v>6.6757419230417003E-2</v>
      </c>
      <c r="Z150" s="92">
        <f>((((N150/1000)+1)/(([1]SMOW!$Z$4/1000)+1))-1)*1000</f>
        <v>2.6854218352356796E-2</v>
      </c>
      <c r="AA150" s="92">
        <f>((((P150/1000)+1)/(([1]SMOW!$AA$4/1000)+1))-1)*1000</f>
        <v>5.3338373016575957E-2</v>
      </c>
      <c r="AB150" s="92">
        <f>Z150*[1]SMOW!$AN$6</f>
        <v>2.771107227061111E-2</v>
      </c>
      <c r="AC150" s="92">
        <f>AA150*[1]SMOW!$AN$12</f>
        <v>5.4985250245847696E-2</v>
      </c>
      <c r="AD150" s="92">
        <f t="shared" ref="AD150:AE165" si="79">LN((AB150/1000)+1)*1000</f>
        <v>2.7710688325949553E-2</v>
      </c>
      <c r="AE150" s="92">
        <f t="shared" si="79"/>
        <v>5.4983738612370596E-2</v>
      </c>
      <c r="AF150" s="51">
        <f>(AD150-[1]SMOW!AN$14*AE150)</f>
        <v>-1.3207256613821244E-3</v>
      </c>
      <c r="AG150" s="55">
        <f t="shared" si="76"/>
        <v>-1.3207256613821245</v>
      </c>
      <c r="AK150" s="70">
        <v>22</v>
      </c>
      <c r="AL150" s="70">
        <v>0</v>
      </c>
      <c r="AM150" s="70">
        <v>0</v>
      </c>
      <c r="AN150" s="70">
        <v>0</v>
      </c>
    </row>
    <row r="151" spans="1:40" s="75" customFormat="1" x14ac:dyDescent="0.25">
      <c r="A151" s="75">
        <v>4055</v>
      </c>
      <c r="B151" s="75" t="s">
        <v>240</v>
      </c>
      <c r="C151" s="75" t="s">
        <v>62</v>
      </c>
      <c r="D151" s="75" t="s">
        <v>22</v>
      </c>
      <c r="E151" s="75" t="s">
        <v>310</v>
      </c>
      <c r="F151" s="75">
        <v>-3.01806109313685E-2</v>
      </c>
      <c r="G151" s="75">
        <v>-3.0181554311841201E-2</v>
      </c>
      <c r="H151" s="75">
        <v>5.0021297612805396E-3</v>
      </c>
      <c r="I151" s="75">
        <v>-3.9336096137987404E-3</v>
      </c>
      <c r="J151" s="75">
        <v>-3.9336765586529196E-3</v>
      </c>
      <c r="K151" s="75">
        <v>1.7424980500012201E-3</v>
      </c>
      <c r="L151" s="75">
        <v>-2.81045730888725E-2</v>
      </c>
      <c r="M151" s="75">
        <v>5.17456971136321E-3</v>
      </c>
      <c r="N151" s="75">
        <v>-10.2248645065142</v>
      </c>
      <c r="O151" s="75">
        <v>4.9511330904495202E-3</v>
      </c>
      <c r="P151" s="75">
        <v>-19.899964333640899</v>
      </c>
      <c r="Q151" s="75">
        <v>1.70782911888888E-3</v>
      </c>
      <c r="R151" s="75">
        <v>-32.1158204585386</v>
      </c>
      <c r="S151" s="75">
        <v>0.12592405393345399</v>
      </c>
      <c r="T151" s="75">
        <v>227.56385593322599</v>
      </c>
      <c r="U151" s="75">
        <v>7.4742249109039705E-2</v>
      </c>
      <c r="V151" s="76">
        <v>44704.754363425927</v>
      </c>
      <c r="W151" s="75">
        <v>2.5</v>
      </c>
      <c r="X151" s="75">
        <v>2.8166222369652E-3</v>
      </c>
      <c r="Y151" s="75">
        <v>4.89365948123775E-3</v>
      </c>
      <c r="Z151" s="92">
        <f>((((N151/1000)+1)/(([1]SMOW!$Z$4/1000)+1))-1)*1000</f>
        <v>8.2837014107273177E-2</v>
      </c>
      <c r="AA151" s="92">
        <f>((((P151/1000)+1)/(([1]SMOW!$AA$4/1000)+1))-1)*1000</f>
        <v>0.14413553623726649</v>
      </c>
      <c r="AB151" s="92">
        <f>Z151*[1]SMOW!$AN$6</f>
        <v>8.5480145222950416E-2</v>
      </c>
      <c r="AC151" s="92">
        <f>AA151*[1]SMOW!$AN$12</f>
        <v>0.14858586944267299</v>
      </c>
      <c r="AD151" s="92">
        <f t="shared" si="79"/>
        <v>8.5476492003596929E-2</v>
      </c>
      <c r="AE151" s="92">
        <f t="shared" si="79"/>
        <v>0.14857483165583463</v>
      </c>
      <c r="AF151" s="51">
        <f>(AD151-[1]SMOW!AN$14*AE151)</f>
        <v>7.0289808893162359E-3</v>
      </c>
      <c r="AG151" s="55">
        <f t="shared" si="76"/>
        <v>7.0289808893162355</v>
      </c>
      <c r="AK151" s="70">
        <v>22</v>
      </c>
      <c r="AL151" s="70">
        <v>0</v>
      </c>
      <c r="AM151" s="70">
        <v>0</v>
      </c>
      <c r="AN151" s="70">
        <v>0</v>
      </c>
    </row>
    <row r="152" spans="1:40" s="75" customFormat="1" x14ac:dyDescent="0.25">
      <c r="A152" s="75">
        <v>4056</v>
      </c>
      <c r="B152" s="75" t="s">
        <v>240</v>
      </c>
      <c r="C152" s="75" t="s">
        <v>62</v>
      </c>
      <c r="D152" s="75" t="s">
        <v>22</v>
      </c>
      <c r="E152" s="75" t="s">
        <v>311</v>
      </c>
      <c r="F152" s="75">
        <v>-0.121147316165471</v>
      </c>
      <c r="G152" s="75">
        <v>-0.121155276837927</v>
      </c>
      <c r="H152" s="75">
        <v>5.6459068837604199E-3</v>
      </c>
      <c r="I152" s="75">
        <v>-0.16755914663287</v>
      </c>
      <c r="J152" s="75">
        <v>-0.167573423004449</v>
      </c>
      <c r="K152" s="75">
        <v>3.4839086904960102E-3</v>
      </c>
      <c r="L152" s="75">
        <v>-3.2676509491578298E-2</v>
      </c>
      <c r="M152" s="75">
        <v>5.7980435737358098E-3</v>
      </c>
      <c r="N152" s="75">
        <v>-10.314903806953801</v>
      </c>
      <c r="O152" s="75">
        <v>5.5883469105812598E-3</v>
      </c>
      <c r="P152" s="75">
        <v>-20.060334359142299</v>
      </c>
      <c r="Q152" s="75">
        <v>3.4145924634860999E-3</v>
      </c>
      <c r="R152" s="75">
        <v>-32.925989297556001</v>
      </c>
      <c r="S152" s="75">
        <v>0.15603548173746201</v>
      </c>
      <c r="T152" s="75">
        <v>244.16617304002099</v>
      </c>
      <c r="U152" s="75">
        <v>0.14797082693226801</v>
      </c>
      <c r="V152" s="76">
        <v>44705.512800925928</v>
      </c>
      <c r="W152" s="75">
        <v>2.5</v>
      </c>
      <c r="X152" s="75">
        <v>4.5510134501226002E-3</v>
      </c>
      <c r="Y152" s="75">
        <v>3.57982289338499E-3</v>
      </c>
      <c r="Z152" s="92">
        <f>((((N152/1000)+1)/(([1]SMOW!$Z$4/1000)+1))-1)*1000</f>
        <v>-8.1399722781094752E-3</v>
      </c>
      <c r="AA152" s="92">
        <f>((((P152/1000)+1)/(([1]SMOW!$AA$4/1000)+1))-1)*1000</f>
        <v>-1.951422877066733E-2</v>
      </c>
      <c r="AB152" s="92">
        <f>Z152*[1]SMOW!$AN$6</f>
        <v>-8.3996993366096707E-3</v>
      </c>
      <c r="AC152" s="92">
        <f>AA152*[1]SMOW!$AN$12</f>
        <v>-2.0116750692346946E-2</v>
      </c>
      <c r="AD152" s="92">
        <f t="shared" si="79"/>
        <v>-8.3997346143084451E-3</v>
      </c>
      <c r="AE152" s="92">
        <f t="shared" si="79"/>
        <v>-2.011695303689897E-2</v>
      </c>
      <c r="AF152" s="51">
        <f>(AD152-[1]SMOW!AN$14*AE152)</f>
        <v>2.2220165891742114E-3</v>
      </c>
      <c r="AG152" s="55">
        <f t="shared" si="76"/>
        <v>2.2220165891742116</v>
      </c>
      <c r="AH152" s="2">
        <f>AVERAGE(AG149:AG152)</f>
        <v>4.3253137013034175</v>
      </c>
      <c r="AI152" s="2">
        <f>STDEV(AG149:AG152)</f>
        <v>4.7982710095130106</v>
      </c>
      <c r="AK152" s="70">
        <v>22</v>
      </c>
      <c r="AL152" s="70">
        <v>0</v>
      </c>
      <c r="AM152" s="70">
        <v>0</v>
      </c>
      <c r="AN152" s="70">
        <v>0</v>
      </c>
    </row>
    <row r="153" spans="1:40" s="75" customFormat="1" x14ac:dyDescent="0.25">
      <c r="A153" s="75">
        <v>4057</v>
      </c>
      <c r="B153" s="75" t="s">
        <v>240</v>
      </c>
      <c r="C153" s="75" t="s">
        <v>62</v>
      </c>
      <c r="D153" s="75" t="s">
        <v>24</v>
      </c>
      <c r="E153" s="75" t="s">
        <v>312</v>
      </c>
      <c r="F153" s="75">
        <v>-28.7647009783811</v>
      </c>
      <c r="G153" s="75">
        <v>-29.186514086919399</v>
      </c>
      <c r="H153" s="75">
        <v>5.0615659473010003E-3</v>
      </c>
      <c r="I153" s="75">
        <v>-53.738838491042898</v>
      </c>
      <c r="J153" s="75">
        <v>-55.236678923899099</v>
      </c>
      <c r="K153" s="75">
        <v>2.5526805026719799E-3</v>
      </c>
      <c r="L153" s="75">
        <v>-2.1547615100605499E-2</v>
      </c>
      <c r="M153" s="75">
        <v>5.14652010923854E-3</v>
      </c>
      <c r="N153" s="75">
        <v>-38.666436680571202</v>
      </c>
      <c r="O153" s="75">
        <v>5.0099633250516402E-3</v>
      </c>
      <c r="P153" s="75">
        <v>-72.565753691113301</v>
      </c>
      <c r="Q153" s="75">
        <v>2.5018920931804199E-3</v>
      </c>
      <c r="R153" s="75">
        <v>-106.842224101502</v>
      </c>
      <c r="S153" s="75">
        <v>0.15165214213824599</v>
      </c>
      <c r="T153" s="75">
        <v>95.400860175531903</v>
      </c>
      <c r="U153" s="75">
        <v>6.4937115074852794E-2</v>
      </c>
      <c r="V153" s="76">
        <v>44705.591134259259</v>
      </c>
      <c r="W153" s="75">
        <v>2.5</v>
      </c>
      <c r="X153" s="75">
        <v>3.3545141097728402E-2</v>
      </c>
      <c r="Y153" s="75">
        <v>2.8377262598095199E-2</v>
      </c>
      <c r="Z153" s="92">
        <f>((((N153/1000)+1)/(([1]SMOW!$Z$4/1000)+1))-1)*1000</f>
        <v>-28.654930958605828</v>
      </c>
      <c r="AA153" s="92">
        <f>((((P153/1000)+1)/(([1]SMOW!$AA$4/1000)+1))-1)*1000</f>
        <v>-53.598725857957774</v>
      </c>
      <c r="AB153" s="92">
        <f>Z153*[1]SMOW!$AN$6</f>
        <v>-29.569241311900228</v>
      </c>
      <c r="AC153" s="92">
        <f>AA153*[1]SMOW!$AN$12</f>
        <v>-55.253641749487073</v>
      </c>
      <c r="AD153" s="92">
        <f t="shared" si="79"/>
        <v>-30.015224937795114</v>
      </c>
      <c r="AE153" s="92">
        <f t="shared" si="79"/>
        <v>-56.838791482897093</v>
      </c>
      <c r="AF153" s="51">
        <f>(AD153-[1]SMOW!AN$14*AE153)</f>
        <v>-4.3430348254460682E-3</v>
      </c>
      <c r="AG153" s="55">
        <f t="shared" si="76"/>
        <v>-4.3430348254460682</v>
      </c>
      <c r="AK153" s="70">
        <v>22</v>
      </c>
      <c r="AL153" s="70">
        <v>2</v>
      </c>
      <c r="AM153" s="70">
        <v>0</v>
      </c>
      <c r="AN153" s="70">
        <v>0</v>
      </c>
    </row>
    <row r="154" spans="1:40" s="75" customFormat="1" x14ac:dyDescent="0.25">
      <c r="A154" s="75">
        <v>4058</v>
      </c>
      <c r="B154" s="75" t="s">
        <v>240</v>
      </c>
      <c r="C154" s="75" t="s">
        <v>62</v>
      </c>
      <c r="D154" s="75" t="s">
        <v>24</v>
      </c>
      <c r="E154" s="75" t="s">
        <v>313</v>
      </c>
      <c r="F154" s="75">
        <v>-28.698117825052499</v>
      </c>
      <c r="G154" s="75">
        <v>-29.117961433202399</v>
      </c>
      <c r="H154" s="75">
        <v>5.5947593441353404E-3</v>
      </c>
      <c r="I154" s="75">
        <v>-53.648796117288498</v>
      </c>
      <c r="J154" s="75">
        <v>-55.141527634038397</v>
      </c>
      <c r="K154" s="75">
        <v>3.5126180315494101E-3</v>
      </c>
      <c r="L154" s="75">
        <v>-3.2348424301094502E-3</v>
      </c>
      <c r="M154" s="75">
        <v>5.2613604421713296E-3</v>
      </c>
      <c r="N154" s="75">
        <v>-38.600532341930503</v>
      </c>
      <c r="O154" s="75">
        <v>5.5377208196941098E-3</v>
      </c>
      <c r="P154" s="75">
        <v>-72.477502810240594</v>
      </c>
      <c r="Q154" s="75">
        <v>3.4427306003612401E-3</v>
      </c>
      <c r="R154" s="75">
        <v>-106.105297537463</v>
      </c>
      <c r="S154" s="75">
        <v>0.17035301959955701</v>
      </c>
      <c r="T154" s="75">
        <v>108.055663998751</v>
      </c>
      <c r="U154" s="75">
        <v>6.3996024557771994E-2</v>
      </c>
      <c r="V154" s="76">
        <v>44705.67119212963</v>
      </c>
      <c r="W154" s="75">
        <v>2.5</v>
      </c>
      <c r="X154" s="75">
        <v>0.10784793278181901</v>
      </c>
      <c r="Y154" s="75">
        <v>0.101522557511477</v>
      </c>
      <c r="Z154" s="92">
        <f>((((N154/1000)+1)/(([1]SMOW!$Z$4/1000)+1))-1)*1000</f>
        <v>-28.588340279980141</v>
      </c>
      <c r="AA154" s="92">
        <f>((((P154/1000)+1)/(([1]SMOW!$AA$4/1000)+1))-1)*1000</f>
        <v>-53.508670151653504</v>
      </c>
      <c r="AB154" s="92">
        <f>Z154*[1]SMOW!$AN$6</f>
        <v>-29.500525883890628</v>
      </c>
      <c r="AC154" s="92">
        <f>AA154*[1]SMOW!$AN$12</f>
        <v>-55.160805480452993</v>
      </c>
      <c r="AD154" s="92">
        <f t="shared" si="79"/>
        <v>-29.944418242245838</v>
      </c>
      <c r="AE154" s="92">
        <f t="shared" si="79"/>
        <v>-56.740530497600382</v>
      </c>
      <c r="AF154" s="51">
        <f>(AD154-[1]SMOW!AN$14*AE154)</f>
        <v>1.4581860487165699E-2</v>
      </c>
      <c r="AG154" s="55">
        <f t="shared" si="76"/>
        <v>14.581860487165699</v>
      </c>
      <c r="AK154" s="70">
        <v>22</v>
      </c>
      <c r="AL154" s="70">
        <v>0</v>
      </c>
      <c r="AM154" s="70">
        <v>0</v>
      </c>
      <c r="AN154" s="70">
        <v>0</v>
      </c>
    </row>
    <row r="155" spans="1:40" s="75" customFormat="1" x14ac:dyDescent="0.25">
      <c r="A155" s="75">
        <v>4059</v>
      </c>
      <c r="B155" s="75" t="s">
        <v>240</v>
      </c>
      <c r="C155" s="75" t="s">
        <v>62</v>
      </c>
      <c r="D155" s="75" t="s">
        <v>24</v>
      </c>
      <c r="E155" s="75" t="s">
        <v>314</v>
      </c>
      <c r="F155" s="75">
        <v>-28.7512762250187</v>
      </c>
      <c r="G155" s="75">
        <v>-29.172691816570701</v>
      </c>
      <c r="H155" s="75">
        <v>4.9808382478949698E-3</v>
      </c>
      <c r="I155" s="75">
        <v>-53.692178244743303</v>
      </c>
      <c r="J155" s="75">
        <v>-55.187369940809702</v>
      </c>
      <c r="K155" s="75">
        <v>1.6277629283210199E-3</v>
      </c>
      <c r="L155" s="75">
        <v>-3.3760487823185401E-2</v>
      </c>
      <c r="M155" s="75">
        <v>5.16791321226926E-3</v>
      </c>
      <c r="N155" s="75">
        <v>-38.653148792456399</v>
      </c>
      <c r="O155" s="75">
        <v>4.9300586438625104E-3</v>
      </c>
      <c r="P155" s="75">
        <v>-72.520021802159405</v>
      </c>
      <c r="Q155" s="75">
        <v>1.595376779694E-3</v>
      </c>
      <c r="R155" s="75">
        <v>-106.13575029882399</v>
      </c>
      <c r="S155" s="75">
        <v>0.15739202572828001</v>
      </c>
      <c r="T155" s="75">
        <v>117.043580056081</v>
      </c>
      <c r="U155" s="75">
        <v>6.9897660740565304E-2</v>
      </c>
      <c r="V155" s="76">
        <v>44705.747881944444</v>
      </c>
      <c r="W155" s="75">
        <v>2.5</v>
      </c>
      <c r="X155" s="75">
        <v>5.0007859032647395E-4</v>
      </c>
      <c r="Y155" s="88">
        <v>4.1501039365663203E-5</v>
      </c>
      <c r="Z155" s="92">
        <f>((((N155/1000)+1)/(([1]SMOW!$Z$4/1000)+1))-1)*1000</f>
        <v>-28.641504687963891</v>
      </c>
      <c r="AA155" s="92">
        <f>((((P155/1000)+1)/(([1]SMOW!$AA$4/1000)+1))-1)*1000</f>
        <v>-53.5520587026882</v>
      </c>
      <c r="AB155" s="92">
        <f>Z155*[1]SMOW!$AN$6</f>
        <v>-29.555386641054788</v>
      </c>
      <c r="AC155" s="92">
        <f>AA155*[1]SMOW!$AN$12</f>
        <v>-55.2055336977105</v>
      </c>
      <c r="AD155" s="92">
        <f t="shared" si="79"/>
        <v>-30.00094821395686</v>
      </c>
      <c r="AE155" s="92">
        <f t="shared" si="79"/>
        <v>-56.787871120487509</v>
      </c>
      <c r="AF155" s="51">
        <f>(AD155-[1]SMOW!AN$14*AE155)</f>
        <v>-1.6952262339454904E-2</v>
      </c>
      <c r="AG155" s="55">
        <f t="shared" si="76"/>
        <v>-16.952262339454904</v>
      </c>
      <c r="AK155" s="70">
        <v>22</v>
      </c>
      <c r="AL155" s="70">
        <v>0</v>
      </c>
      <c r="AM155" s="70">
        <v>0</v>
      </c>
      <c r="AN155" s="70">
        <v>0</v>
      </c>
    </row>
    <row r="156" spans="1:40" s="75" customFormat="1" x14ac:dyDescent="0.25">
      <c r="A156" s="75">
        <v>4060</v>
      </c>
      <c r="B156" s="75" t="s">
        <v>240</v>
      </c>
      <c r="C156" s="75" t="s">
        <v>62</v>
      </c>
      <c r="D156" s="75" t="s">
        <v>24</v>
      </c>
      <c r="E156" s="75" t="s">
        <v>315</v>
      </c>
      <c r="F156" s="75">
        <v>-28.3284781685892</v>
      </c>
      <c r="G156" s="75">
        <v>-28.737473005786399</v>
      </c>
      <c r="H156" s="75">
        <v>6.4777546519264404E-3</v>
      </c>
      <c r="I156" s="75">
        <v>-52.940259956612699</v>
      </c>
      <c r="J156" s="75">
        <v>-54.393105969915503</v>
      </c>
      <c r="K156" s="75">
        <v>8.7149003637660497E-3</v>
      </c>
      <c r="L156" s="75">
        <v>-1.79130536710113E-2</v>
      </c>
      <c r="M156" s="75">
        <v>4.8976380897508102E-3</v>
      </c>
      <c r="N156" s="75">
        <v>-38.234661158655001</v>
      </c>
      <c r="O156" s="75">
        <v>6.4117139977492498E-3</v>
      </c>
      <c r="P156" s="75">
        <v>-71.783063762239195</v>
      </c>
      <c r="Q156" s="75">
        <v>8.5415077563135103E-3</v>
      </c>
      <c r="R156" s="75">
        <v>-105.085063804803</v>
      </c>
      <c r="S156" s="75">
        <v>0.14860163390064501</v>
      </c>
      <c r="T156" s="75">
        <v>142.45180983135</v>
      </c>
      <c r="U156" s="75">
        <v>0.123754739911208</v>
      </c>
      <c r="V156" s="76">
        <v>44706.496863425928</v>
      </c>
      <c r="W156" s="75">
        <v>2.5</v>
      </c>
      <c r="X156" s="75">
        <v>8.0879868284327402E-2</v>
      </c>
      <c r="Y156" s="75">
        <v>9.1825389045366898E-2</v>
      </c>
      <c r="Z156" s="92">
        <f>((((N156/1000)+1)/(([1]SMOW!$Z$4/1000)+1))-1)*1000</f>
        <v>-28.21865884646002</v>
      </c>
      <c r="AA156" s="92">
        <f>((((P156/1000)+1)/(([1]SMOW!$AA$4/1000)+1))-1)*1000</f>
        <v>-52.800029078220902</v>
      </c>
      <c r="AB156" s="92">
        <f>Z156*[1]SMOW!$AN$6</f>
        <v>-29.119048799472711</v>
      </c>
      <c r="AC156" s="92">
        <f>AA156*[1]SMOW!$AN$12</f>
        <v>-54.430284383660847</v>
      </c>
      <c r="AD156" s="92">
        <f t="shared" si="79"/>
        <v>-29.551422532231395</v>
      </c>
      <c r="AE156" s="92">
        <f t="shared" si="79"/>
        <v>-55.967659475633866</v>
      </c>
      <c r="AF156" s="51">
        <f>(AD156-[1]SMOW!AN$14*AE156)</f>
        <v>-4.9832909671465586E-4</v>
      </c>
      <c r="AG156" s="55">
        <f t="shared" si="76"/>
        <v>-0.49832909671465586</v>
      </c>
      <c r="AH156" s="2">
        <f>AVERAGE(AG153:AG156)</f>
        <v>-1.8029414436124824</v>
      </c>
      <c r="AI156" s="2">
        <f>STDEV(AG153:AG156)</f>
        <v>12.988684122216453</v>
      </c>
      <c r="AK156" s="70">
        <v>22</v>
      </c>
      <c r="AL156" s="70">
        <v>0</v>
      </c>
      <c r="AM156" s="70">
        <v>0</v>
      </c>
      <c r="AN156" s="70">
        <v>0</v>
      </c>
    </row>
    <row r="157" spans="1:40" s="75" customFormat="1" x14ac:dyDescent="0.25">
      <c r="A157" s="75">
        <v>4061</v>
      </c>
      <c r="B157" s="75" t="s">
        <v>240</v>
      </c>
      <c r="C157" s="75" t="s">
        <v>63</v>
      </c>
      <c r="D157" s="75" t="s">
        <v>138</v>
      </c>
      <c r="E157" s="75" t="s">
        <v>316</v>
      </c>
      <c r="F157" s="75">
        <v>-7.6430473458136001</v>
      </c>
      <c r="G157" s="75">
        <v>-7.6724057398559502</v>
      </c>
      <c r="H157" s="75">
        <v>5.6111686185449502E-3</v>
      </c>
      <c r="I157" s="75">
        <v>-14.447184272299401</v>
      </c>
      <c r="J157" s="75">
        <v>-14.552561699362901</v>
      </c>
      <c r="K157" s="75">
        <v>5.8946769820790801E-3</v>
      </c>
      <c r="L157" s="75">
        <v>1.1346837407657099E-2</v>
      </c>
      <c r="M157" s="75">
        <v>4.80277113432445E-3</v>
      </c>
      <c r="N157" s="75">
        <v>-17.760118129083999</v>
      </c>
      <c r="O157" s="75">
        <v>5.5539628016865097E-3</v>
      </c>
      <c r="P157" s="75">
        <v>-34.055850507007101</v>
      </c>
      <c r="Q157" s="75">
        <v>5.7773958463976597E-3</v>
      </c>
      <c r="R157" s="75">
        <v>-52.576643886582303</v>
      </c>
      <c r="S157" s="75">
        <v>0.16645359295218501</v>
      </c>
      <c r="T157" s="75">
        <v>161.335317856833</v>
      </c>
      <c r="U157" s="75">
        <v>0.105225662939909</v>
      </c>
      <c r="V157" s="76">
        <v>44707.580185185187</v>
      </c>
      <c r="W157" s="75">
        <v>2.5</v>
      </c>
      <c r="X157" s="75">
        <v>2.2395764678497101E-4</v>
      </c>
      <c r="Y157" s="75">
        <v>6.4405338124453801E-4</v>
      </c>
      <c r="Z157" s="92">
        <f>((((N157/1000)+1)/(([1]SMOW!$Z$4/1000)+1))-1)*1000</f>
        <v>-7.530890134860968</v>
      </c>
      <c r="AA157" s="92">
        <f>((((P157/1000)+1)/(([1]SMOW!$AA$4/1000)+1))-1)*1000</f>
        <v>-14.301253734649633</v>
      </c>
      <c r="AB157" s="92">
        <f>Z157*[1]SMOW!$AN$6</f>
        <v>-7.7711828380530559</v>
      </c>
      <c r="AC157" s="92">
        <f>AA157*[1]SMOW!$AN$12</f>
        <v>-14.742819680395906</v>
      </c>
      <c r="AD157" s="92">
        <f t="shared" si="79"/>
        <v>-7.8015358341196421</v>
      </c>
      <c r="AE157" s="92">
        <f t="shared" si="79"/>
        <v>-14.852575118706518</v>
      </c>
      <c r="AF157" s="51">
        <f>(AD157-[1]SMOW!AN$14*AE157)</f>
        <v>4.0623828557399655E-2</v>
      </c>
      <c r="AG157" s="55">
        <f t="shared" si="76"/>
        <v>40.623828557399655</v>
      </c>
      <c r="AK157" s="70">
        <v>22</v>
      </c>
      <c r="AL157" s="70">
        <v>2</v>
      </c>
      <c r="AM157" s="70">
        <v>0</v>
      </c>
      <c r="AN157" s="70">
        <v>0</v>
      </c>
    </row>
    <row r="158" spans="1:40" s="75" customFormat="1" x14ac:dyDescent="0.25">
      <c r="A158" s="75">
        <v>4062</v>
      </c>
      <c r="B158" s="75" t="s">
        <v>240</v>
      </c>
      <c r="C158" s="75" t="s">
        <v>63</v>
      </c>
      <c r="D158" s="75" t="s">
        <v>138</v>
      </c>
      <c r="E158" s="75" t="s">
        <v>317</v>
      </c>
      <c r="F158" s="75">
        <v>-7.6080153021899504</v>
      </c>
      <c r="G158" s="75">
        <v>-7.6371042817461099</v>
      </c>
      <c r="H158" s="75">
        <v>4.4926213836774002E-3</v>
      </c>
      <c r="I158" s="75">
        <v>-14.362617834888599</v>
      </c>
      <c r="J158" s="75">
        <v>-14.4667587818674</v>
      </c>
      <c r="K158" s="75">
        <v>3.0994574649960598E-3</v>
      </c>
      <c r="L158" s="75">
        <v>1.3443550798887499E-3</v>
      </c>
      <c r="M158" s="75">
        <v>4.6996526058341297E-3</v>
      </c>
      <c r="N158" s="75">
        <v>-17.725443236850399</v>
      </c>
      <c r="O158" s="75">
        <v>4.4468191464706597E-3</v>
      </c>
      <c r="P158" s="75">
        <v>-33.972966612651803</v>
      </c>
      <c r="Q158" s="75">
        <v>3.0377903214708398E-3</v>
      </c>
      <c r="R158" s="75">
        <v>-52.635129213466499</v>
      </c>
      <c r="S158" s="75">
        <v>0.16413154343206501</v>
      </c>
      <c r="T158" s="75">
        <v>166.39683562015699</v>
      </c>
      <c r="U158" s="75">
        <v>6.3172686358971497E-2</v>
      </c>
      <c r="V158" s="76">
        <v>44707.656898148147</v>
      </c>
      <c r="W158" s="75">
        <v>2.5</v>
      </c>
      <c r="X158" s="88">
        <v>2.0009890674357101E-5</v>
      </c>
      <c r="Y158" s="75">
        <v>3.10573509051622E-4</v>
      </c>
      <c r="Z158" s="92">
        <f>((((N158/1000)+1)/(([1]SMOW!$Z$4/1000)+1))-1)*1000</f>
        <v>-7.4958541318795868</v>
      </c>
      <c r="AA158" s="92">
        <f>((((P158/1000)+1)/(([1]SMOW!$AA$4/1000)+1))-1)*1000</f>
        <v>-14.216674775509585</v>
      </c>
      <c r="AB158" s="92">
        <f>Z158*[1]SMOW!$AN$6</f>
        <v>-7.7350289199627458</v>
      </c>
      <c r="AC158" s="92">
        <f>AA158*[1]SMOW!$AN$12</f>
        <v>-14.655629258738246</v>
      </c>
      <c r="AD158" s="92">
        <f t="shared" si="79"/>
        <v>-7.7650994206538817</v>
      </c>
      <c r="AE158" s="92">
        <f t="shared" si="79"/>
        <v>-14.764083945371471</v>
      </c>
      <c r="AF158" s="51">
        <f>(AD158-[1]SMOW!AN$14*AE158)</f>
        <v>3.0336902502255292E-2</v>
      </c>
      <c r="AG158" s="55">
        <f t="shared" si="76"/>
        <v>30.336902502255292</v>
      </c>
      <c r="AH158" s="2">
        <f>AVERAGE(AG157:AG158)</f>
        <v>35.480365529827473</v>
      </c>
      <c r="AI158" s="2">
        <f>STDEV(AG157:AG158)</f>
        <v>7.2739551711571435</v>
      </c>
      <c r="AK158" s="70">
        <v>22</v>
      </c>
      <c r="AL158" s="70">
        <v>0</v>
      </c>
      <c r="AM158" s="70">
        <v>0</v>
      </c>
      <c r="AN158" s="70">
        <v>0</v>
      </c>
    </row>
    <row r="159" spans="1:40" s="75" customFormat="1" x14ac:dyDescent="0.25">
      <c r="A159" s="75">
        <v>4063</v>
      </c>
      <c r="B159" s="75" t="s">
        <v>240</v>
      </c>
      <c r="C159" s="75" t="s">
        <v>63</v>
      </c>
      <c r="D159" s="75" t="s">
        <v>138</v>
      </c>
      <c r="E159" s="75" t="s">
        <v>318</v>
      </c>
      <c r="F159" s="75">
        <v>-7.1513779043593404</v>
      </c>
      <c r="G159" s="75">
        <v>-7.1770720628501099</v>
      </c>
      <c r="H159" s="75">
        <v>4.9538966022658597E-3</v>
      </c>
      <c r="I159" s="75">
        <v>-13.494421521552599</v>
      </c>
      <c r="J159" s="75">
        <v>-13.586298763888401</v>
      </c>
      <c r="K159" s="75">
        <v>1.5304100825122399E-3</v>
      </c>
      <c r="L159" s="75">
        <v>-3.5063155170545102E-3</v>
      </c>
      <c r="M159" s="75">
        <v>4.7913582367508298E-3</v>
      </c>
      <c r="N159" s="75">
        <v>-17.273461253448801</v>
      </c>
      <c r="O159" s="75">
        <v>4.9033916680840299E-3</v>
      </c>
      <c r="P159" s="75">
        <v>-33.122044027788498</v>
      </c>
      <c r="Q159" s="75">
        <v>1.49996087671446E-3</v>
      </c>
      <c r="R159" s="75">
        <v>-51.4375045061729</v>
      </c>
      <c r="S159" s="75">
        <v>0.127390264875162</v>
      </c>
      <c r="T159" s="75">
        <v>184.79936346112299</v>
      </c>
      <c r="U159" s="75">
        <v>7.3321686816405496E-2</v>
      </c>
      <c r="V159" s="76">
        <v>44707.733622685184</v>
      </c>
      <c r="W159" s="75">
        <v>2.5</v>
      </c>
      <c r="X159" s="75">
        <v>1.5823200924064501E-2</v>
      </c>
      <c r="Y159" s="75">
        <v>1.2132862236837801E-2</v>
      </c>
      <c r="Z159" s="92">
        <f>((((N159/1000)+1)/(([1]SMOW!$Z$4/1000)+1))-1)*1000</f>
        <v>-7.0391651244170461</v>
      </c>
      <c r="AA159" s="92">
        <f>((((P159/1000)+1)/(([1]SMOW!$AA$4/1000)+1))-1)*1000</f>
        <v>-13.348349908581248</v>
      </c>
      <c r="AB159" s="92">
        <f>Z159*[1]SMOW!$AN$6</f>
        <v>-7.26376805789124</v>
      </c>
      <c r="AC159" s="92">
        <f>AA159*[1]SMOW!$AN$12</f>
        <v>-13.760493966780441</v>
      </c>
      <c r="AD159" s="92">
        <f t="shared" si="79"/>
        <v>-7.2902776722256739</v>
      </c>
      <c r="AE159" s="92">
        <f t="shared" si="79"/>
        <v>-13.856047149160981</v>
      </c>
      <c r="AF159" s="51">
        <f>(AD159-[1]SMOW!AN$14*AE159)</f>
        <v>2.5715222531323967E-2</v>
      </c>
      <c r="AG159" s="55">
        <f t="shared" si="76"/>
        <v>25.715222531323967</v>
      </c>
      <c r="AK159" s="70">
        <v>22</v>
      </c>
      <c r="AL159" s="70">
        <v>2</v>
      </c>
      <c r="AM159" s="70">
        <v>0</v>
      </c>
      <c r="AN159" s="70">
        <v>0</v>
      </c>
    </row>
    <row r="160" spans="1:40" s="75" customFormat="1" x14ac:dyDescent="0.25">
      <c r="A160" s="75">
        <v>4064</v>
      </c>
      <c r="B160" s="75" t="s">
        <v>240</v>
      </c>
      <c r="C160" s="75" t="s">
        <v>63</v>
      </c>
      <c r="D160" s="75" t="s">
        <v>138</v>
      </c>
      <c r="E160" s="75" t="s">
        <v>319</v>
      </c>
      <c r="F160" s="75">
        <v>-7.1913458229260803</v>
      </c>
      <c r="G160" s="75">
        <v>-7.2173288002244496</v>
      </c>
      <c r="H160" s="75">
        <v>5.5506713540622397E-3</v>
      </c>
      <c r="I160" s="75">
        <v>-13.576631186125001</v>
      </c>
      <c r="J160" s="75">
        <v>-13.669636857055799</v>
      </c>
      <c r="K160" s="75">
        <v>4.7703474578406997E-3</v>
      </c>
      <c r="L160" s="75">
        <v>2.3946030102810499E-4</v>
      </c>
      <c r="M160" s="75">
        <v>5.05455711542643E-3</v>
      </c>
      <c r="N160" s="75">
        <v>-17.313021699421999</v>
      </c>
      <c r="O160" s="75">
        <v>5.4940823063071203E-3</v>
      </c>
      <c r="P160" s="75">
        <v>-33.202618039914697</v>
      </c>
      <c r="Q160" s="75">
        <v>4.6754361049117796E-3</v>
      </c>
      <c r="R160" s="75">
        <v>-51.837391483892503</v>
      </c>
      <c r="S160" s="75">
        <v>0.114281345596124</v>
      </c>
      <c r="T160" s="75">
        <v>646.47847926466</v>
      </c>
      <c r="U160" s="75">
        <v>0.23349925173011499</v>
      </c>
      <c r="V160" s="76">
        <v>44708.492094907408</v>
      </c>
      <c r="W160" s="75">
        <v>2.5</v>
      </c>
      <c r="X160" s="75">
        <v>2.2907549836867502E-2</v>
      </c>
      <c r="Y160" s="75">
        <v>2.04674451447515E-2</v>
      </c>
      <c r="Z160" s="92">
        <f>((((N160/1000)+1)/(([1]SMOW!$Z$4/1000)+1))-1)*1000</f>
        <v>-7.079137560199289</v>
      </c>
      <c r="AA160" s="92">
        <f>((((P160/1000)+1)/(([1]SMOW!$AA$4/1000)+1))-1)*1000</f>
        <v>-13.430571745916442</v>
      </c>
      <c r="AB160" s="92">
        <f>Z160*[1]SMOW!$AN$6</f>
        <v>-7.3050159185535808</v>
      </c>
      <c r="AC160" s="92">
        <f>AA160*[1]SMOW!$AN$12</f>
        <v>-13.845254488068633</v>
      </c>
      <c r="AD160" s="92">
        <f t="shared" si="79"/>
        <v>-7.3318282032492998</v>
      </c>
      <c r="AE160" s="92">
        <f t="shared" si="79"/>
        <v>-13.941993983850766</v>
      </c>
      <c r="AF160" s="51">
        <f>(AD160-[1]SMOW!AN$14*AE160)</f>
        <v>2.9544620223904694E-2</v>
      </c>
      <c r="AG160" s="55">
        <f t="shared" si="76"/>
        <v>29.544620223904694</v>
      </c>
      <c r="AH160" s="2">
        <f>AVERAGE(AG159:AG160)</f>
        <v>27.62992137761433</v>
      </c>
      <c r="AI160" s="2">
        <f>STDEV(AG159:AG160)</f>
        <v>2.7077930762839504</v>
      </c>
      <c r="AK160" s="70">
        <v>22</v>
      </c>
      <c r="AL160" s="70">
        <v>0</v>
      </c>
      <c r="AM160" s="70">
        <v>0</v>
      </c>
      <c r="AN160" s="70">
        <v>0</v>
      </c>
    </row>
    <row r="161" spans="1:40" s="75" customFormat="1" x14ac:dyDescent="0.25">
      <c r="A161" s="75">
        <v>4065</v>
      </c>
      <c r="B161" s="75" t="s">
        <v>240</v>
      </c>
      <c r="C161" s="75" t="s">
        <v>63</v>
      </c>
      <c r="D161" s="75" t="s">
        <v>138</v>
      </c>
      <c r="E161" s="75" t="s">
        <v>320</v>
      </c>
      <c r="F161" s="75">
        <v>-6.2998288486156904</v>
      </c>
      <c r="G161" s="75">
        <v>-6.3197572800700197</v>
      </c>
      <c r="H161" s="75">
        <v>6.2509838823119196E-3</v>
      </c>
      <c r="I161" s="75">
        <v>-11.9058200940476</v>
      </c>
      <c r="J161" s="75">
        <v>-11.9772621085847</v>
      </c>
      <c r="K161" s="75">
        <v>2.4789801449229499E-3</v>
      </c>
      <c r="L161" s="75">
        <v>8.4177177890641698E-3</v>
      </c>
      <c r="M161" s="75">
        <v>3.7765833072799901E-3</v>
      </c>
      <c r="N161" s="75">
        <v>-16.430593733164098</v>
      </c>
      <c r="O161" s="75">
        <v>6.1872551542230996E-3</v>
      </c>
      <c r="P161" s="75">
        <v>-31.565049587422902</v>
      </c>
      <c r="Q161" s="75">
        <v>2.4296580857813498E-3</v>
      </c>
      <c r="R161" s="75">
        <v>-49.547315650409701</v>
      </c>
      <c r="S161" s="75">
        <v>0.16082167114852799</v>
      </c>
      <c r="T161" s="75">
        <v>467.87540303402699</v>
      </c>
      <c r="U161" s="75">
        <v>9.8674171625381502E-2</v>
      </c>
      <c r="V161" s="76">
        <v>44708.568877314814</v>
      </c>
      <c r="W161" s="75">
        <v>2.5</v>
      </c>
      <c r="X161" s="75">
        <v>7.5254000989351897E-3</v>
      </c>
      <c r="Y161" s="75">
        <v>5.1339566803669202E-3</v>
      </c>
      <c r="Z161" s="92">
        <f>((((N161/1000)+1)/(([1]SMOW!$Z$4/1000)+1))-1)*1000</f>
        <v>-6.1875198257169695</v>
      </c>
      <c r="AA161" s="92">
        <f>((((P161/1000)+1)/(([1]SMOW!$AA$4/1000)+1))-1)*1000</f>
        <v>-11.759513257294518</v>
      </c>
      <c r="AB161" s="92">
        <f>Z161*[1]SMOW!$AN$6</f>
        <v>-6.3849487933888787</v>
      </c>
      <c r="AC161" s="92">
        <f>AA161*[1]SMOW!$AN$12</f>
        <v>-12.122600346672721</v>
      </c>
      <c r="AD161" s="92">
        <f t="shared" si="79"/>
        <v>-6.4054197628530511</v>
      </c>
      <c r="AE161" s="92">
        <f t="shared" si="79"/>
        <v>-12.196678353707439</v>
      </c>
      <c r="AF161" s="51">
        <f>(AD161-[1]SMOW!AN$14*AE161)</f>
        <v>3.4426407904477152E-2</v>
      </c>
      <c r="AG161" s="55">
        <f t="shared" si="76"/>
        <v>34.426407904477152</v>
      </c>
      <c r="AK161" s="70">
        <v>22</v>
      </c>
      <c r="AL161" s="70">
        <v>1</v>
      </c>
      <c r="AM161" s="70">
        <v>0</v>
      </c>
      <c r="AN161" s="70">
        <v>0</v>
      </c>
    </row>
    <row r="162" spans="1:40" s="75" customFormat="1" x14ac:dyDescent="0.25">
      <c r="A162" s="75">
        <v>4066</v>
      </c>
      <c r="B162" s="75" t="s">
        <v>240</v>
      </c>
      <c r="C162" s="75" t="s">
        <v>63</v>
      </c>
      <c r="D162" s="75" t="s">
        <v>138</v>
      </c>
      <c r="E162" s="75" t="s">
        <v>321</v>
      </c>
      <c r="F162" s="75">
        <v>-6.48537748696278</v>
      </c>
      <c r="G162" s="75">
        <v>-6.5064991950969802</v>
      </c>
      <c r="H162" s="75">
        <v>3.74948413136603E-3</v>
      </c>
      <c r="I162" s="75">
        <v>-12.2631309230437</v>
      </c>
      <c r="J162" s="75">
        <v>-12.3389436133145</v>
      </c>
      <c r="K162" s="75">
        <v>1.7692803359034099E-3</v>
      </c>
      <c r="L162" s="75">
        <v>8.4630327330518004E-3</v>
      </c>
      <c r="M162" s="75">
        <v>4.0675606454268704E-3</v>
      </c>
      <c r="N162" s="75">
        <v>-16.6142507047043</v>
      </c>
      <c r="O162" s="75">
        <v>3.71125817219238E-3</v>
      </c>
      <c r="P162" s="75">
        <v>-31.915251321222801</v>
      </c>
      <c r="Q162" s="75">
        <v>1.7340785415112801E-3</v>
      </c>
      <c r="R162" s="75">
        <v>-49.941769446193298</v>
      </c>
      <c r="S162" s="75">
        <v>0.13446309268215301</v>
      </c>
      <c r="T162" s="75">
        <v>385.863315656456</v>
      </c>
      <c r="U162" s="75">
        <v>7.6155006790343205E-2</v>
      </c>
      <c r="V162" s="76">
        <v>44708.645601851851</v>
      </c>
      <c r="W162" s="75">
        <v>2.5</v>
      </c>
      <c r="X162" s="75">
        <v>3.2411760865666599E-2</v>
      </c>
      <c r="Y162" s="75">
        <v>3.6981655884542497E-2</v>
      </c>
      <c r="Z162" s="92">
        <f>((((N162/1000)+1)/(([1]SMOW!$Z$4/1000)+1))-1)*1000</f>
        <v>-6.3730894349633971</v>
      </c>
      <c r="AA162" s="92">
        <f>((((P162/1000)+1)/(([1]SMOW!$AA$4/1000)+1))-1)*1000</f>
        <v>-12.11687699320796</v>
      </c>
      <c r="AB162" s="92">
        <f>Z162*[1]SMOW!$AN$6</f>
        <v>-6.5764394853011803</v>
      </c>
      <c r="AC162" s="92">
        <f>AA162*[1]SMOW!$AN$12</f>
        <v>-12.490998056177004</v>
      </c>
      <c r="AD162" s="92">
        <f t="shared" si="79"/>
        <v>-6.5981595429212252</v>
      </c>
      <c r="AE162" s="92">
        <f t="shared" si="79"/>
        <v>-12.569666355930666</v>
      </c>
      <c r="AF162" s="51">
        <f>(AD162-[1]SMOW!AN$14*AE162)</f>
        <v>3.8624293010166788E-2</v>
      </c>
      <c r="AG162" s="55">
        <f t="shared" si="76"/>
        <v>38.624293010166788</v>
      </c>
      <c r="AH162" s="2">
        <f>AVERAGE(AG161:AG162)</f>
        <v>36.52535045732197</v>
      </c>
      <c r="AI162" s="2">
        <f>STDEV(AG161:AG162)</f>
        <v>2.9683530248751486</v>
      </c>
      <c r="AK162" s="70">
        <v>22</v>
      </c>
      <c r="AL162" s="70">
        <v>0</v>
      </c>
      <c r="AM162" s="70">
        <v>0</v>
      </c>
      <c r="AN162" s="70">
        <v>0</v>
      </c>
    </row>
    <row r="163" spans="1:40" s="75" customFormat="1" x14ac:dyDescent="0.25">
      <c r="A163" s="75">
        <v>4067</v>
      </c>
      <c r="B163" s="75" t="s">
        <v>240</v>
      </c>
      <c r="C163" s="75" t="s">
        <v>62</v>
      </c>
      <c r="D163" s="75" t="s">
        <v>67</v>
      </c>
      <c r="E163" s="75" t="s">
        <v>322</v>
      </c>
      <c r="F163" s="75">
        <v>-1.24631778265811</v>
      </c>
      <c r="G163" s="75">
        <v>-1.2470955491965801</v>
      </c>
      <c r="H163" s="75">
        <v>4.8856679521114702E-3</v>
      </c>
      <c r="I163" s="75">
        <v>-2.3256054928796002</v>
      </c>
      <c r="J163" s="75">
        <v>-2.32831400005057</v>
      </c>
      <c r="K163" s="75">
        <v>2.10436964979465E-3</v>
      </c>
      <c r="L163" s="75">
        <v>-1.7745757169876499E-2</v>
      </c>
      <c r="M163" s="75">
        <v>5.05049363362202E-3</v>
      </c>
      <c r="N163" s="75">
        <v>-11.428603170006999</v>
      </c>
      <c r="O163" s="75">
        <v>4.8358586084443602E-3</v>
      </c>
      <c r="P163" s="75">
        <v>-22.175443980083902</v>
      </c>
      <c r="Q163" s="75">
        <v>2.0625008818932799E-3</v>
      </c>
      <c r="R163" s="75">
        <v>-35.733154116483</v>
      </c>
      <c r="S163" s="75">
        <v>0.126336801599293</v>
      </c>
      <c r="T163" s="75">
        <v>392.30285396000698</v>
      </c>
      <c r="U163" s="75">
        <v>8.6951272292849005E-2</v>
      </c>
      <c r="V163" s="76">
        <v>44708.731446759259</v>
      </c>
      <c r="W163" s="75">
        <v>2.5</v>
      </c>
      <c r="X163" s="75">
        <v>1.6743996552630701E-4</v>
      </c>
      <c r="Y163" s="88">
        <v>1.8611023235352701E-6</v>
      </c>
      <c r="Z163" s="92">
        <f>((((N163/1000)+1)/(([1]SMOW!$Z$4/1000)+1))-1)*1000</f>
        <v>-1.133437606702814</v>
      </c>
      <c r="AA163" s="92">
        <f>((((P163/1000)+1)/(([1]SMOW!$AA$4/1000)+1))-1)*1000</f>
        <v>-2.1778801163534478</v>
      </c>
      <c r="AB163" s="92">
        <f>Z163*[1]SMOW!$AN$6</f>
        <v>-1.1696028914881322</v>
      </c>
      <c r="AC163" s="92">
        <f>AA163*[1]SMOW!$AN$12</f>
        <v>-2.2451244091366478</v>
      </c>
      <c r="AD163" s="92">
        <f t="shared" si="79"/>
        <v>-1.1702874107458985</v>
      </c>
      <c r="AE163" s="92">
        <f t="shared" si="79"/>
        <v>-2.2476484795519203</v>
      </c>
      <c r="AF163" s="51">
        <f>(AD163-[1]SMOW!AN$14*AE163)</f>
        <v>1.6470986457515435E-2</v>
      </c>
      <c r="AG163" s="55">
        <f t="shared" si="76"/>
        <v>16.470986457515437</v>
      </c>
      <c r="AK163" s="70">
        <v>22</v>
      </c>
      <c r="AL163" s="70">
        <v>2</v>
      </c>
      <c r="AM163" s="70">
        <v>0</v>
      </c>
      <c r="AN163" s="70">
        <v>0</v>
      </c>
    </row>
    <row r="164" spans="1:40" s="75" customFormat="1" x14ac:dyDescent="0.25">
      <c r="A164" s="75">
        <v>4068</v>
      </c>
      <c r="B164" s="75" t="s">
        <v>240</v>
      </c>
      <c r="C164" s="75" t="s">
        <v>62</v>
      </c>
      <c r="D164" s="75" t="s">
        <v>67</v>
      </c>
      <c r="E164" s="75" t="s">
        <v>323</v>
      </c>
      <c r="F164" s="75">
        <v>-1.4830261645838601</v>
      </c>
      <c r="G164" s="75">
        <v>-1.4841281835929201</v>
      </c>
      <c r="H164" s="75">
        <v>7.9857187220669593E-3</v>
      </c>
      <c r="I164" s="75">
        <v>-2.7558255344921099</v>
      </c>
      <c r="J164" s="75">
        <v>-2.7596302987738599</v>
      </c>
      <c r="K164" s="75">
        <v>4.9795011501592001E-3</v>
      </c>
      <c r="L164" s="75">
        <v>-2.70433858403215E-2</v>
      </c>
      <c r="M164" s="75">
        <v>6.9143463008693598E-3</v>
      </c>
      <c r="N164" s="75">
        <v>-11.662898311970499</v>
      </c>
      <c r="O164" s="75">
        <v>7.9043043868822806E-3</v>
      </c>
      <c r="P164" s="75">
        <v>-22.597104316859799</v>
      </c>
      <c r="Q164" s="75">
        <v>4.8804284525708801E-3</v>
      </c>
      <c r="R164" s="75">
        <v>-34.094722621602003</v>
      </c>
      <c r="S164" s="75">
        <v>0.15059478836654999</v>
      </c>
      <c r="T164" s="75">
        <v>489.40253967377402</v>
      </c>
      <c r="U164" s="75">
        <v>0.340275079876588</v>
      </c>
      <c r="V164" s="76">
        <v>44712.501620370371</v>
      </c>
      <c r="W164" s="75">
        <v>2.5</v>
      </c>
      <c r="X164" s="75">
        <v>0.211959484107793</v>
      </c>
      <c r="Y164" s="75">
        <v>0.22239902263504699</v>
      </c>
      <c r="Z164" s="92">
        <f>((((N164/1000)+1)/(([1]SMOW!$Z$4/1000)+1))-1)*1000</f>
        <v>-1.3701727416550735</v>
      </c>
      <c r="AA164" s="92">
        <f>((((P164/1000)+1)/(([1]SMOW!$AA$4/1000)+1))-1)*1000</f>
        <v>-2.6081638605306434</v>
      </c>
      <c r="AB164" s="92">
        <f>Z164*[1]SMOW!$AN$6</f>
        <v>-1.4138916787310942</v>
      </c>
      <c r="AC164" s="92">
        <f>AA164*[1]SMOW!$AN$12</f>
        <v>-2.6886936073000571</v>
      </c>
      <c r="AD164" s="92">
        <f t="shared" si="79"/>
        <v>-1.4148921667363064</v>
      </c>
      <c r="AE164" s="92">
        <f t="shared" si="79"/>
        <v>-2.6923146359711403</v>
      </c>
      <c r="AF164" s="51">
        <f>(AD164-[1]SMOW!AN$14*AE164)</f>
        <v>6.6499610564558775E-3</v>
      </c>
      <c r="AG164" s="55">
        <f t="shared" si="76"/>
        <v>6.6499610564558775</v>
      </c>
      <c r="AH164" s="2">
        <f>AVERAGE(AG163:AG164)</f>
        <v>11.560473756985658</v>
      </c>
      <c r="AI164" s="2">
        <f>STDEV(AG163:AG164)</f>
        <v>6.9445136592945405</v>
      </c>
      <c r="AK164" s="70">
        <v>22</v>
      </c>
      <c r="AL164" s="70">
        <v>0</v>
      </c>
      <c r="AM164" s="70">
        <v>0</v>
      </c>
      <c r="AN164" s="70">
        <v>0</v>
      </c>
    </row>
    <row r="165" spans="1:40" s="75" customFormat="1" x14ac:dyDescent="0.25">
      <c r="A165" s="75">
        <v>4069</v>
      </c>
      <c r="B165" s="75" t="s">
        <v>240</v>
      </c>
      <c r="C165" s="75" t="s">
        <v>63</v>
      </c>
      <c r="D165" s="75" t="s">
        <v>138</v>
      </c>
      <c r="E165" s="75" t="s">
        <v>324</v>
      </c>
      <c r="F165" s="75">
        <v>2.0529628770642199</v>
      </c>
      <c r="G165" s="75">
        <v>2.0508578489758902</v>
      </c>
      <c r="H165" s="75">
        <v>5.4628013155064697E-3</v>
      </c>
      <c r="I165" s="75">
        <v>3.9933535987232398</v>
      </c>
      <c r="J165" s="75">
        <v>3.98540124539094</v>
      </c>
      <c r="K165" s="75">
        <v>2.0417384688212101E-3</v>
      </c>
      <c r="L165" s="75">
        <v>-5.3434008590529297E-2</v>
      </c>
      <c r="M165" s="75">
        <v>5.4948641326306802E-3</v>
      </c>
      <c r="N165" s="75">
        <v>-8.1629586488525696</v>
      </c>
      <c r="O165" s="75">
        <v>5.4071081020560796E-3</v>
      </c>
      <c r="P165" s="75">
        <v>-15.982207587255401</v>
      </c>
      <c r="Q165" s="75">
        <v>2.00111581772228E-3</v>
      </c>
      <c r="R165" s="75">
        <v>-25.0632473544972</v>
      </c>
      <c r="S165" s="75">
        <v>0.13159726985815901</v>
      </c>
      <c r="T165" s="75">
        <v>415.37551641618302</v>
      </c>
      <c r="U165" s="75">
        <v>0.13143796372712799</v>
      </c>
      <c r="V165" s="76">
        <v>44712.609189814815</v>
      </c>
      <c r="W165" s="75">
        <v>2.5</v>
      </c>
      <c r="X165" s="75">
        <v>5.5151559657393601E-2</v>
      </c>
      <c r="Y165" s="75">
        <v>5.0416475762807798E-2</v>
      </c>
      <c r="Z165" s="92">
        <f>((((N165/1000)+1)/(([1]SMOW!$Z$4/1000)+1))-1)*1000</f>
        <v>2.1662159411381943</v>
      </c>
      <c r="AA165" s="92">
        <f>((((P165/1000)+1)/(([1]SMOW!$AA$4/1000)+1))-1)*1000</f>
        <v>4.1420146218051901</v>
      </c>
      <c r="AB165" s="92">
        <f>Z165*[1]SMOW!$AN$6</f>
        <v>2.2353347139356279</v>
      </c>
      <c r="AC165" s="92">
        <f>AA165*[1]SMOW!$AN$12</f>
        <v>4.2699035913814027</v>
      </c>
      <c r="AD165" s="92">
        <f t="shared" si="79"/>
        <v>2.232840070178185</v>
      </c>
      <c r="AE165" s="92">
        <f t="shared" si="79"/>
        <v>4.2608134199587804</v>
      </c>
      <c r="AF165" s="51">
        <f>(AD165-[1]SMOW!AN$14*AE165)</f>
        <v>-1.686941556005106E-2</v>
      </c>
      <c r="AG165" s="55">
        <f t="shared" si="76"/>
        <v>-16.86941556005106</v>
      </c>
      <c r="AK165" s="70">
        <v>22</v>
      </c>
      <c r="AL165" s="70">
        <v>2</v>
      </c>
      <c r="AM165" s="70">
        <v>0</v>
      </c>
      <c r="AN165" s="70">
        <v>0</v>
      </c>
    </row>
    <row r="166" spans="1:40" s="75" customFormat="1" x14ac:dyDescent="0.25">
      <c r="A166" s="75">
        <v>4070</v>
      </c>
      <c r="B166" s="75" t="s">
        <v>240</v>
      </c>
      <c r="C166" s="75" t="s">
        <v>63</v>
      </c>
      <c r="D166" s="75" t="s">
        <v>138</v>
      </c>
      <c r="E166" s="75" t="s">
        <v>325</v>
      </c>
      <c r="F166" s="75">
        <v>2.0153798206059101</v>
      </c>
      <c r="G166" s="75">
        <v>2.0133511018869599</v>
      </c>
      <c r="H166" s="75">
        <v>5.3953085182011796E-3</v>
      </c>
      <c r="I166" s="75">
        <v>3.9525290174485299</v>
      </c>
      <c r="J166" s="75">
        <v>3.9447382446887098</v>
      </c>
      <c r="K166" s="75">
        <v>1.63780011362699E-3</v>
      </c>
      <c r="L166" s="75">
        <v>-6.9470691308683205E-2</v>
      </c>
      <c r="M166" s="75">
        <v>5.5701327409804196E-3</v>
      </c>
      <c r="N166" s="75">
        <v>-8.2001585463665005</v>
      </c>
      <c r="O166" s="75">
        <v>5.3403033932481001E-3</v>
      </c>
      <c r="P166" s="75">
        <v>-16.0222199182117</v>
      </c>
      <c r="Q166" s="75">
        <v>1.6052142640679201E-3</v>
      </c>
      <c r="R166" s="75">
        <v>-25.372995722555</v>
      </c>
      <c r="S166" s="75">
        <v>0.16055746496450901</v>
      </c>
      <c r="T166" s="75">
        <v>458.44759778577298</v>
      </c>
      <c r="U166" s="75">
        <v>9.1364707525917105E-2</v>
      </c>
      <c r="V166" s="76">
        <v>44712.685879629629</v>
      </c>
      <c r="W166" s="75">
        <v>2.5</v>
      </c>
      <c r="X166" s="75">
        <v>2.9246267513284799E-3</v>
      </c>
      <c r="Y166" s="75">
        <v>4.5333362518674199E-3</v>
      </c>
      <c r="Z166" s="92">
        <f>((((N166/1000)+1)/(([1]SMOW!$Z$4/1000)+1))-1)*1000</f>
        <v>2.1286286370039154</v>
      </c>
      <c r="AA166" s="92">
        <f>((((P166/1000)+1)/(([1]SMOW!$AA$4/1000)+1))-1)*1000</f>
        <v>4.1011839956459628</v>
      </c>
      <c r="AB166" s="92">
        <f>Z166*[1]SMOW!$AN$6</f>
        <v>2.1965480887709812</v>
      </c>
      <c r="AC166" s="92">
        <f>AA166*[1]SMOW!$AN$12</f>
        <v>4.2278122775656986</v>
      </c>
      <c r="AD166" s="92">
        <f t="shared" ref="AD166:AE181" si="80">LN((AB166/1000)+1)*1000</f>
        <v>2.1941392038605194</v>
      </c>
      <c r="AE166" s="92">
        <f t="shared" si="80"/>
        <v>4.2189001894986999</v>
      </c>
      <c r="AF166" s="51">
        <f>(AD166-[1]SMOW!AN$14*AE166)</f>
        <v>-3.3440096194794044E-2</v>
      </c>
      <c r="AG166" s="55">
        <f t="shared" ref="AG166:AG206" si="81">AF166*1000</f>
        <v>-33.440096194794044</v>
      </c>
      <c r="AH166" s="2">
        <f>AVERAGE(AG165:AG166)</f>
        <v>-25.154755877422552</v>
      </c>
      <c r="AI166" s="2">
        <f>STDEV(AG165:AG166)</f>
        <v>11.71724064570337</v>
      </c>
      <c r="AK166" s="70">
        <v>22</v>
      </c>
      <c r="AL166" s="70">
        <v>0</v>
      </c>
      <c r="AM166" s="70">
        <v>0</v>
      </c>
      <c r="AN166" s="70">
        <v>0</v>
      </c>
    </row>
    <row r="167" spans="1:40" s="75" customFormat="1" x14ac:dyDescent="0.25">
      <c r="A167" s="75">
        <v>4071</v>
      </c>
      <c r="B167" s="75" t="s">
        <v>240</v>
      </c>
      <c r="C167" s="75" t="s">
        <v>63</v>
      </c>
      <c r="D167" s="75" t="s">
        <v>138</v>
      </c>
      <c r="E167" s="75" t="s">
        <v>326</v>
      </c>
      <c r="F167" s="75">
        <v>-2.7164403777736501</v>
      </c>
      <c r="G167" s="75">
        <v>-2.7201375338528702</v>
      </c>
      <c r="H167" s="75">
        <v>7.0962775833586199E-3</v>
      </c>
      <c r="I167" s="75">
        <v>-5.08623841458569</v>
      </c>
      <c r="J167" s="75">
        <v>-5.0992182140272</v>
      </c>
      <c r="K167" s="75">
        <v>6.7867898697179197E-3</v>
      </c>
      <c r="L167" s="75">
        <v>-2.32817165054819E-2</v>
      </c>
      <c r="M167" s="75">
        <v>6.9888438950974404E-3</v>
      </c>
      <c r="N167" s="75">
        <v>-12.885244217218</v>
      </c>
      <c r="O167" s="75">
        <v>7.0053290974302403E-3</v>
      </c>
      <c r="P167" s="75">
        <v>-24.882652612179399</v>
      </c>
      <c r="Q167" s="75">
        <v>8.6952272841885093E-3</v>
      </c>
      <c r="R167" s="75">
        <v>-38.793748413086703</v>
      </c>
      <c r="S167" s="75">
        <v>0.171950961535276</v>
      </c>
      <c r="T167" s="75">
        <v>384.55201923225798</v>
      </c>
      <c r="U167" s="75">
        <v>0.172597061890611</v>
      </c>
      <c r="V167" s="76">
        <v>44712.811747685184</v>
      </c>
      <c r="W167" s="75">
        <v>2.5</v>
      </c>
      <c r="X167" s="75">
        <v>0.124035536846269</v>
      </c>
      <c r="Y167" s="75">
        <v>0.111666407595817</v>
      </c>
      <c r="Z167" s="92">
        <f>((((N167/1000)+1)/(([1]SMOW!$Z$4/1000)+1))-1)*1000</f>
        <v>-2.6052483834805296</v>
      </c>
      <c r="AA167" s="92">
        <f>((((P167/1000)+1)/(([1]SMOW!$AA$4/1000)+1))-1)*1000</f>
        <v>-4.9404540766967431</v>
      </c>
      <c r="AB167" s="92">
        <f>Z167*[1]SMOW!$AN$6</f>
        <v>-2.6883756320982535</v>
      </c>
      <c r="AC167" s="92">
        <f>AA167*[1]SMOW!$AN$12</f>
        <v>-5.0929956871925501</v>
      </c>
      <c r="AD167" s="92">
        <f t="shared" si="80"/>
        <v>-2.6919958035773761</v>
      </c>
      <c r="AE167" s="92">
        <f t="shared" si="80"/>
        <v>-5.1060091936864227</v>
      </c>
      <c r="AF167" s="51">
        <f>(AD167-[1]SMOW!AN$14*AE167)</f>
        <v>3.9770506890550728E-3</v>
      </c>
      <c r="AG167" s="55">
        <f t="shared" si="81"/>
        <v>3.9770506890550728</v>
      </c>
      <c r="AK167" s="70">
        <v>22</v>
      </c>
      <c r="AL167" s="70">
        <v>2</v>
      </c>
      <c r="AM167" s="70">
        <v>0</v>
      </c>
      <c r="AN167" s="70">
        <v>0</v>
      </c>
    </row>
    <row r="168" spans="1:40" s="75" customFormat="1" x14ac:dyDescent="0.25">
      <c r="A168" s="75">
        <v>4072</v>
      </c>
      <c r="B168" s="75" t="s">
        <v>240</v>
      </c>
      <c r="C168" s="75" t="s">
        <v>63</v>
      </c>
      <c r="D168" s="75" t="s">
        <v>138</v>
      </c>
      <c r="E168" s="75" t="s">
        <v>327</v>
      </c>
      <c r="F168" s="75">
        <v>-2.8437765329006299</v>
      </c>
      <c r="G168" s="75">
        <v>-2.8478280824082201</v>
      </c>
      <c r="H168" s="75">
        <v>4.1311841837666898E-3</v>
      </c>
      <c r="I168" s="75">
        <v>-5.3616267874207999</v>
      </c>
      <c r="J168" s="75">
        <v>-5.3760519401268496</v>
      </c>
      <c r="K168" s="75">
        <v>1.5498232614619301E-3</v>
      </c>
      <c r="L168" s="75">
        <v>-9.2726580212439506E-3</v>
      </c>
      <c r="M168" s="75">
        <v>4.0748412666121803E-3</v>
      </c>
      <c r="N168" s="75">
        <v>-13.0097758417308</v>
      </c>
      <c r="O168" s="75">
        <v>4.0890667957697501E-3</v>
      </c>
      <c r="P168" s="75">
        <v>-25.151060264060401</v>
      </c>
      <c r="Q168" s="75">
        <v>1.5189878089414599E-3</v>
      </c>
      <c r="R168" s="75">
        <v>-37.871348243534001</v>
      </c>
      <c r="S168" s="75">
        <v>0.1527919339413</v>
      </c>
      <c r="T168" s="75">
        <v>416.65474266451798</v>
      </c>
      <c r="U168" s="75">
        <v>9.4342969036222496E-2</v>
      </c>
      <c r="V168" s="76">
        <v>44713.518807870372</v>
      </c>
      <c r="W168" s="75">
        <v>2.5</v>
      </c>
      <c r="X168" s="75">
        <v>1.78257510507378E-2</v>
      </c>
      <c r="Y168" s="75">
        <v>1.37889293021962E-2</v>
      </c>
      <c r="Z168" s="92">
        <f>((((N168/1000)+1)/(([1]SMOW!$Z$4/1000)+1))-1)*1000</f>
        <v>-2.7310769033883631</v>
      </c>
      <c r="AA168" s="92">
        <f>((((P168/1000)+1)/(([1]SMOW!$AA$4/1000)+1))-1)*1000</f>
        <v>-5.2143509537428967</v>
      </c>
      <c r="AB168" s="92">
        <f>Z168*[1]SMOW!$AN$6</f>
        <v>-2.8182190393096942</v>
      </c>
      <c r="AC168" s="92">
        <f>AA168*[1]SMOW!$AN$12</f>
        <v>-5.3753494125538142</v>
      </c>
      <c r="AD168" s="92">
        <f t="shared" si="80"/>
        <v>-2.8221976954943759</v>
      </c>
      <c r="AE168" s="92">
        <f t="shared" si="80"/>
        <v>-5.3898485852954314</v>
      </c>
      <c r="AF168" s="51">
        <f>(AD168-[1]SMOW!AN$14*AE168)</f>
        <v>2.3642357541612036E-2</v>
      </c>
      <c r="AG168" s="55">
        <f t="shared" si="81"/>
        <v>23.642357541612036</v>
      </c>
      <c r="AH168" s="2">
        <f>AVERAGE(AG167:AG168)</f>
        <v>13.809704115333554</v>
      </c>
      <c r="AI168" s="2">
        <f>STDEV(AG167:AG168)</f>
        <v>13.905471829557307</v>
      </c>
      <c r="AK168" s="70">
        <v>22</v>
      </c>
      <c r="AL168" s="70">
        <v>0</v>
      </c>
      <c r="AM168" s="70">
        <v>0</v>
      </c>
      <c r="AN168" s="70">
        <v>0</v>
      </c>
    </row>
    <row r="169" spans="1:40" s="75" customFormat="1" x14ac:dyDescent="0.25">
      <c r="A169" s="75">
        <v>4073</v>
      </c>
      <c r="B169" s="75" t="s">
        <v>240</v>
      </c>
      <c r="C169" s="75" t="s">
        <v>63</v>
      </c>
      <c r="D169" s="75" t="s">
        <v>138</v>
      </c>
      <c r="E169" s="75" t="s">
        <v>328</v>
      </c>
      <c r="F169" s="75">
        <v>-7.4053781873636098</v>
      </c>
      <c r="G169" s="75">
        <v>-7.4329345632935899</v>
      </c>
      <c r="H169" s="75">
        <v>4.6997384508402802E-3</v>
      </c>
      <c r="I169" s="75">
        <v>-13.9941498292978</v>
      </c>
      <c r="J169" s="75">
        <v>-14.092991203716</v>
      </c>
      <c r="K169" s="75">
        <v>1.4576905480964701E-3</v>
      </c>
      <c r="L169" s="75">
        <v>8.1647922684780598E-3</v>
      </c>
      <c r="M169" s="75">
        <v>4.6964451267518499E-3</v>
      </c>
      <c r="N169" s="75">
        <v>-17.5248720057048</v>
      </c>
      <c r="O169" s="75">
        <v>4.6518246568758E-3</v>
      </c>
      <c r="P169" s="75">
        <v>-33.611829686658602</v>
      </c>
      <c r="Q169" s="75">
        <v>1.42868817808067E-3</v>
      </c>
      <c r="R169" s="75">
        <v>-50.7213093537746</v>
      </c>
      <c r="S169" s="75">
        <v>0.149769845517779</v>
      </c>
      <c r="T169" s="75">
        <v>359.85070196481098</v>
      </c>
      <c r="U169" s="75">
        <v>0.101744023905092</v>
      </c>
      <c r="V169" s="76">
        <v>44713.596608796295</v>
      </c>
      <c r="W169" s="75">
        <v>2.5</v>
      </c>
      <c r="X169" s="75">
        <v>1.1894196974411001E-2</v>
      </c>
      <c r="Y169" s="75">
        <v>1.45865613178382E-2</v>
      </c>
      <c r="Z169" s="92">
        <f>((((N169/1000)+1)/(([1]SMOW!$Z$4/1000)+1))-1)*1000</f>
        <v>-7.293194114796453</v>
      </c>
      <c r="AA169" s="92">
        <f>((((P169/1000)+1)/(([1]SMOW!$AA$4/1000)+1))-1)*1000</f>
        <v>-13.848152210961139</v>
      </c>
      <c r="AB169" s="92">
        <f>Z169*[1]SMOW!$AN$6</f>
        <v>-7.5259025061507003</v>
      </c>
      <c r="AC169" s="92">
        <f>AA169*[1]SMOW!$AN$12</f>
        <v>-14.275728180266267</v>
      </c>
      <c r="AD169" s="92">
        <f t="shared" si="80"/>
        <v>-7.5543650043296457</v>
      </c>
      <c r="AE169" s="92">
        <f t="shared" si="80"/>
        <v>-14.378606671802169</v>
      </c>
      <c r="AF169" s="51">
        <f>(AD169-[1]SMOW!AN$14*AE169)</f>
        <v>3.7539318381900166E-2</v>
      </c>
      <c r="AG169" s="55">
        <f t="shared" si="81"/>
        <v>37.539318381900166</v>
      </c>
      <c r="AK169" s="70">
        <v>22</v>
      </c>
      <c r="AL169" s="70">
        <v>2</v>
      </c>
      <c r="AM169" s="70">
        <v>0</v>
      </c>
      <c r="AN169" s="70">
        <v>0</v>
      </c>
    </row>
    <row r="170" spans="1:40" s="75" customFormat="1" x14ac:dyDescent="0.25">
      <c r="A170" s="75">
        <v>4074</v>
      </c>
      <c r="B170" s="75" t="s">
        <v>240</v>
      </c>
      <c r="C170" s="75" t="s">
        <v>63</v>
      </c>
      <c r="D170" s="75" t="s">
        <v>138</v>
      </c>
      <c r="E170" s="75" t="s">
        <v>329</v>
      </c>
      <c r="F170" s="75">
        <v>-7.4213029135819104</v>
      </c>
      <c r="G170" s="75">
        <v>-7.4489784502072798</v>
      </c>
      <c r="H170" s="75">
        <v>5.77769600342722E-3</v>
      </c>
      <c r="I170" s="75">
        <v>-14.027130079530499</v>
      </c>
      <c r="J170" s="75">
        <v>-14.126440133292</v>
      </c>
      <c r="K170" s="75">
        <v>2.0168888737472799E-3</v>
      </c>
      <c r="L170" s="75">
        <v>9.7819401708728396E-3</v>
      </c>
      <c r="M170" s="75">
        <v>5.7979712478498204E-3</v>
      </c>
      <c r="N170" s="75">
        <v>-17.5406343794733</v>
      </c>
      <c r="O170" s="75">
        <v>5.7187924412815802E-3</v>
      </c>
      <c r="P170" s="75">
        <v>-33.644153758238197</v>
      </c>
      <c r="Q170" s="75">
        <v>1.9767606329006101E-3</v>
      </c>
      <c r="R170" s="75">
        <v>-50.178860372203701</v>
      </c>
      <c r="S170" s="75">
        <v>0.15266638207507799</v>
      </c>
      <c r="T170" s="75">
        <v>409.96737451675102</v>
      </c>
      <c r="U170" s="75">
        <v>0.124028264511736</v>
      </c>
      <c r="V170" s="76">
        <v>44713.673333333332</v>
      </c>
      <c r="W170" s="75">
        <v>2.5</v>
      </c>
      <c r="X170" s="75">
        <v>3.1319681317194298E-3</v>
      </c>
      <c r="Y170" s="75">
        <v>4.9524023531502901E-3</v>
      </c>
      <c r="Z170" s="92">
        <f>((((N170/1000)+1)/(([1]SMOW!$Z$4/1000)+1))-1)*1000</f>
        <v>-7.3091206408437692</v>
      </c>
      <c r="AA170" s="92">
        <f>((((P170/1000)+1)/(([1]SMOW!$AA$4/1000)+1))-1)*1000</f>
        <v>-13.881137344570526</v>
      </c>
      <c r="AB170" s="92">
        <f>Z170*[1]SMOW!$AN$6</f>
        <v>-7.5423372095751704</v>
      </c>
      <c r="AC170" s="92">
        <f>AA170*[1]SMOW!$AN$12</f>
        <v>-14.309731763865287</v>
      </c>
      <c r="AD170" s="92">
        <f t="shared" si="80"/>
        <v>-7.5709244687441979</v>
      </c>
      <c r="AE170" s="92">
        <f t="shared" si="80"/>
        <v>-14.413103306489129</v>
      </c>
      <c r="AF170" s="51">
        <f>(AD170-[1]SMOW!AN$14*AE170)</f>
        <v>3.9194077082062684E-2</v>
      </c>
      <c r="AG170" s="55">
        <f t="shared" si="81"/>
        <v>39.194077082062684</v>
      </c>
      <c r="AK170" s="70">
        <v>22</v>
      </c>
      <c r="AL170" s="70">
        <v>0</v>
      </c>
      <c r="AM170" s="70">
        <v>0</v>
      </c>
      <c r="AN170" s="70">
        <v>0</v>
      </c>
    </row>
    <row r="171" spans="1:40" s="75" customFormat="1" x14ac:dyDescent="0.25">
      <c r="A171" s="75">
        <v>4075</v>
      </c>
      <c r="B171" s="75" t="s">
        <v>240</v>
      </c>
      <c r="C171" s="75" t="s">
        <v>63</v>
      </c>
      <c r="D171" s="75" t="s">
        <v>138</v>
      </c>
      <c r="E171" s="75" t="s">
        <v>330</v>
      </c>
      <c r="F171" s="75">
        <v>-7.5173956830064297</v>
      </c>
      <c r="G171" s="75">
        <v>-7.5457940482993697</v>
      </c>
      <c r="H171" s="75">
        <v>4.18218808183671E-3</v>
      </c>
      <c r="I171" s="75">
        <v>-14.2094387170379</v>
      </c>
      <c r="J171" s="75">
        <v>-14.311359502303899</v>
      </c>
      <c r="K171" s="75">
        <v>1.8669688723571801E-3</v>
      </c>
      <c r="L171" s="75">
        <v>1.0603768917097E-2</v>
      </c>
      <c r="M171" s="75">
        <v>4.2498359913295501E-3</v>
      </c>
      <c r="N171" s="75">
        <v>-17.635747483922</v>
      </c>
      <c r="O171" s="75">
        <v>4.1395507095287202E-3</v>
      </c>
      <c r="P171" s="75">
        <v>-33.822835163224397</v>
      </c>
      <c r="Q171" s="75">
        <v>1.82982345619744E-3</v>
      </c>
      <c r="R171" s="75">
        <v>-51.071251118187298</v>
      </c>
      <c r="S171" s="75">
        <v>0.164143598083308</v>
      </c>
      <c r="T171" s="75">
        <v>404.23492893820202</v>
      </c>
      <c r="U171" s="75">
        <v>7.3221857121452599E-2</v>
      </c>
      <c r="V171" s="76">
        <v>44713.754513888889</v>
      </c>
      <c r="W171" s="75">
        <v>2.5</v>
      </c>
      <c r="X171" s="75">
        <v>0.1288401386504</v>
      </c>
      <c r="Y171" s="75">
        <v>0.33345693534215098</v>
      </c>
      <c r="Z171" s="92">
        <f>((((N171/1000)+1)/(([1]SMOW!$Z$4/1000)+1))-1)*1000</f>
        <v>-7.4052242707727256</v>
      </c>
      <c r="AA171" s="92">
        <f>((((P171/1000)+1)/(([1]SMOW!$AA$4/1000)+1))-1)*1000</f>
        <v>-14.063472976468372</v>
      </c>
      <c r="AB171" s="92">
        <f>Z171*[1]SMOW!$AN$6</f>
        <v>-7.641507276619615</v>
      </c>
      <c r="AC171" s="92">
        <f>AA171*[1]SMOW!$AN$12</f>
        <v>-14.497697196285248</v>
      </c>
      <c r="AD171" s="92">
        <f t="shared" si="80"/>
        <v>-7.6708531869294436</v>
      </c>
      <c r="AE171" s="92">
        <f t="shared" si="80"/>
        <v>-14.603815706435423</v>
      </c>
      <c r="AF171" s="51">
        <f>(AD171-[1]SMOW!AN$14*AE171)</f>
        <v>3.996150606845994E-2</v>
      </c>
      <c r="AG171" s="55">
        <f t="shared" si="81"/>
        <v>39.96150606845994</v>
      </c>
      <c r="AH171" s="2">
        <f>AVERAGE(AG169:AG171)</f>
        <v>38.898300510807594</v>
      </c>
      <c r="AI171" s="2">
        <f>STDEV(AG169:AG171)</f>
        <v>1.2378857509108054</v>
      </c>
      <c r="AK171" s="70">
        <v>22</v>
      </c>
      <c r="AL171" s="70">
        <v>0</v>
      </c>
      <c r="AM171" s="70">
        <v>0</v>
      </c>
      <c r="AN171" s="70">
        <v>0</v>
      </c>
    </row>
    <row r="172" spans="1:40" s="75" customFormat="1" x14ac:dyDescent="0.25">
      <c r="A172" s="75">
        <v>4076</v>
      </c>
      <c r="B172" s="75" t="s">
        <v>240</v>
      </c>
      <c r="C172" s="75" t="s">
        <v>63</v>
      </c>
      <c r="D172" s="75" t="s">
        <v>255</v>
      </c>
      <c r="E172" s="75" t="s">
        <v>331</v>
      </c>
      <c r="F172" s="75">
        <v>-7.4675445038338397</v>
      </c>
      <c r="G172" s="75">
        <v>-7.4955666296384704</v>
      </c>
      <c r="H172" s="75">
        <v>4.63905631862773E-3</v>
      </c>
      <c r="I172" s="75">
        <v>-14.142342843753999</v>
      </c>
      <c r="J172" s="75">
        <v>-14.2432992677813</v>
      </c>
      <c r="K172" s="75">
        <v>5.1294243622757004E-3</v>
      </c>
      <c r="L172" s="75">
        <v>2.4895383750057599E-2</v>
      </c>
      <c r="M172" s="75">
        <v>4.2091340136249803E-3</v>
      </c>
      <c r="N172" s="75">
        <v>-17.5864045371017</v>
      </c>
      <c r="O172" s="75">
        <v>4.5917611784893802E-3</v>
      </c>
      <c r="P172" s="75">
        <v>-33.757074236747997</v>
      </c>
      <c r="Q172" s="75">
        <v>5.0273687761203303E-3</v>
      </c>
      <c r="R172" s="75">
        <v>-50.817207074208703</v>
      </c>
      <c r="S172" s="75">
        <v>0.13711110487299599</v>
      </c>
      <c r="T172" s="75">
        <v>382.66268759530999</v>
      </c>
      <c r="U172" s="75">
        <v>0.21748820589703299</v>
      </c>
      <c r="V172" s="76">
        <v>44714.492465277777</v>
      </c>
      <c r="W172" s="75">
        <v>2.5</v>
      </c>
      <c r="X172" s="75">
        <v>9.59470091949017E-4</v>
      </c>
      <c r="Y172" s="75">
        <v>1.5901150517369401E-3</v>
      </c>
      <c r="Z172" s="92">
        <f>((((N172/1000)+1)/(([1]SMOW!$Z$4/1000)+1))-1)*1000</f>
        <v>-7.3553674573682004</v>
      </c>
      <c r="AA172" s="92">
        <f>((((P172/1000)+1)/(([1]SMOW!$AA$4/1000)+1))-1)*1000</f>
        <v>-13.996367168316759</v>
      </c>
      <c r="AB172" s="92">
        <f>Z172*[1]SMOW!$AN$6</f>
        <v>-7.5900596514715932</v>
      </c>
      <c r="AC172" s="92">
        <f>AA172*[1]SMOW!$AN$12</f>
        <v>-14.428519427157951</v>
      </c>
      <c r="AD172" s="92">
        <f t="shared" si="80"/>
        <v>-7.6190107409269485</v>
      </c>
      <c r="AE172" s="92">
        <f t="shared" si="80"/>
        <v>-14.533622728639136</v>
      </c>
      <c r="AF172" s="51">
        <f>(AD172-[1]SMOW!AN$14*AE172)</f>
        <v>5.4742059794515185E-2</v>
      </c>
      <c r="AG172" s="55">
        <f t="shared" si="81"/>
        <v>54.742059794515185</v>
      </c>
      <c r="AK172" s="70">
        <v>22</v>
      </c>
      <c r="AL172" s="70">
        <v>1</v>
      </c>
      <c r="AM172" s="70">
        <v>0</v>
      </c>
      <c r="AN172" s="70">
        <v>0</v>
      </c>
    </row>
    <row r="173" spans="1:40" s="75" customFormat="1" x14ac:dyDescent="0.25">
      <c r="A173" s="75">
        <v>4077</v>
      </c>
      <c r="B173" s="75" t="s">
        <v>240</v>
      </c>
      <c r="C173" s="75" t="s">
        <v>63</v>
      </c>
      <c r="D173" s="75" t="s">
        <v>255</v>
      </c>
      <c r="E173" s="75" t="s">
        <v>332</v>
      </c>
      <c r="F173" s="75">
        <v>-7.52805335422513</v>
      </c>
      <c r="G173" s="75">
        <v>-7.5565326842445799</v>
      </c>
      <c r="H173" s="75">
        <v>5.1234720861135603E-3</v>
      </c>
      <c r="I173" s="75">
        <v>-14.255713345821</v>
      </c>
      <c r="J173" s="75">
        <v>-14.3583022625241</v>
      </c>
      <c r="K173" s="75">
        <v>2.0384772422136102E-3</v>
      </c>
      <c r="L173" s="75">
        <v>2.4650910368151601E-2</v>
      </c>
      <c r="M173" s="75">
        <v>5.1816383378775798E-3</v>
      </c>
      <c r="N173" s="75">
        <v>-17.6462965002723</v>
      </c>
      <c r="O173" s="75">
        <v>5.0712383313014303E-3</v>
      </c>
      <c r="P173" s="75">
        <v>-33.868189106949899</v>
      </c>
      <c r="Q173" s="75">
        <v>1.9979194768325E-3</v>
      </c>
      <c r="R173" s="75">
        <v>-50.781266517785497</v>
      </c>
      <c r="S173" s="75">
        <v>0.137420377721897</v>
      </c>
      <c r="T173" s="75">
        <v>409.05947160035703</v>
      </c>
      <c r="U173" s="75">
        <v>0.11184767885428901</v>
      </c>
      <c r="V173" s="76">
        <v>44714.569189814814</v>
      </c>
      <c r="W173" s="75">
        <v>2.5</v>
      </c>
      <c r="X173" s="75">
        <v>3.02693101924612E-2</v>
      </c>
      <c r="Y173" s="75">
        <v>3.4669781225740097E-2</v>
      </c>
      <c r="Z173" s="92">
        <f>((((N173/1000)+1)/(([1]SMOW!$Z$4/1000)+1))-1)*1000</f>
        <v>-7.4158831465324093</v>
      </c>
      <c r="AA173" s="92">
        <f>((((P173/1000)+1)/(([1]SMOW!$AA$4/1000)+1))-1)*1000</f>
        <v>-14.109754457123259</v>
      </c>
      <c r="AB173" s="92">
        <f>Z173*[1]SMOW!$AN$6</f>
        <v>-7.6525062516269857</v>
      </c>
      <c r="AC173" s="92">
        <f>AA173*[1]SMOW!$AN$12</f>
        <v>-14.545407665345984</v>
      </c>
      <c r="AD173" s="92">
        <f t="shared" si="80"/>
        <v>-7.6819369193134044</v>
      </c>
      <c r="AE173" s="92">
        <f t="shared" si="80"/>
        <v>-14.652229214805612</v>
      </c>
      <c r="AF173" s="51">
        <f>(AD173-[1]SMOW!AN$14*AE173)</f>
        <v>5.4440106103958996E-2</v>
      </c>
      <c r="AG173" s="55">
        <f t="shared" si="81"/>
        <v>54.440106103958996</v>
      </c>
      <c r="AH173" s="2">
        <f>AVERAGE(AG172:AG173,AG95:AG96)</f>
        <v>50.589584894518595</v>
      </c>
      <c r="AI173" s="2">
        <f>STDEV(AG172:AG173,AG95:AG96)</f>
        <v>5.9990177447023276</v>
      </c>
      <c r="AK173" s="70">
        <v>22</v>
      </c>
      <c r="AL173" s="70">
        <v>0</v>
      </c>
      <c r="AM173" s="70">
        <v>0</v>
      </c>
      <c r="AN173" s="70">
        <v>0</v>
      </c>
    </row>
    <row r="174" spans="1:40" s="75" customFormat="1" x14ac:dyDescent="0.25">
      <c r="A174" s="75">
        <v>4078</v>
      </c>
      <c r="B174" s="75" t="s">
        <v>240</v>
      </c>
      <c r="C174" s="75" t="s">
        <v>63</v>
      </c>
      <c r="D174" s="75" t="s">
        <v>255</v>
      </c>
      <c r="E174" s="75" t="s">
        <v>333</v>
      </c>
      <c r="F174" s="75">
        <v>-7.4407829347577898</v>
      </c>
      <c r="G174" s="75">
        <v>-7.4686042825075996</v>
      </c>
      <c r="H174" s="75">
        <v>5.6471702587065102E-3</v>
      </c>
      <c r="I174" s="75">
        <v>-14.076594371361001</v>
      </c>
      <c r="J174" s="75">
        <v>-14.1766093656981</v>
      </c>
      <c r="K174" s="75">
        <v>1.5879368727537799E-3</v>
      </c>
      <c r="L174" s="75">
        <v>1.66454625810161E-2</v>
      </c>
      <c r="M174" s="75">
        <v>5.8703217749717504E-3</v>
      </c>
      <c r="N174" s="75">
        <v>-17.559915801997199</v>
      </c>
      <c r="O174" s="75">
        <v>5.5895974054311903E-3</v>
      </c>
      <c r="P174" s="75">
        <v>-33.692633903127501</v>
      </c>
      <c r="Q174" s="75">
        <v>1.55634310766753E-3</v>
      </c>
      <c r="R174" s="75">
        <v>-50.539366296762402</v>
      </c>
      <c r="S174" s="75">
        <v>0.18169782055401801</v>
      </c>
      <c r="T174" s="75">
        <v>400.20619857361402</v>
      </c>
      <c r="U174" s="75">
        <v>0.10058665356025299</v>
      </c>
      <c r="V174" s="76">
        <v>44714.645949074074</v>
      </c>
      <c r="W174" s="75">
        <v>2.5</v>
      </c>
      <c r="X174" s="75">
        <v>2.27549094828048E-3</v>
      </c>
      <c r="Y174" s="75">
        <v>4.1944668174513098E-3</v>
      </c>
      <c r="Z174" s="92">
        <f>((((N174/1000)+1)/(([1]SMOW!$Z$4/1000)+1))-1)*1000</f>
        <v>-7.3286028636719847</v>
      </c>
      <c r="AA174" s="92">
        <f>((((P174/1000)+1)/(([1]SMOW!$AA$4/1000)+1))-1)*1000</f>
        <v>-13.930608960565305</v>
      </c>
      <c r="AB174" s="92">
        <f>Z174*[1]SMOW!$AN$6</f>
        <v>-7.5624410635656716</v>
      </c>
      <c r="AC174" s="92">
        <f>AA174*[1]SMOW!$AN$12</f>
        <v>-14.3607308669818</v>
      </c>
      <c r="AD174" s="92">
        <f t="shared" si="80"/>
        <v>-7.5911813102853083</v>
      </c>
      <c r="AE174" s="92">
        <f t="shared" si="80"/>
        <v>-14.464844126236491</v>
      </c>
      <c r="AF174" s="51">
        <f>(AD174-[1]SMOW!AN$14*AE174)</f>
        <v>4.6256388367559076E-2</v>
      </c>
      <c r="AG174" s="55">
        <f t="shared" si="81"/>
        <v>46.256388367559076</v>
      </c>
      <c r="AK174" s="70">
        <v>22</v>
      </c>
      <c r="AL174" s="70">
        <v>0</v>
      </c>
      <c r="AM174" s="70">
        <v>0</v>
      </c>
      <c r="AN174" s="70">
        <v>0</v>
      </c>
    </row>
    <row r="175" spans="1:40" s="75" customFormat="1" x14ac:dyDescent="0.25">
      <c r="A175" s="75">
        <v>4079</v>
      </c>
      <c r="B175" s="75" t="s">
        <v>240</v>
      </c>
      <c r="C175" s="75" t="s">
        <v>63</v>
      </c>
      <c r="D175" s="75" t="s">
        <v>255</v>
      </c>
      <c r="E175" s="75" t="s">
        <v>334</v>
      </c>
      <c r="F175" s="75">
        <v>-7.4818929350652699</v>
      </c>
      <c r="G175" s="75">
        <v>-7.5100232513869098</v>
      </c>
      <c r="H175" s="75">
        <v>5.3802520135292804E-3</v>
      </c>
      <c r="I175" s="75">
        <v>-14.1461473565925</v>
      </c>
      <c r="J175" s="75">
        <v>-14.2471579323523</v>
      </c>
      <c r="K175" s="75">
        <v>2.21167440033527E-3</v>
      </c>
      <c r="L175" s="75">
        <v>1.24761368950984E-2</v>
      </c>
      <c r="M175" s="75">
        <v>5.4222914873830897E-3</v>
      </c>
      <c r="N175" s="75">
        <v>-17.600606686197398</v>
      </c>
      <c r="O175" s="75">
        <v>5.3254003895172701E-3</v>
      </c>
      <c r="P175" s="75">
        <v>-33.7608030545844</v>
      </c>
      <c r="Q175" s="75">
        <v>2.1676706854202102E-3</v>
      </c>
      <c r="R175" s="75">
        <v>-51.052334711257103</v>
      </c>
      <c r="S175" s="75">
        <v>0.14882742934537499</v>
      </c>
      <c r="T175" s="75">
        <v>414.701225335434</v>
      </c>
      <c r="U175" s="75">
        <v>8.7777802231432001E-2</v>
      </c>
      <c r="V175" s="76">
        <v>44714.722708333335</v>
      </c>
      <c r="W175" s="75">
        <v>2.5</v>
      </c>
      <c r="X175" s="75">
        <v>0.110609992789897</v>
      </c>
      <c r="Y175" s="75">
        <v>0.28715142869863702</v>
      </c>
      <c r="Z175" s="92">
        <f>((((N175/1000)+1)/(([1]SMOW!$Z$4/1000)+1))-1)*1000</f>
        <v>-7.3697175102742651</v>
      </c>
      <c r="AA175" s="92">
        <f>((((P175/1000)+1)/(([1]SMOW!$AA$4/1000)+1))-1)*1000</f>
        <v>-14.000172244488462</v>
      </c>
      <c r="AB175" s="92">
        <f>Z175*[1]SMOW!$AN$6</f>
        <v>-7.6048675802651031</v>
      </c>
      <c r="AC175" s="92">
        <f>AA175*[1]SMOW!$AN$12</f>
        <v>-14.432441988977388</v>
      </c>
      <c r="AD175" s="92">
        <f t="shared" si="80"/>
        <v>-7.633932033699657</v>
      </c>
      <c r="AE175" s="92">
        <f t="shared" si="80"/>
        <v>-14.537602723700564</v>
      </c>
      <c r="AF175" s="51">
        <f>(AD175-[1]SMOW!AN$14*AE175)</f>
        <v>4.1922204414241548E-2</v>
      </c>
      <c r="AG175" s="55">
        <f t="shared" si="81"/>
        <v>41.922204414241548</v>
      </c>
      <c r="AH175" s="2">
        <f>AVERAGE(AG174:AG175,AG97:AG98)</f>
        <v>35.814495487084265</v>
      </c>
      <c r="AI175" s="2">
        <f>STDEV(AG174:AG175,AG97:AG98)</f>
        <v>10.401484150497458</v>
      </c>
      <c r="AK175" s="70">
        <v>22</v>
      </c>
      <c r="AL175" s="70">
        <v>0</v>
      </c>
      <c r="AM175" s="70">
        <v>0</v>
      </c>
      <c r="AN175" s="70">
        <v>0</v>
      </c>
    </row>
    <row r="176" spans="1:40" s="75" customFormat="1" x14ac:dyDescent="0.25">
      <c r="A176" s="75">
        <v>4080</v>
      </c>
      <c r="B176" s="75" t="s">
        <v>240</v>
      </c>
      <c r="C176" s="75" t="s">
        <v>63</v>
      </c>
      <c r="D176" s="75" t="s">
        <v>255</v>
      </c>
      <c r="E176" s="75" t="s">
        <v>335</v>
      </c>
      <c r="F176" s="75">
        <v>-7.4093053704305802</v>
      </c>
      <c r="G176" s="75">
        <v>-7.4368911834297204</v>
      </c>
      <c r="H176" s="75">
        <v>5.3530706461717998E-3</v>
      </c>
      <c r="I176" s="75">
        <v>-14.005214445481499</v>
      </c>
      <c r="J176" s="75">
        <v>-14.104212929587099</v>
      </c>
      <c r="K176" s="75">
        <v>1.60764564381456E-3</v>
      </c>
      <c r="L176" s="75">
        <v>1.0133243392278699E-2</v>
      </c>
      <c r="M176" s="75">
        <v>5.3550250581226597E-3</v>
      </c>
      <c r="N176" s="75">
        <v>-17.528759151173499</v>
      </c>
      <c r="O176" s="75">
        <v>5.2984961359709998E-3</v>
      </c>
      <c r="P176" s="75">
        <v>-33.622674160032901</v>
      </c>
      <c r="Q176" s="75">
        <v>1.57565975087127E-3</v>
      </c>
      <c r="R176" s="75">
        <v>-50.2605765585987</v>
      </c>
      <c r="S176" s="75">
        <v>0.139185514882044</v>
      </c>
      <c r="T176" s="75">
        <v>418.68348278866898</v>
      </c>
      <c r="U176" s="75">
        <v>0.136818998037045</v>
      </c>
      <c r="V176" s="76">
        <v>44714.800011574072</v>
      </c>
      <c r="W176" s="75">
        <v>2.5</v>
      </c>
      <c r="X176" s="75">
        <v>3.5051059284179398E-2</v>
      </c>
      <c r="Y176" s="75">
        <v>3.03194327127254E-2</v>
      </c>
      <c r="Z176" s="92">
        <f>((((N176/1000)+1)/(([1]SMOW!$Z$4/1000)+1))-1)*1000</f>
        <v>-7.2971217417177048</v>
      </c>
      <c r="AA176" s="92">
        <f>((((P176/1000)+1)/(([1]SMOW!$AA$4/1000)+1))-1)*1000</f>
        <v>-13.859218465479772</v>
      </c>
      <c r="AB176" s="92">
        <f>Z176*[1]SMOW!$AN$6</f>
        <v>-7.5299554542588423</v>
      </c>
      <c r="AC176" s="92">
        <f>AA176*[1]SMOW!$AN$12</f>
        <v>-14.287136116796356</v>
      </c>
      <c r="AD176" s="92">
        <f t="shared" si="80"/>
        <v>-7.5584486941648326</v>
      </c>
      <c r="AE176" s="92">
        <f t="shared" si="80"/>
        <v>-14.390179890469529</v>
      </c>
      <c r="AF176" s="51">
        <f>(AD176-[1]SMOW!AN$14*AE176)</f>
        <v>3.9566288003078931E-2</v>
      </c>
      <c r="AG176" s="55">
        <f t="shared" si="81"/>
        <v>39.566288003078931</v>
      </c>
      <c r="AK176" s="70">
        <v>22</v>
      </c>
      <c r="AL176" s="70">
        <v>0</v>
      </c>
      <c r="AM176" s="70">
        <v>0</v>
      </c>
      <c r="AN176" s="70">
        <v>0</v>
      </c>
    </row>
    <row r="177" spans="1:40" s="75" customFormat="1" x14ac:dyDescent="0.25">
      <c r="A177" s="75">
        <v>4081</v>
      </c>
      <c r="B177" s="75" t="s">
        <v>240</v>
      </c>
      <c r="C177" s="75" t="s">
        <v>63</v>
      </c>
      <c r="D177" s="75" t="s">
        <v>255</v>
      </c>
      <c r="E177" s="75" t="s">
        <v>336</v>
      </c>
      <c r="F177" s="75">
        <v>-7.2036582374761</v>
      </c>
      <c r="G177" s="75">
        <v>-7.22973046402387</v>
      </c>
      <c r="H177" s="75">
        <v>5.4964317875127004E-3</v>
      </c>
      <c r="I177" s="75">
        <v>-13.6322426829504</v>
      </c>
      <c r="J177" s="75">
        <v>-13.726015333385799</v>
      </c>
      <c r="K177" s="75">
        <v>4.67401173110188E-3</v>
      </c>
      <c r="L177" s="75">
        <v>1.76056320038438E-2</v>
      </c>
      <c r="M177" s="75">
        <v>5.2972507872571196E-3</v>
      </c>
      <c r="N177" s="75">
        <v>-17.3252085890093</v>
      </c>
      <c r="O177" s="75">
        <v>5.4403957116828201E-3</v>
      </c>
      <c r="P177" s="75">
        <v>-33.257123084338403</v>
      </c>
      <c r="Q177" s="75">
        <v>4.5810170842899098E-3</v>
      </c>
      <c r="R177" s="75">
        <v>-50.091525810411802</v>
      </c>
      <c r="S177" s="75">
        <v>0.112882064672313</v>
      </c>
      <c r="T177" s="75">
        <v>515.41572763564795</v>
      </c>
      <c r="U177" s="75">
        <v>0.27265512093081101</v>
      </c>
      <c r="V177" s="76">
        <v>44715.524837962963</v>
      </c>
      <c r="W177" s="75">
        <v>2.5</v>
      </c>
      <c r="X177" s="75">
        <v>3.3094841890153603E-2</v>
      </c>
      <c r="Y177" s="75">
        <v>3.6655688402829498E-2</v>
      </c>
      <c r="Z177" s="92">
        <f>((((N177/1000)+1)/(([1]SMOW!$Z$4/1000)+1))-1)*1000</f>
        <v>-7.0914513663112855</v>
      </c>
      <c r="AA177" s="92">
        <f>((((P177/1000)+1)/(([1]SMOW!$AA$4/1000)+1))-1)*1000</f>
        <v>-13.486191477121046</v>
      </c>
      <c r="AB177" s="92">
        <f>Z177*[1]SMOW!$AN$6</f>
        <v>-7.3177226287850434</v>
      </c>
      <c r="AC177" s="92">
        <f>AA177*[1]SMOW!$AN$12</f>
        <v>-13.902591535787385</v>
      </c>
      <c r="AD177" s="92">
        <f t="shared" si="80"/>
        <v>-7.3446285011859596</v>
      </c>
      <c r="AE177" s="92">
        <f t="shared" si="80"/>
        <v>-14.000137713210503</v>
      </c>
      <c r="AF177" s="51">
        <f>(AD177-[1]SMOW!AN$14*AE177)</f>
        <v>4.7444211389186641E-2</v>
      </c>
      <c r="AG177" s="55">
        <f t="shared" si="81"/>
        <v>47.444211389186641</v>
      </c>
      <c r="AH177" s="2">
        <f>AVERAGE(AG176:AG177,AG101:AG102)</f>
        <v>39.318486563445944</v>
      </c>
      <c r="AI177" s="2">
        <f>STDEV(AG176:AG177,AG101:AG102)</f>
        <v>7.4635915280026737</v>
      </c>
      <c r="AK177" s="70">
        <v>22</v>
      </c>
      <c r="AL177" s="70">
        <v>0</v>
      </c>
      <c r="AM177" s="70">
        <v>0</v>
      </c>
      <c r="AN177" s="70">
        <v>0</v>
      </c>
    </row>
    <row r="178" spans="1:40" s="75" customFormat="1" ht="13.5" customHeight="1" x14ac:dyDescent="0.25">
      <c r="A178" s="75">
        <v>4082</v>
      </c>
      <c r="B178" s="75" t="s">
        <v>240</v>
      </c>
      <c r="C178" s="75" t="s">
        <v>63</v>
      </c>
      <c r="D178" s="75" t="s">
        <v>255</v>
      </c>
      <c r="E178" s="75" t="s">
        <v>337</v>
      </c>
      <c r="F178" s="75">
        <v>-6.9551171138905001</v>
      </c>
      <c r="G178" s="75">
        <v>-6.9794174640089999</v>
      </c>
      <c r="H178" s="75">
        <v>6.3073462364555601E-3</v>
      </c>
      <c r="I178" s="75">
        <v>-13.159056847247999</v>
      </c>
      <c r="J178" s="75">
        <v>-13.2464044207603</v>
      </c>
      <c r="K178" s="75">
        <v>1.79942827068931E-3</v>
      </c>
      <c r="L178" s="75">
        <v>1.4684070152444301E-2</v>
      </c>
      <c r="M178" s="75">
        <v>6.18911180689646E-3</v>
      </c>
      <c r="N178" s="75">
        <v>-17.0792013400876</v>
      </c>
      <c r="O178" s="75">
        <v>6.2430428946411501E-3</v>
      </c>
      <c r="P178" s="75">
        <v>-32.793351805594398</v>
      </c>
      <c r="Q178" s="75">
        <v>1.76362664970055E-3</v>
      </c>
      <c r="R178" s="75">
        <v>-49.701284478234498</v>
      </c>
      <c r="S178" s="75">
        <v>0.152037773750723</v>
      </c>
      <c r="T178" s="75">
        <v>428.62654610585503</v>
      </c>
      <c r="U178" s="75">
        <v>0.104906274743193</v>
      </c>
      <c r="V178" s="76">
        <v>44715.601527777777</v>
      </c>
      <c r="W178" s="75">
        <v>2.5</v>
      </c>
      <c r="X178" s="75">
        <v>7.45848462571716E-3</v>
      </c>
      <c r="Y178" s="75">
        <v>1.0069362668504001E-2</v>
      </c>
      <c r="Z178" s="92">
        <f>((((N178/1000)+1)/(([1]SMOW!$Z$4/1000)+1))-1)*1000</f>
        <v>-6.8428821523502936</v>
      </c>
      <c r="AA178" s="92">
        <f>((((P178/1000)+1)/(([1]SMOW!$AA$4/1000)+1))-1)*1000</f>
        <v>-13.012935576920404</v>
      </c>
      <c r="AB178" s="92">
        <f>Z178*[1]SMOW!$AN$6</f>
        <v>-7.0612221653590614</v>
      </c>
      <c r="AC178" s="92">
        <f>AA178*[1]SMOW!$AN$12</f>
        <v>-13.41472337200276</v>
      </c>
      <c r="AD178" s="92">
        <f t="shared" si="80"/>
        <v>-7.0862705791844487</v>
      </c>
      <c r="AE178" s="92">
        <f t="shared" si="80"/>
        <v>-13.505513638676808</v>
      </c>
      <c r="AF178" s="51">
        <f>(AD178-[1]SMOW!AN$14*AE178)</f>
        <v>4.4640622036906663E-2</v>
      </c>
      <c r="AG178" s="55">
        <f t="shared" si="81"/>
        <v>44.640622036906663</v>
      </c>
      <c r="AK178" s="70">
        <v>22</v>
      </c>
      <c r="AL178" s="70">
        <v>0</v>
      </c>
      <c r="AM178" s="70">
        <v>0</v>
      </c>
      <c r="AN178" s="70">
        <v>0</v>
      </c>
    </row>
    <row r="179" spans="1:40" s="75" customFormat="1" x14ac:dyDescent="0.25">
      <c r="A179" s="75">
        <v>4083</v>
      </c>
      <c r="B179" s="75" t="s">
        <v>240</v>
      </c>
      <c r="C179" s="75" t="s">
        <v>63</v>
      </c>
      <c r="D179" s="75" t="s">
        <v>255</v>
      </c>
      <c r="E179" s="75" t="s">
        <v>338</v>
      </c>
      <c r="F179" s="75">
        <v>-6.9496879135837801</v>
      </c>
      <c r="G179" s="75">
        <v>-6.9739501273539704</v>
      </c>
      <c r="H179" s="75">
        <v>5.7798136592585999E-3</v>
      </c>
      <c r="I179" s="75">
        <v>-13.1308237740108</v>
      </c>
      <c r="J179" s="75">
        <v>-13.2177953784407</v>
      </c>
      <c r="K179" s="75">
        <v>2.8371922445571099E-3</v>
      </c>
      <c r="L179" s="75">
        <v>5.0458324627327602E-3</v>
      </c>
      <c r="M179" s="75">
        <v>6.0131351153073602E-3</v>
      </c>
      <c r="N179" s="75">
        <v>-17.073827490432301</v>
      </c>
      <c r="O179" s="75">
        <v>5.7208885076311397E-3</v>
      </c>
      <c r="P179" s="75">
        <v>-32.765680460659397</v>
      </c>
      <c r="Q179" s="75">
        <v>2.780743158442E-3</v>
      </c>
      <c r="R179" s="75">
        <v>-49.379631198707401</v>
      </c>
      <c r="S179" s="75">
        <v>0.160174574633969</v>
      </c>
      <c r="T179" s="75">
        <v>468.42364074783001</v>
      </c>
      <c r="U179" s="75">
        <v>0.137339477786555</v>
      </c>
      <c r="V179" s="76">
        <v>44715.68068287037</v>
      </c>
      <c r="W179" s="75">
        <v>2.5</v>
      </c>
      <c r="X179" s="75">
        <v>1.6385271808455101E-3</v>
      </c>
      <c r="Y179" s="75">
        <v>8.7507113110356404E-4</v>
      </c>
      <c r="Z179" s="92">
        <f>((((N179/1000)+1)/(([1]SMOW!$Z$4/1000)+1))-1)*1000</f>
        <v>-6.8374523384298058</v>
      </c>
      <c r="AA179" s="92">
        <f>((((P179/1000)+1)/(([1]SMOW!$AA$4/1000)+1))-1)*1000</f>
        <v>-12.984698323219801</v>
      </c>
      <c r="AB179" s="92">
        <f>Z179*[1]SMOW!$AN$6</f>
        <v>-7.0556190990552006</v>
      </c>
      <c r="AC179" s="92">
        <f>AA179*[1]SMOW!$AN$12</f>
        <v>-13.385614263997148</v>
      </c>
      <c r="AD179" s="92">
        <f t="shared" si="80"/>
        <v>-7.0806276829452672</v>
      </c>
      <c r="AE179" s="92">
        <f t="shared" si="80"/>
        <v>-13.476009165751028</v>
      </c>
      <c r="AF179" s="51">
        <f>(AD179-[1]SMOW!AN$14*AE179)</f>
        <v>3.4705156571275708E-2</v>
      </c>
      <c r="AG179" s="55">
        <f t="shared" si="81"/>
        <v>34.705156571275708</v>
      </c>
      <c r="AH179" s="2">
        <f>AVERAGE(AG178:AG179,AG103:AG104)</f>
        <v>35.416019272760394</v>
      </c>
      <c r="AI179" s="2">
        <f>STDEV(AG178:AG179)</f>
        <v>7.0254350049924215</v>
      </c>
      <c r="AK179" s="70">
        <v>22</v>
      </c>
      <c r="AL179" s="70">
        <v>0</v>
      </c>
      <c r="AM179" s="70">
        <v>0</v>
      </c>
      <c r="AN179" s="70">
        <v>0</v>
      </c>
    </row>
    <row r="180" spans="1:40" s="75" customFormat="1" x14ac:dyDescent="0.25">
      <c r="A180" s="75">
        <v>4084</v>
      </c>
      <c r="B180" s="75" t="s">
        <v>240</v>
      </c>
      <c r="C180" s="75" t="s">
        <v>63</v>
      </c>
      <c r="D180" s="75" t="s">
        <v>138</v>
      </c>
      <c r="E180" s="75" t="s">
        <v>339</v>
      </c>
      <c r="F180" s="75">
        <v>-5.6039217861494004</v>
      </c>
      <c r="G180" s="75">
        <v>-5.6196832590981902</v>
      </c>
      <c r="H180" s="75">
        <v>5.4875995937862399E-3</v>
      </c>
      <c r="I180" s="75">
        <v>-10.6305683395552</v>
      </c>
      <c r="J180" s="75">
        <v>-10.687477424425399</v>
      </c>
      <c r="K180" s="75">
        <v>6.80739723249722E-3</v>
      </c>
      <c r="L180" s="75">
        <v>2.3304820998399301E-2</v>
      </c>
      <c r="M180" s="75">
        <v>4.7002366133813396E-3</v>
      </c>
      <c r="N180" s="75">
        <v>-15.7417814373447</v>
      </c>
      <c r="O180" s="75">
        <v>5.4316535620972601E-3</v>
      </c>
      <c r="P180" s="75">
        <v>-30.315170380824501</v>
      </c>
      <c r="Q180" s="75">
        <v>6.67195651523678E-3</v>
      </c>
      <c r="R180" s="75">
        <v>-46.100585471021198</v>
      </c>
      <c r="S180" s="75">
        <v>0.16142257344761099</v>
      </c>
      <c r="T180" s="75">
        <v>453.74889284062198</v>
      </c>
      <c r="U180" s="75">
        <v>0.38276823189072001</v>
      </c>
      <c r="V180" s="76">
        <v>44718.496863425928</v>
      </c>
      <c r="W180" s="75">
        <v>2.5</v>
      </c>
      <c r="X180" s="88">
        <v>6.9781724947218202E-6</v>
      </c>
      <c r="Y180" s="75">
        <v>1.17655765762548E-4</v>
      </c>
      <c r="Z180" s="92">
        <f>((((N180/1000)+1)/(([1]SMOW!$Z$4/1000)+1))-1)*1000</f>
        <v>-5.4915341111133609</v>
      </c>
      <c r="AA180" s="92">
        <f>((((P180/1000)+1)/(([1]SMOW!$AA$4/1000)+1))-1)*1000</f>
        <v>-10.484072676621437</v>
      </c>
      <c r="AB180" s="92">
        <f>Z180*[1]SMOW!$AN$6</f>
        <v>-5.6667558382399577</v>
      </c>
      <c r="AC180" s="92">
        <f>AA180*[1]SMOW!$AN$12</f>
        <v>-10.807779223796997</v>
      </c>
      <c r="AD180" s="92">
        <f t="shared" si="80"/>
        <v>-5.6828728152608248</v>
      </c>
      <c r="AE180" s="92">
        <f t="shared" si="80"/>
        <v>-10.86660752248774</v>
      </c>
      <c r="AF180" s="51">
        <f>(AD180-[1]SMOW!AN$14*AE180)</f>
        <v>5.4695956612702545E-2</v>
      </c>
      <c r="AG180" s="55">
        <f t="shared" si="81"/>
        <v>54.695956612702545</v>
      </c>
      <c r="AK180" s="70">
        <v>22</v>
      </c>
      <c r="AL180" s="70">
        <v>2</v>
      </c>
      <c r="AM180" s="70">
        <v>0</v>
      </c>
      <c r="AN180" s="70">
        <v>0</v>
      </c>
    </row>
    <row r="181" spans="1:40" s="75" customFormat="1" x14ac:dyDescent="0.25">
      <c r="A181" s="75">
        <v>4085</v>
      </c>
      <c r="B181" s="75" t="s">
        <v>240</v>
      </c>
      <c r="C181" s="75" t="s">
        <v>63</v>
      </c>
      <c r="D181" s="75" t="s">
        <v>138</v>
      </c>
      <c r="E181" s="75" t="s">
        <v>340</v>
      </c>
      <c r="F181" s="75">
        <v>-5.7064253413450796</v>
      </c>
      <c r="G181" s="75">
        <v>-5.7227695335549198</v>
      </c>
      <c r="H181" s="75">
        <v>4.1567713390581696E-3</v>
      </c>
      <c r="I181" s="75">
        <v>-10.8097844360911</v>
      </c>
      <c r="J181" s="75">
        <v>-10.868634726048599</v>
      </c>
      <c r="K181" s="75">
        <v>2.0102819342735401E-3</v>
      </c>
      <c r="L181" s="75">
        <v>1.5869601798738499E-2</v>
      </c>
      <c r="M181" s="75">
        <v>4.2400137069689998E-3</v>
      </c>
      <c r="N181" s="75">
        <v>-15.843239969657599</v>
      </c>
      <c r="O181" s="75">
        <v>4.1143930902288201E-3</v>
      </c>
      <c r="P181" s="75">
        <v>-30.490820774371301</v>
      </c>
      <c r="Q181" s="75">
        <v>1.97028514581358E-3</v>
      </c>
      <c r="R181" s="75">
        <v>-46.917362803612399</v>
      </c>
      <c r="S181" s="75">
        <v>0.155837728098458</v>
      </c>
      <c r="T181" s="75">
        <v>432.238269354642</v>
      </c>
      <c r="U181" s="75">
        <v>0.106657595669008</v>
      </c>
      <c r="V181" s="76">
        <v>44718.577094907407</v>
      </c>
      <c r="W181" s="75">
        <v>2.5</v>
      </c>
      <c r="X181" s="75">
        <v>3.5346756377695701E-2</v>
      </c>
      <c r="Y181" s="75">
        <v>3.9995341112043899E-2</v>
      </c>
      <c r="Z181" s="92">
        <f>((((N181/1000)+1)/(([1]SMOW!$Z$4/1000)+1))-1)*1000</f>
        <v>-5.5940492513670836</v>
      </c>
      <c r="AA181" s="92">
        <f>((((P181/1000)+1)/(([1]SMOW!$AA$4/1000)+1))-1)*1000</f>
        <v>-10.663315309635824</v>
      </c>
      <c r="AB181" s="92">
        <f>Z181*[1]SMOW!$AN$6</f>
        <v>-5.7725419915782625</v>
      </c>
      <c r="AC181" s="92">
        <f>AA181*[1]SMOW!$AN$12</f>
        <v>-10.992556157805797</v>
      </c>
      <c r="AD181" s="92">
        <f t="shared" si="80"/>
        <v>-5.7892675089935128</v>
      </c>
      <c r="AE181" s="92">
        <f t="shared" si="80"/>
        <v>-11.053420752568732</v>
      </c>
      <c r="AF181" s="51">
        <f>(AD181-[1]SMOW!AN$14*AE181)</f>
        <v>4.6938648362777613E-2</v>
      </c>
      <c r="AG181" s="55">
        <f t="shared" si="81"/>
        <v>46.938648362777613</v>
      </c>
      <c r="AH181" s="2">
        <f>AVERAGE(AG180:AG181)</f>
        <v>50.817302487740079</v>
      </c>
      <c r="AI181" s="2">
        <f>STDEV(AG180:AG181)</f>
        <v>5.4852452672762686</v>
      </c>
      <c r="AK181" s="70">
        <v>22</v>
      </c>
      <c r="AL181" s="70">
        <v>0</v>
      </c>
      <c r="AM181" s="70">
        <v>0</v>
      </c>
      <c r="AN181" s="70">
        <v>0</v>
      </c>
    </row>
    <row r="182" spans="1:40" s="75" customFormat="1" x14ac:dyDescent="0.25">
      <c r="A182" s="75">
        <v>4086</v>
      </c>
      <c r="B182" s="75" t="s">
        <v>240</v>
      </c>
      <c r="C182" s="75" t="s">
        <v>63</v>
      </c>
      <c r="D182" s="75" t="s">
        <v>255</v>
      </c>
      <c r="E182" s="75" t="s">
        <v>341</v>
      </c>
      <c r="F182" s="75">
        <v>-7.3143427166988904</v>
      </c>
      <c r="G182" s="75">
        <v>-7.3412241086622796</v>
      </c>
      <c r="H182" s="75">
        <v>4.6580269499675898E-3</v>
      </c>
      <c r="I182" s="75">
        <v>-13.8356973612047</v>
      </c>
      <c r="J182" s="75">
        <v>-13.932302921837699</v>
      </c>
      <c r="K182" s="75">
        <v>3.1303080080335301E-3</v>
      </c>
      <c r="L182" s="75">
        <v>1.50318340680531E-2</v>
      </c>
      <c r="M182" s="75">
        <v>5.0424723812415402E-3</v>
      </c>
      <c r="N182" s="75">
        <v>-17.434764640897601</v>
      </c>
      <c r="O182" s="75">
        <v>4.6105384044026997E-3</v>
      </c>
      <c r="P182" s="75">
        <v>-33.456529806139997</v>
      </c>
      <c r="Q182" s="75">
        <v>3.06802705874168E-3</v>
      </c>
      <c r="R182" s="75">
        <v>-51.398299134478997</v>
      </c>
      <c r="S182" s="75">
        <v>0.134565697377657</v>
      </c>
      <c r="T182" s="75">
        <v>383.61976839801599</v>
      </c>
      <c r="U182" s="75">
        <v>0.15611256051753999</v>
      </c>
      <c r="V182" s="76">
        <v>44718.781967592593</v>
      </c>
      <c r="W182" s="75">
        <v>2.5</v>
      </c>
      <c r="X182" s="75">
        <v>9.1921494133326807E-3</v>
      </c>
      <c r="Y182" s="75">
        <v>8.1588489420332706E-3</v>
      </c>
      <c r="Z182" s="92">
        <f>((((N182/1000)+1)/(([1]SMOW!$Z$4/1000)+1))-1)*1000</f>
        <v>-7.2021483552084931</v>
      </c>
      <c r="AA182" s="92">
        <f>((((P182/1000)+1)/(([1]SMOW!$AA$4/1000)+1))-1)*1000</f>
        <v>-13.689676280854158</v>
      </c>
      <c r="AB182" s="92">
        <f>Z182*[1]SMOW!$AN$6</f>
        <v>-7.4319516940000563</v>
      </c>
      <c r="AC182" s="92">
        <f>AA182*[1]SMOW!$AN$12</f>
        <v>-14.112359142516132</v>
      </c>
      <c r="AD182" s="92">
        <f t="shared" ref="AD182:AE197" si="82">LN((AB182/1000)+1)*1000</f>
        <v>-7.4597062461570482</v>
      </c>
      <c r="AE182" s="92">
        <f t="shared" si="82"/>
        <v>-14.212885378404115</v>
      </c>
      <c r="AF182" s="51">
        <f>(AD182-[1]SMOW!AN$14*AE182)</f>
        <v>4.4697233640325074E-2</v>
      </c>
      <c r="AG182" s="55">
        <f t="shared" si="81"/>
        <v>44.697233640325074</v>
      </c>
      <c r="AK182" s="70">
        <v>22</v>
      </c>
      <c r="AL182" s="70">
        <v>2</v>
      </c>
      <c r="AM182" s="70">
        <v>0</v>
      </c>
      <c r="AN182" s="70">
        <v>0</v>
      </c>
    </row>
    <row r="183" spans="1:40" s="75" customFormat="1" x14ac:dyDescent="0.25">
      <c r="A183" s="75">
        <v>4087</v>
      </c>
      <c r="B183" s="75" t="s">
        <v>240</v>
      </c>
      <c r="C183" s="75" t="s">
        <v>63</v>
      </c>
      <c r="D183" s="75" t="s">
        <v>255</v>
      </c>
      <c r="E183" s="75" t="s">
        <v>342</v>
      </c>
      <c r="F183" s="75">
        <v>-7.2772925904144898</v>
      </c>
      <c r="G183" s="75">
        <v>-7.3039018245897296</v>
      </c>
      <c r="H183" s="75">
        <v>5.3632586357009399E-3</v>
      </c>
      <c r="I183" s="75">
        <v>-13.770768256904599</v>
      </c>
      <c r="J183" s="75">
        <v>-13.866465271626</v>
      </c>
      <c r="K183" s="75">
        <v>4.6105064382209399E-3</v>
      </c>
      <c r="L183" s="75">
        <v>1.7591838828779099E-2</v>
      </c>
      <c r="M183" s="75">
        <v>5.0017092256101903E-3</v>
      </c>
      <c r="N183" s="75">
        <v>-17.398092240339</v>
      </c>
      <c r="O183" s="75">
        <v>5.3085802590310902E-3</v>
      </c>
      <c r="P183" s="75">
        <v>-33.392892538375598</v>
      </c>
      <c r="Q183" s="75">
        <v>4.5187752996378996E-3</v>
      </c>
      <c r="R183" s="75">
        <v>-51.269471532031702</v>
      </c>
      <c r="S183" s="75">
        <v>0.11504165543155601</v>
      </c>
      <c r="T183" s="75">
        <v>497.98303202276202</v>
      </c>
      <c r="U183" s="75">
        <v>0.26172980041487598</v>
      </c>
      <c r="V183" s="76">
        <v>44719.486527777779</v>
      </c>
      <c r="W183" s="75">
        <v>2.5</v>
      </c>
      <c r="X183" s="75">
        <v>1.55007344337511E-3</v>
      </c>
      <c r="Y183" s="75">
        <v>2.4496462122437202E-3</v>
      </c>
      <c r="Z183" s="92">
        <f>((((N183/1000)+1)/(([1]SMOW!$Z$4/1000)+1))-1)*1000</f>
        <v>-7.1650940414804687</v>
      </c>
      <c r="AA183" s="92">
        <f>((((P183/1000)+1)/(([1]SMOW!$AA$4/1000)+1))-1)*1000</f>
        <v>-13.624737562519362</v>
      </c>
      <c r="AB183" s="92">
        <f>Z183*[1]SMOW!$AN$6</f>
        <v>-7.3937150656915263</v>
      </c>
      <c r="AC183" s="92">
        <f>AA183*[1]SMOW!$AN$12</f>
        <v>-14.04541537433682</v>
      </c>
      <c r="AD183" s="92">
        <f t="shared" si="82"/>
        <v>-7.4211840592911695</v>
      </c>
      <c r="AE183" s="92">
        <f t="shared" si="82"/>
        <v>-14.144985657686133</v>
      </c>
      <c r="AF183" s="51">
        <f>(AD183-[1]SMOW!AN$14*AE183)</f>
        <v>4.736836796710886E-2</v>
      </c>
      <c r="AG183" s="55">
        <f t="shared" si="81"/>
        <v>47.36836796710886</v>
      </c>
      <c r="AH183" s="2">
        <f>AVERAGE(AG182:AG183)</f>
        <v>46.032800803716967</v>
      </c>
      <c r="AI183" s="2">
        <f>STDEV(AG182:AG183)</f>
        <v>1.8887771959289785</v>
      </c>
      <c r="AK183" s="70">
        <v>22</v>
      </c>
      <c r="AL183" s="70">
        <v>0</v>
      </c>
      <c r="AM183" s="70">
        <v>0</v>
      </c>
      <c r="AN183" s="70">
        <v>0</v>
      </c>
    </row>
    <row r="184" spans="1:40" s="75" customFormat="1" x14ac:dyDescent="0.25">
      <c r="A184" s="75">
        <v>4088</v>
      </c>
      <c r="B184" s="75" t="s">
        <v>240</v>
      </c>
      <c r="C184" s="75" t="s">
        <v>63</v>
      </c>
      <c r="D184" s="75" t="s">
        <v>343</v>
      </c>
      <c r="E184" s="75" t="s">
        <v>344</v>
      </c>
      <c r="F184" s="75">
        <v>-9.6050899149684792</v>
      </c>
      <c r="G184" s="75">
        <v>-9.6515166642376293</v>
      </c>
      <c r="H184" s="75">
        <v>4.1805171117081799E-3</v>
      </c>
      <c r="I184" s="75">
        <v>-18.142666648902299</v>
      </c>
      <c r="J184" s="75">
        <v>-18.3092629962843</v>
      </c>
      <c r="K184" s="75">
        <v>2.1596478126603902E-3</v>
      </c>
      <c r="L184" s="75">
        <v>1.5774197800459001E-2</v>
      </c>
      <c r="M184" s="75">
        <v>4.2185306549993497E-3</v>
      </c>
      <c r="N184" s="75">
        <v>-19.702157690753701</v>
      </c>
      <c r="O184" s="75">
        <v>4.1378967749253603E-3</v>
      </c>
      <c r="P184" s="75">
        <v>-37.6778071634836</v>
      </c>
      <c r="Q184" s="75">
        <v>2.1166792244045598E-3</v>
      </c>
      <c r="R184" s="75">
        <v>-57.7237866625278</v>
      </c>
      <c r="S184" s="75">
        <v>0.141685997920833</v>
      </c>
      <c r="T184" s="75">
        <v>466.12561333521597</v>
      </c>
      <c r="U184" s="75">
        <v>0.112336014401978</v>
      </c>
      <c r="V184" s="76">
        <v>44719.569062499999</v>
      </c>
      <c r="W184" s="75">
        <v>2.5</v>
      </c>
      <c r="X184" s="75">
        <v>2.1735499791831502E-2</v>
      </c>
      <c r="Y184" s="75">
        <v>1.8968642918929898E-2</v>
      </c>
      <c r="Z184" s="92">
        <f>((((N184/1000)+1)/(([1]SMOW!$Z$4/1000)+1))-1)*1000</f>
        <v>-9.4931544560998837</v>
      </c>
      <c r="AA184" s="92">
        <f>((((P184/1000)+1)/(([1]SMOW!$AA$4/1000)+1))-1)*1000</f>
        <v>-17.997283300324018</v>
      </c>
      <c r="AB184" s="92">
        <f>Z184*[1]SMOW!$AN$6</f>
        <v>-9.7960583234019349</v>
      </c>
      <c r="AC184" s="92">
        <f>AA184*[1]SMOW!$AN$12</f>
        <v>-18.552967967474348</v>
      </c>
      <c r="AD184" s="92">
        <f t="shared" si="82"/>
        <v>-9.8443553754033282</v>
      </c>
      <c r="AE184" s="92">
        <f t="shared" si="82"/>
        <v>-18.727233066710976</v>
      </c>
      <c r="AF184" s="51">
        <f>(AD184-[1]SMOW!AN$14*AE184)</f>
        <v>4.3623683820067427E-2</v>
      </c>
      <c r="AG184" s="55">
        <f t="shared" si="81"/>
        <v>43.623683820067427</v>
      </c>
      <c r="AK184" s="70">
        <v>22</v>
      </c>
      <c r="AL184" s="70">
        <v>0</v>
      </c>
      <c r="AM184" s="70">
        <v>0</v>
      </c>
      <c r="AN184" s="70">
        <v>0</v>
      </c>
    </row>
    <row r="185" spans="1:40" s="75" customFormat="1" x14ac:dyDescent="0.25">
      <c r="A185" s="75">
        <v>4089</v>
      </c>
      <c r="B185" s="75" t="s">
        <v>240</v>
      </c>
      <c r="C185" s="75" t="s">
        <v>63</v>
      </c>
      <c r="D185" s="75" t="s">
        <v>343</v>
      </c>
      <c r="E185" s="75" t="s">
        <v>345</v>
      </c>
      <c r="F185" s="75">
        <v>-9.5525124852697303</v>
      </c>
      <c r="G185" s="75">
        <v>-9.5984310977651095</v>
      </c>
      <c r="H185" s="75">
        <v>5.9774728245944103E-3</v>
      </c>
      <c r="I185" s="75">
        <v>-18.048805626731799</v>
      </c>
      <c r="J185" s="75">
        <v>-18.213672187549399</v>
      </c>
      <c r="K185" s="75">
        <v>2.1547003106813299E-3</v>
      </c>
      <c r="L185" s="75">
        <v>1.8387817260967901E-2</v>
      </c>
      <c r="M185" s="75">
        <v>6.2560657619069801E-3</v>
      </c>
      <c r="N185" s="75">
        <v>-19.6501162875084</v>
      </c>
      <c r="O185" s="75">
        <v>5.9165325394378897E-3</v>
      </c>
      <c r="P185" s="75">
        <v>-37.5858136104398</v>
      </c>
      <c r="Q185" s="75">
        <v>2.1118301584636102E-3</v>
      </c>
      <c r="R185" s="75">
        <v>-57.147962669498803</v>
      </c>
      <c r="S185" s="75">
        <v>0.15186876167050001</v>
      </c>
      <c r="T185" s="75">
        <v>512.42832017664</v>
      </c>
      <c r="U185" s="75">
        <v>7.6550589388057103E-2</v>
      </c>
      <c r="V185" s="76">
        <v>44719.661319444444</v>
      </c>
      <c r="W185" s="75">
        <v>2.5</v>
      </c>
      <c r="X185" s="75">
        <v>4.5718824140704803E-4</v>
      </c>
      <c r="Y185" s="75">
        <v>1.0245775071927401E-3</v>
      </c>
      <c r="Z185" s="92">
        <f>((((N185/1000)+1)/(([1]SMOW!$Z$4/1000)+1))-1)*1000</f>
        <v>-9.4405710840456116</v>
      </c>
      <c r="AA185" s="92">
        <f>((((P185/1000)+1)/(([1]SMOW!$AA$4/1000)+1))-1)*1000</f>
        <v>-17.903408380177343</v>
      </c>
      <c r="AB185" s="92">
        <f>Z185*[1]SMOW!$AN$6</f>
        <v>-9.7417971416349189</v>
      </c>
      <c r="AC185" s="92">
        <f>AA185*[1]SMOW!$AN$12</f>
        <v>-18.45619456243498</v>
      </c>
      <c r="AD185" s="92">
        <f t="shared" si="82"/>
        <v>-9.7895588907239333</v>
      </c>
      <c r="AE185" s="92">
        <f t="shared" si="82"/>
        <v>-18.62863514840133</v>
      </c>
      <c r="AF185" s="51">
        <f>(AD185-[1]SMOW!AN$14*AE185)</f>
        <v>4.636046763196866E-2</v>
      </c>
      <c r="AG185" s="55">
        <f t="shared" si="81"/>
        <v>46.36046763196866</v>
      </c>
      <c r="AH185" s="2">
        <f>AVERAGE(AG184:AG185)</f>
        <v>44.992075726018044</v>
      </c>
      <c r="AI185" s="2">
        <f>STDEV(AG184:AG185)</f>
        <v>1.9351983920369309</v>
      </c>
      <c r="AK185" s="70">
        <v>22</v>
      </c>
      <c r="AL185" s="70">
        <v>0</v>
      </c>
      <c r="AM185" s="70">
        <v>0</v>
      </c>
      <c r="AN185" s="70">
        <v>0</v>
      </c>
    </row>
    <row r="186" spans="1:40" s="75" customFormat="1" x14ac:dyDescent="0.25">
      <c r="A186" s="75">
        <v>4090</v>
      </c>
      <c r="B186" s="75" t="s">
        <v>240</v>
      </c>
      <c r="C186" s="75" t="s">
        <v>63</v>
      </c>
      <c r="D186" s="75" t="s">
        <v>343</v>
      </c>
      <c r="E186" s="75" t="s">
        <v>346</v>
      </c>
      <c r="F186" s="75">
        <v>-9.6840750433959695</v>
      </c>
      <c r="G186" s="75">
        <v>-9.7312712469139093</v>
      </c>
      <c r="H186" s="75">
        <v>5.6607948530219103E-3</v>
      </c>
      <c r="I186" s="75">
        <v>-18.269365862164701</v>
      </c>
      <c r="J186" s="75">
        <v>-18.438311655357602</v>
      </c>
      <c r="K186" s="75">
        <v>2.0118101679499401E-3</v>
      </c>
      <c r="L186" s="75">
        <v>4.1573071148998299E-3</v>
      </c>
      <c r="M186" s="75">
        <v>5.4291480845609997E-3</v>
      </c>
      <c r="N186" s="75">
        <v>-19.780337566461402</v>
      </c>
      <c r="O186" s="75">
        <v>5.6030830971212702E-3</v>
      </c>
      <c r="P186" s="75">
        <v>-37.801985555390203</v>
      </c>
      <c r="Q186" s="75">
        <v>1.9717829735854402E-3</v>
      </c>
      <c r="R186" s="75">
        <v>-57.750261588545698</v>
      </c>
      <c r="S186" s="75">
        <v>0.14695812222367399</v>
      </c>
      <c r="T186" s="75">
        <v>462.08163071139802</v>
      </c>
      <c r="U186" s="75">
        <v>0.101972660859265</v>
      </c>
      <c r="V186" s="76">
        <v>44719.738356481481</v>
      </c>
      <c r="W186" s="75">
        <v>2.5</v>
      </c>
      <c r="X186" s="75">
        <v>3.50543269109223E-2</v>
      </c>
      <c r="Y186" s="75">
        <v>0.13869012566437999</v>
      </c>
      <c r="Z186" s="92">
        <f>((((N186/1000)+1)/(([1]SMOW!$Z$4/1000)+1))-1)*1000</f>
        <v>-9.5721485115084484</v>
      </c>
      <c r="AA186" s="92">
        <f>((((P186/1000)+1)/(([1]SMOW!$AA$4/1000)+1))-1)*1000</f>
        <v>-18.124001273904454</v>
      </c>
      <c r="AB186" s="92">
        <f>Z186*[1]SMOW!$AN$6</f>
        <v>-9.8775728902998878</v>
      </c>
      <c r="AC186" s="92">
        <f>AA186*[1]SMOW!$AN$12</f>
        <v>-18.683598489065279</v>
      </c>
      <c r="AD186" s="92">
        <f t="shared" si="82"/>
        <v>-9.926679752060469</v>
      </c>
      <c r="AE186" s="92">
        <f t="shared" si="82"/>
        <v>-18.860341845437361</v>
      </c>
      <c r="AF186" s="51">
        <f>(AD186-[1]SMOW!AN$14*AE186)</f>
        <v>3.1580742330458378E-2</v>
      </c>
      <c r="AG186" s="55">
        <f t="shared" si="81"/>
        <v>31.580742330458378</v>
      </c>
      <c r="AK186" s="70">
        <v>22</v>
      </c>
      <c r="AL186" s="70">
        <v>0</v>
      </c>
      <c r="AM186" s="70">
        <v>0</v>
      </c>
      <c r="AN186" s="70">
        <v>0</v>
      </c>
    </row>
    <row r="187" spans="1:40" s="75" customFormat="1" x14ac:dyDescent="0.25">
      <c r="A187" s="75">
        <v>4091</v>
      </c>
      <c r="B187" s="75" t="s">
        <v>240</v>
      </c>
      <c r="C187" s="75" t="s">
        <v>63</v>
      </c>
      <c r="D187" s="75" t="s">
        <v>343</v>
      </c>
      <c r="E187" s="75" t="s">
        <v>347</v>
      </c>
      <c r="F187" s="75">
        <v>-9.5599809322815901</v>
      </c>
      <c r="G187" s="75">
        <v>-9.6059714539739591</v>
      </c>
      <c r="H187" s="75">
        <v>5.3100779454796198E-3</v>
      </c>
      <c r="I187" s="75">
        <v>-18.049944513956302</v>
      </c>
      <c r="J187" s="75">
        <v>-18.2148324358485</v>
      </c>
      <c r="K187" s="75">
        <v>5.0751501579898396E-3</v>
      </c>
      <c r="L187" s="75">
        <v>1.1460072154067399E-2</v>
      </c>
      <c r="M187" s="75">
        <v>4.8940822709284898E-3</v>
      </c>
      <c r="N187" s="75">
        <v>-19.657508593765801</v>
      </c>
      <c r="O187" s="75">
        <v>5.2559417455005E-3</v>
      </c>
      <c r="P187" s="75">
        <v>-37.586929838240003</v>
      </c>
      <c r="Q187" s="75">
        <v>4.97417441731717E-3</v>
      </c>
      <c r="R187" s="75">
        <v>-57.007830838316401</v>
      </c>
      <c r="S187" s="75">
        <v>0.155982298152094</v>
      </c>
      <c r="T187" s="75">
        <v>498.87042218633002</v>
      </c>
      <c r="U187" s="75">
        <v>0.20339156483144599</v>
      </c>
      <c r="V187" s="76">
        <v>44720.50371527778</v>
      </c>
      <c r="W187" s="75">
        <v>2.5</v>
      </c>
      <c r="X187" s="88">
        <v>3.7836668178975597E-5</v>
      </c>
      <c r="Y187" s="75">
        <v>2.4702876353280002E-4</v>
      </c>
      <c r="Z187" s="92">
        <f>((((N187/1000)+1)/(([1]SMOW!$Z$4/1000)+1))-1)*1000</f>
        <v>-9.448040375149013</v>
      </c>
      <c r="AA187" s="92">
        <f>((((P187/1000)+1)/(([1]SMOW!$AA$4/1000)+1))-1)*1000</f>
        <v>-17.904547436036644</v>
      </c>
      <c r="AB187" s="92">
        <f>Z187*[1]SMOW!$AN$6</f>
        <v>-9.7495047599636582</v>
      </c>
      <c r="AC187" s="92">
        <f>AA187*[1]SMOW!$AN$12</f>
        <v>-18.457368787817675</v>
      </c>
      <c r="AD187" s="92">
        <f t="shared" si="82"/>
        <v>-9.7973423640670472</v>
      </c>
      <c r="AE187" s="92">
        <f t="shared" si="82"/>
        <v>-18.629831453730311</v>
      </c>
      <c r="AF187" s="51">
        <f>(AD187-[1]SMOW!AN$14*AE187)</f>
        <v>3.920864350255826E-2</v>
      </c>
      <c r="AG187" s="55">
        <f t="shared" si="81"/>
        <v>39.20864350255826</v>
      </c>
      <c r="AH187" s="2">
        <f>AVERAGE(AG186:AG187)</f>
        <v>35.394692916508319</v>
      </c>
      <c r="AI187" s="2">
        <f>STDEV(AG186:AG187)</f>
        <v>5.3937406450126204</v>
      </c>
      <c r="AK187" s="70">
        <v>22</v>
      </c>
      <c r="AL187" s="70">
        <v>0</v>
      </c>
      <c r="AM187" s="70">
        <v>0</v>
      </c>
      <c r="AN187" s="70">
        <v>0</v>
      </c>
    </row>
    <row r="188" spans="1:40" s="75" customFormat="1" x14ac:dyDescent="0.25">
      <c r="A188" s="75">
        <v>4093</v>
      </c>
      <c r="B188" s="75" t="s">
        <v>240</v>
      </c>
      <c r="C188" s="75" t="s">
        <v>63</v>
      </c>
      <c r="D188" s="75" t="s">
        <v>343</v>
      </c>
      <c r="E188" s="75" t="s">
        <v>348</v>
      </c>
      <c r="F188" s="75">
        <v>-2.1934504293378998</v>
      </c>
      <c r="G188" s="75">
        <v>-2.1958599572705699</v>
      </c>
      <c r="H188" s="75">
        <v>4.47384093996709E-3</v>
      </c>
      <c r="I188" s="75">
        <v>-4.1529281012135</v>
      </c>
      <c r="J188" s="75">
        <v>-4.1615755178968303</v>
      </c>
      <c r="K188" s="75">
        <v>1.7648228602999401E-3</v>
      </c>
      <c r="L188" s="75">
        <v>1.4519161789562E-3</v>
      </c>
      <c r="M188" s="75">
        <v>4.4505790499603098E-3</v>
      </c>
      <c r="N188" s="75">
        <v>-12.3660798073224</v>
      </c>
      <c r="O188" s="75">
        <v>4.4282301692232899E-3</v>
      </c>
      <c r="P188" s="75">
        <v>-23.966409978647</v>
      </c>
      <c r="Q188" s="75">
        <v>1.72970975232819E-3</v>
      </c>
      <c r="R188" s="75">
        <v>-38.069870029909097</v>
      </c>
      <c r="S188" s="75">
        <v>0.14780689502118699</v>
      </c>
      <c r="T188" s="75">
        <v>446.82730015932498</v>
      </c>
      <c r="U188" s="75">
        <v>8.6096894024186105E-2</v>
      </c>
      <c r="V188" s="76">
        <v>44720.677881944444</v>
      </c>
      <c r="W188" s="75">
        <v>2.5</v>
      </c>
      <c r="X188" s="75">
        <v>4.7699903761525898E-4</v>
      </c>
      <c r="Y188" s="75">
        <v>1.1419323591776501E-3</v>
      </c>
      <c r="Z188" s="92">
        <f>((((N188/1000)+1)/(([1]SMOW!$Z$4/1000)+1))-1)*1000</f>
        <v>-2.080677299295508</v>
      </c>
      <c r="AA188" s="92">
        <f>((((P188/1000)+1)/(([1]SMOW!$AA$4/1000)+1))-1)*1000</f>
        <v>-4.0054732958495487</v>
      </c>
      <c r="AB188" s="92">
        <f>Z188*[1]SMOW!$AN$6</f>
        <v>-2.1470667384939013</v>
      </c>
      <c r="AC188" s="92">
        <f>AA188*[1]SMOW!$AN$12</f>
        <v>-4.1291464112882341</v>
      </c>
      <c r="AD188" s="92">
        <f t="shared" si="82"/>
        <v>-2.1493749908567072</v>
      </c>
      <c r="AE188" s="92">
        <f t="shared" si="82"/>
        <v>-4.1376948763555221</v>
      </c>
      <c r="AF188" s="51">
        <f>(AD188-[1]SMOW!AN$14*AE188)</f>
        <v>3.5327903859008636E-2</v>
      </c>
      <c r="AG188" s="55">
        <f t="shared" si="81"/>
        <v>35.327903859008636</v>
      </c>
      <c r="AK188" s="70">
        <v>22</v>
      </c>
      <c r="AL188" s="70">
        <v>0</v>
      </c>
      <c r="AM188" s="70">
        <v>0</v>
      </c>
      <c r="AN188" s="70">
        <v>0</v>
      </c>
    </row>
    <row r="189" spans="1:40" s="75" customFormat="1" x14ac:dyDescent="0.25">
      <c r="A189" s="75">
        <v>4094</v>
      </c>
      <c r="B189" s="75" t="s">
        <v>240</v>
      </c>
      <c r="C189" s="75" t="s">
        <v>63</v>
      </c>
      <c r="D189" s="75" t="s">
        <v>343</v>
      </c>
      <c r="E189" s="75" t="s">
        <v>349</v>
      </c>
      <c r="F189" s="75">
        <v>-3.36053300936991</v>
      </c>
      <c r="G189" s="75">
        <v>-3.3661926727295399</v>
      </c>
      <c r="H189" s="75">
        <v>4.4569216874824503E-3</v>
      </c>
      <c r="I189" s="75">
        <v>-6.3279672657759702</v>
      </c>
      <c r="J189" s="75">
        <v>-6.3480738263535299</v>
      </c>
      <c r="K189" s="75">
        <v>2.3477809854278199E-3</v>
      </c>
      <c r="L189" s="75">
        <v>-1.44096924148761E-2</v>
      </c>
      <c r="M189" s="75">
        <v>4.6992880823718596E-3</v>
      </c>
      <c r="N189" s="75">
        <v>-13.5212639902701</v>
      </c>
      <c r="O189" s="75">
        <v>4.4114834083762598E-3</v>
      </c>
      <c r="P189" s="75">
        <v>-26.098174326939102</v>
      </c>
      <c r="Q189" s="75">
        <v>2.3010692790622301E-3</v>
      </c>
      <c r="R189" s="75">
        <v>-41.417912404170899</v>
      </c>
      <c r="S189" s="75">
        <v>0.14937845688663101</v>
      </c>
      <c r="T189" s="75">
        <v>415.10810894493397</v>
      </c>
      <c r="U189" s="75">
        <v>0.108581088248191</v>
      </c>
      <c r="V189" s="76">
        <v>44720.777881944443</v>
      </c>
      <c r="W189" s="75">
        <v>2.5</v>
      </c>
      <c r="X189" s="75">
        <v>3.6540756297335802E-2</v>
      </c>
      <c r="Y189" s="75">
        <v>3.3767756963543998E-2</v>
      </c>
      <c r="Z189" s="92">
        <f>((((N189/1000)+1)/(([1]SMOW!$Z$4/1000)+1))-1)*1000</f>
        <v>-3.247891784209922</v>
      </c>
      <c r="AA189" s="92">
        <f>((((P189/1000)+1)/(([1]SMOW!$AA$4/1000)+1))-1)*1000</f>
        <v>-6.1808345178701041</v>
      </c>
      <c r="AB189" s="92">
        <f>Z189*[1]SMOW!$AN$6</f>
        <v>-3.3515242476408313</v>
      </c>
      <c r="AC189" s="92">
        <f>AA189*[1]SMOW!$AN$12</f>
        <v>-6.3716741526338732</v>
      </c>
      <c r="AD189" s="92">
        <f t="shared" si="82"/>
        <v>-3.3571531855657115</v>
      </c>
      <c r="AE189" s="92">
        <f t="shared" si="82"/>
        <v>-6.3920599087873207</v>
      </c>
      <c r="AF189" s="51">
        <f>(AD189-[1]SMOW!AN$14*AE189)</f>
        <v>1.7854446273994018E-2</v>
      </c>
      <c r="AG189" s="55">
        <f t="shared" si="81"/>
        <v>17.854446273994018</v>
      </c>
      <c r="AK189" s="70">
        <v>22</v>
      </c>
      <c r="AL189" s="70">
        <v>2</v>
      </c>
      <c r="AM189" s="70">
        <v>0</v>
      </c>
      <c r="AN189" s="70">
        <v>0</v>
      </c>
    </row>
    <row r="190" spans="1:40" s="75" customFormat="1" x14ac:dyDescent="0.25">
      <c r="A190" s="75">
        <v>4095</v>
      </c>
      <c r="B190" s="75" t="s">
        <v>240</v>
      </c>
      <c r="C190" s="75" t="s">
        <v>63</v>
      </c>
      <c r="D190" s="75" t="s">
        <v>343</v>
      </c>
      <c r="E190" s="75" t="s">
        <v>350</v>
      </c>
      <c r="F190" s="75">
        <v>-3.5347054710303398</v>
      </c>
      <c r="G190" s="75">
        <v>-3.54096789631049</v>
      </c>
      <c r="H190" s="75">
        <v>5.4983812348407997E-3</v>
      </c>
      <c r="I190" s="75">
        <v>-6.6492462826504202</v>
      </c>
      <c r="J190" s="75">
        <v>-6.6714510669713603</v>
      </c>
      <c r="K190" s="75">
        <v>1.7675843225785099E-3</v>
      </c>
      <c r="L190" s="75">
        <v>-1.84417329496093E-2</v>
      </c>
      <c r="M190" s="75">
        <v>5.44932693847517E-3</v>
      </c>
      <c r="N190" s="75">
        <v>-13.6936607651493</v>
      </c>
      <c r="O190" s="75">
        <v>5.4423252844114202E-3</v>
      </c>
      <c r="P190" s="75">
        <v>-26.413061141478401</v>
      </c>
      <c r="Q190" s="75">
        <v>1.7324162722512199E-3</v>
      </c>
      <c r="R190" s="75">
        <v>-39.613248602923697</v>
      </c>
      <c r="S190" s="75">
        <v>0.14042180531127901</v>
      </c>
      <c r="T190" s="75">
        <v>537.13698856052997</v>
      </c>
      <c r="U190" s="75">
        <v>0.11011445725204901</v>
      </c>
      <c r="V190" s="76">
        <v>44721.548437500001</v>
      </c>
      <c r="W190" s="75">
        <v>2.5</v>
      </c>
      <c r="X190" s="75">
        <v>1.9669388585630901E-2</v>
      </c>
      <c r="Y190" s="75">
        <v>1.3493456159948E-2</v>
      </c>
      <c r="Z190" s="92">
        <f>((((N190/1000)+1)/(([1]SMOW!$Z$4/1000)+1))-1)*1000</f>
        <v>-3.4220839310225015</v>
      </c>
      <c r="AA190" s="92">
        <f>((((P190/1000)+1)/(([1]SMOW!$AA$4/1000)+1))-1)*1000</f>
        <v>-6.5021611064411955</v>
      </c>
      <c r="AB190" s="92">
        <f>Z190*[1]SMOW!$AN$6</f>
        <v>-3.5312744494884551</v>
      </c>
      <c r="AC190" s="92">
        <f>AA190*[1]SMOW!$AN$12</f>
        <v>-6.7029220307372279</v>
      </c>
      <c r="AD190" s="92">
        <f t="shared" si="82"/>
        <v>-3.5375241163041555</v>
      </c>
      <c r="AE190" s="92">
        <f t="shared" si="82"/>
        <v>-6.7254875055515555</v>
      </c>
      <c r="AF190" s="51">
        <f>(AD190-[1]SMOW!AN$14*AE190)</f>
        <v>1.3533286627065877E-2</v>
      </c>
      <c r="AG190" s="55">
        <f t="shared" si="81"/>
        <v>13.533286627065877</v>
      </c>
      <c r="AH190" s="2">
        <f>AVERAGE(AG189:AG190)</f>
        <v>15.693866450529947</v>
      </c>
      <c r="AI190" s="2">
        <f>STDEV(AG189:AG190)</f>
        <v>3.0555212889325567</v>
      </c>
      <c r="AK190" s="70">
        <v>22</v>
      </c>
      <c r="AL190" s="70">
        <v>0</v>
      </c>
      <c r="AM190" s="70">
        <v>0</v>
      </c>
      <c r="AN190" s="70">
        <v>0</v>
      </c>
    </row>
    <row r="191" spans="1:40" s="75" customFormat="1" x14ac:dyDescent="0.25">
      <c r="A191" s="75">
        <v>4096</v>
      </c>
      <c r="B191" s="75" t="s">
        <v>240</v>
      </c>
      <c r="C191" s="75" t="s">
        <v>62</v>
      </c>
      <c r="D191" s="75" t="s">
        <v>67</v>
      </c>
      <c r="E191" s="75" t="s">
        <v>351</v>
      </c>
      <c r="F191" s="75">
        <v>-1.15902663028847</v>
      </c>
      <c r="G191" s="75">
        <v>-1.1596996013624601</v>
      </c>
      <c r="H191" s="75">
        <v>6.3183088019331196E-3</v>
      </c>
      <c r="I191" s="75">
        <v>-2.1518830491531</v>
      </c>
      <c r="J191" s="75">
        <v>-2.15420178076779</v>
      </c>
      <c r="K191" s="75">
        <v>2.3089903631295801E-3</v>
      </c>
      <c r="L191" s="75">
        <v>-2.2281061117067302E-2</v>
      </c>
      <c r="M191" s="75">
        <v>5.7837390523428197E-3</v>
      </c>
      <c r="N191" s="75">
        <v>-11.3422019502014</v>
      </c>
      <c r="O191" s="75">
        <v>6.2538936968542904E-3</v>
      </c>
      <c r="P191" s="75">
        <v>-22.005177937031299</v>
      </c>
      <c r="Q191" s="75">
        <v>2.26305043921304E-3</v>
      </c>
      <c r="R191" s="75">
        <v>-33.340732066313898</v>
      </c>
      <c r="S191" s="75">
        <v>0.14690221291419001</v>
      </c>
      <c r="T191" s="75">
        <v>535.60507344050802</v>
      </c>
      <c r="U191" s="75">
        <v>0.10554468427071199</v>
      </c>
      <c r="V191" s="76">
        <v>44721.642083333332</v>
      </c>
      <c r="W191" s="75">
        <v>2.5</v>
      </c>
      <c r="X191" s="75">
        <v>4.5981558549171696E-3</v>
      </c>
      <c r="Y191" s="75">
        <v>6.9796686507830599E-3</v>
      </c>
      <c r="Z191" s="92">
        <f>((((N191/1000)+1)/(([1]SMOW!$Z$4/1000)+1))-1)*1000</f>
        <v>-1.0461365885966467</v>
      </c>
      <c r="AA191" s="92">
        <f>((((P191/1000)+1)/(([1]SMOW!$AA$4/1000)+1))-1)*1000</f>
        <v>-2.0041319495918142</v>
      </c>
      <c r="AB191" s="92">
        <f>Z191*[1]SMOW!$AN$6</f>
        <v>-1.079516306568947</v>
      </c>
      <c r="AC191" s="92">
        <f>AA191*[1]SMOW!$AN$12</f>
        <v>-2.0660115886879113</v>
      </c>
      <c r="AD191" s="92">
        <f t="shared" si="82"/>
        <v>-1.0800994039769487</v>
      </c>
      <c r="AE191" s="92">
        <f t="shared" si="82"/>
        <v>-2.0681487347165293</v>
      </c>
      <c r="AF191" s="51">
        <f>(AD191-[1]SMOW!AN$14*AE191)</f>
        <v>1.1883127953378869E-2</v>
      </c>
      <c r="AG191" s="55">
        <f t="shared" si="81"/>
        <v>11.883127953378869</v>
      </c>
      <c r="AK191" s="70">
        <v>22</v>
      </c>
      <c r="AL191" s="70">
        <v>2</v>
      </c>
      <c r="AM191" s="70">
        <v>0</v>
      </c>
      <c r="AN191" s="70">
        <v>0</v>
      </c>
    </row>
    <row r="192" spans="1:40" s="75" customFormat="1" x14ac:dyDescent="0.25">
      <c r="A192" s="75">
        <v>4097</v>
      </c>
      <c r="B192" s="75" t="s">
        <v>240</v>
      </c>
      <c r="C192" s="75" t="s">
        <v>62</v>
      </c>
      <c r="D192" s="75" t="s">
        <v>67</v>
      </c>
      <c r="E192" s="75" t="s">
        <v>352</v>
      </c>
      <c r="F192" s="75">
        <v>-1.2653130396543999</v>
      </c>
      <c r="G192" s="75">
        <v>-1.26611465193047</v>
      </c>
      <c r="H192" s="75">
        <v>4.6780671523189302E-3</v>
      </c>
      <c r="I192" s="75">
        <v>-2.37413090994094</v>
      </c>
      <c r="J192" s="75">
        <v>-2.3769536766676298</v>
      </c>
      <c r="K192" s="75">
        <v>1.5876380899808699E-3</v>
      </c>
      <c r="L192" s="75">
        <v>-1.10831106499587E-2</v>
      </c>
      <c r="M192" s="75">
        <v>4.7428680523750703E-3</v>
      </c>
      <c r="N192" s="75">
        <v>-11.447404770518</v>
      </c>
      <c r="O192" s="75">
        <v>4.6303742970599197E-3</v>
      </c>
      <c r="P192" s="75">
        <v>-22.223003930158701</v>
      </c>
      <c r="Q192" s="75">
        <v>1.55605026950926E-3</v>
      </c>
      <c r="R192" s="75">
        <v>-33.831953067801102</v>
      </c>
      <c r="S192" s="75">
        <v>0.13972744929290901</v>
      </c>
      <c r="T192" s="75">
        <v>469.26539388868099</v>
      </c>
      <c r="U192" s="75">
        <v>0.120967243112826</v>
      </c>
      <c r="V192" s="76">
        <v>44721.720613425925</v>
      </c>
      <c r="W192" s="75">
        <v>2.5</v>
      </c>
      <c r="X192" s="75">
        <v>5.4219408565012303E-3</v>
      </c>
      <c r="Y192" s="75">
        <v>4.3693084988798E-3</v>
      </c>
      <c r="Z192" s="92">
        <f>((((N192/1000)+1)/(([1]SMOW!$Z$4/1000)+1))-1)*1000</f>
        <v>-1.1524350105626135</v>
      </c>
      <c r="AA192" s="92">
        <f>((((P192/1000)+1)/(([1]SMOW!$AA$4/1000)+1))-1)*1000</f>
        <v>-2.2264127185601668</v>
      </c>
      <c r="AB192" s="92">
        <f>Z192*[1]SMOW!$AN$6</f>
        <v>-1.1892064570957936</v>
      </c>
      <c r="AC192" s="92">
        <f>AA192*[1]SMOW!$AN$12</f>
        <v>-2.2951555054467905</v>
      </c>
      <c r="AD192" s="92">
        <f t="shared" si="82"/>
        <v>-1.1899141241917024</v>
      </c>
      <c r="AE192" s="92">
        <f t="shared" si="82"/>
        <v>-2.2977934118871417</v>
      </c>
      <c r="AF192" s="51">
        <f>(AD192-[1]SMOW!AN$14*AE192)</f>
        <v>2.3320797284708483E-2</v>
      </c>
      <c r="AG192" s="55">
        <f t="shared" si="81"/>
        <v>23.320797284708483</v>
      </c>
      <c r="AH192" s="2">
        <f>AVERAGE(AG191:AG192)</f>
        <v>17.601962619043675</v>
      </c>
      <c r="AI192" s="2">
        <f>STDEV(AG191:AG192)</f>
        <v>8.0876535451525768</v>
      </c>
      <c r="AK192" s="70">
        <v>22</v>
      </c>
      <c r="AL192" s="70">
        <v>0</v>
      </c>
      <c r="AM192" s="70">
        <v>0</v>
      </c>
      <c r="AN192" s="70">
        <v>0</v>
      </c>
    </row>
    <row r="193" spans="1:40" s="75" customFormat="1" x14ac:dyDescent="0.25">
      <c r="A193" s="75">
        <v>4098</v>
      </c>
      <c r="B193" s="75" t="s">
        <v>240</v>
      </c>
      <c r="C193" s="75" t="s">
        <v>63</v>
      </c>
      <c r="D193" s="75" t="s">
        <v>343</v>
      </c>
      <c r="E193" s="75" t="s">
        <v>353</v>
      </c>
      <c r="F193" s="75">
        <v>-3.2094236933545099</v>
      </c>
      <c r="G193" s="75">
        <v>-3.2145858032147299</v>
      </c>
      <c r="H193" s="75">
        <v>6.6334607042261799E-3</v>
      </c>
      <c r="I193" s="75">
        <v>-6.0590264190208201</v>
      </c>
      <c r="J193" s="75">
        <v>-6.0774571725622897</v>
      </c>
      <c r="K193" s="75">
        <v>4.3205126321696303E-3</v>
      </c>
      <c r="L193" s="75">
        <v>-5.6884161018420799E-3</v>
      </c>
      <c r="M193" s="75">
        <v>6.4742931593910003E-3</v>
      </c>
      <c r="N193" s="75">
        <v>-13.371695232460199</v>
      </c>
      <c r="O193" s="75">
        <v>6.5658326281560001E-3</v>
      </c>
      <c r="P193" s="75">
        <v>-25.834584356582202</v>
      </c>
      <c r="Q193" s="75">
        <v>4.2345512419561101E-3</v>
      </c>
      <c r="R193" s="75">
        <v>-39.128269806267298</v>
      </c>
      <c r="S193" s="75">
        <v>0.15737846057087501</v>
      </c>
      <c r="T193" s="75">
        <v>567.42544055047404</v>
      </c>
      <c r="U193" s="75">
        <v>0.25823472327025998</v>
      </c>
      <c r="V193" s="76">
        <v>44722.466782407406</v>
      </c>
      <c r="W193" s="75">
        <v>2.5</v>
      </c>
      <c r="X193" s="75">
        <v>3.2655545530826898E-3</v>
      </c>
      <c r="Y193" s="75">
        <v>4.6151529783029898E-3</v>
      </c>
      <c r="Z193" s="92">
        <f>((((N193/1000)+1)/(([1]SMOW!$Z$4/1000)+1))-1)*1000</f>
        <v>-3.0967653896631919</v>
      </c>
      <c r="AA193" s="92">
        <f>((((P193/1000)+1)/(([1]SMOW!$AA$4/1000)+1))-1)*1000</f>
        <v>-5.9118538491168549</v>
      </c>
      <c r="AB193" s="92">
        <f>Z193*[1]SMOW!$AN$6</f>
        <v>-3.1955757710800237</v>
      </c>
      <c r="AC193" s="92">
        <f>AA193*[1]SMOW!$AN$12</f>
        <v>-6.0943884285624508</v>
      </c>
      <c r="AD193" s="92">
        <f t="shared" si="82"/>
        <v>-3.2006925268960615</v>
      </c>
      <c r="AE193" s="92">
        <f t="shared" si="82"/>
        <v>-6.1130350120044392</v>
      </c>
      <c r="AF193" s="51">
        <f>(AD193-[1]SMOW!AN$14*AE193)</f>
        <v>2.6989959442282441E-2</v>
      </c>
      <c r="AG193" s="55">
        <f t="shared" si="81"/>
        <v>26.989959442282441</v>
      </c>
      <c r="AK193" s="70">
        <v>22</v>
      </c>
      <c r="AL193" s="70">
        <v>2</v>
      </c>
      <c r="AM193" s="70">
        <v>0</v>
      </c>
      <c r="AN193" s="70">
        <v>0</v>
      </c>
    </row>
    <row r="194" spans="1:40" s="75" customFormat="1" x14ac:dyDescent="0.25">
      <c r="A194" s="75">
        <v>4099</v>
      </c>
      <c r="B194" s="75" t="s">
        <v>240</v>
      </c>
      <c r="C194" s="75" t="s">
        <v>63</v>
      </c>
      <c r="D194" s="75" t="s">
        <v>343</v>
      </c>
      <c r="E194" s="75" t="s">
        <v>354</v>
      </c>
      <c r="F194" s="75">
        <v>-3.2915240711529798</v>
      </c>
      <c r="G194" s="75">
        <v>-3.29695411701393</v>
      </c>
      <c r="H194" s="75">
        <v>7.5593407759919099E-3</v>
      </c>
      <c r="I194" s="75">
        <v>-6.2015249405623702</v>
      </c>
      <c r="J194" s="75">
        <v>-6.2208343508338304</v>
      </c>
      <c r="K194" s="75">
        <v>2.0866709898166502E-3</v>
      </c>
      <c r="L194" s="75">
        <v>-1.2353579773664299E-2</v>
      </c>
      <c r="M194" s="75">
        <v>7.6185562112891904E-3</v>
      </c>
      <c r="N194" s="75">
        <v>-13.4529585975977</v>
      </c>
      <c r="O194" s="75">
        <v>7.4822733603801201E-3</v>
      </c>
      <c r="P194" s="75">
        <v>-25.974247712008601</v>
      </c>
      <c r="Q194" s="75">
        <v>2.0451543563833299E-3</v>
      </c>
      <c r="R194" s="75">
        <v>-39.951262615605998</v>
      </c>
      <c r="S194" s="75">
        <v>0.17078416910937799</v>
      </c>
      <c r="T194" s="75">
        <v>479.44189658484902</v>
      </c>
      <c r="U194" s="75">
        <v>0.120619529879678</v>
      </c>
      <c r="V194" s="76">
        <v>44722.543599537035</v>
      </c>
      <c r="W194" s="75">
        <v>2.5</v>
      </c>
      <c r="X194" s="75">
        <v>5.9861851530079897E-3</v>
      </c>
      <c r="Y194" s="75">
        <v>1.4872479527739201E-2</v>
      </c>
      <c r="Z194" s="92">
        <f>((((N194/1000)+1)/(([1]SMOW!$Z$4/1000)+1))-1)*1000</f>
        <v>-3.1788750465312487</v>
      </c>
      <c r="AA194" s="92">
        <f>((((P194/1000)+1)/(([1]SMOW!$AA$4/1000)+1))-1)*1000</f>
        <v>-6.0543734703758512</v>
      </c>
      <c r="AB194" s="92">
        <f>Z194*[1]SMOW!$AN$6</f>
        <v>-3.2803053508328492</v>
      </c>
      <c r="AC194" s="92">
        <f>AA194*[1]SMOW!$AN$12</f>
        <v>-6.2413084899867846</v>
      </c>
      <c r="AD194" s="92">
        <f t="shared" si="82"/>
        <v>-3.2856973472557192</v>
      </c>
      <c r="AE194" s="92">
        <f t="shared" si="82"/>
        <v>-6.2608668782447907</v>
      </c>
      <c r="AF194" s="51">
        <f>(AD194-[1]SMOW!AN$14*AE194)</f>
        <v>2.0040364457530657E-2</v>
      </c>
      <c r="AG194" s="55">
        <f t="shared" si="81"/>
        <v>20.040364457530657</v>
      </c>
      <c r="AH194" s="2">
        <f>AVERAGE(AG193:AG194)</f>
        <v>23.515161949906549</v>
      </c>
      <c r="AI194" s="2">
        <f>STDEV(AG193:AG194)</f>
        <v>4.9141057402180106</v>
      </c>
      <c r="AK194" s="70">
        <v>22</v>
      </c>
      <c r="AL194" s="70">
        <v>0</v>
      </c>
      <c r="AM194" s="70">
        <v>0</v>
      </c>
      <c r="AN194" s="70">
        <v>0</v>
      </c>
    </row>
    <row r="195" spans="1:40" s="75" customFormat="1" x14ac:dyDescent="0.25">
      <c r="A195" s="75">
        <v>4100</v>
      </c>
      <c r="B195" s="75" t="s">
        <v>240</v>
      </c>
      <c r="C195" s="75" t="s">
        <v>63</v>
      </c>
      <c r="D195" s="75" t="s">
        <v>343</v>
      </c>
      <c r="E195" s="75" t="s">
        <v>355</v>
      </c>
      <c r="F195" s="75">
        <v>-4.0843409812948099</v>
      </c>
      <c r="G195" s="75">
        <v>-4.0927051540830997</v>
      </c>
      <c r="H195" s="75">
        <v>4.8941589925997498E-3</v>
      </c>
      <c r="I195" s="75">
        <v>-7.7086867125697198</v>
      </c>
      <c r="J195" s="75">
        <v>-7.73855227904901</v>
      </c>
      <c r="K195" s="75">
        <v>1.7333548849808201E-3</v>
      </c>
      <c r="L195" s="75">
        <v>-6.7495507452207401E-3</v>
      </c>
      <c r="M195" s="75">
        <v>4.8108405620478096E-3</v>
      </c>
      <c r="N195" s="75">
        <v>-14.2376927460109</v>
      </c>
      <c r="O195" s="75">
        <v>4.8442630828470397E-3</v>
      </c>
      <c r="P195" s="75">
        <v>-27.451422829138199</v>
      </c>
      <c r="Q195" s="75">
        <v>1.6988678672750399E-3</v>
      </c>
      <c r="R195" s="75">
        <v>-41.428366235782597</v>
      </c>
      <c r="S195" s="75">
        <v>0.14986157102122699</v>
      </c>
      <c r="T195" s="75">
        <v>414.53589429986198</v>
      </c>
      <c r="U195" s="75">
        <v>0.109202781714868</v>
      </c>
      <c r="V195" s="76">
        <v>44722.637476851851</v>
      </c>
      <c r="W195" s="75">
        <v>2.5</v>
      </c>
      <c r="X195" s="75">
        <v>4.3519022527949104E-3</v>
      </c>
      <c r="Y195" s="75">
        <v>2.6540115536702199E-3</v>
      </c>
      <c r="Z195" s="92">
        <f>((((N195/1000)+1)/(([1]SMOW!$Z$4/1000)+1))-1)*1000</f>
        <v>-3.9717815616618912</v>
      </c>
      <c r="AA195" s="92">
        <f>((((P195/1000)+1)/(([1]SMOW!$AA$4/1000)+1))-1)*1000</f>
        <v>-7.5617584074171296</v>
      </c>
      <c r="AB195" s="92">
        <f>Z195*[1]SMOW!$AN$6</f>
        <v>-4.0985116175848022</v>
      </c>
      <c r="AC195" s="92">
        <f>AA195*[1]SMOW!$AN$12</f>
        <v>-7.7952354902400209</v>
      </c>
      <c r="AD195" s="92">
        <f t="shared" si="82"/>
        <v>-4.106933535754151</v>
      </c>
      <c r="AE195" s="92">
        <f t="shared" si="82"/>
        <v>-7.825777161630219</v>
      </c>
      <c r="AF195" s="51">
        <f>(AD195-[1]SMOW!AN$14*AE195)</f>
        <v>2.5076805586604856E-2</v>
      </c>
      <c r="AG195" s="55">
        <f t="shared" si="81"/>
        <v>25.076805586604856</v>
      </c>
      <c r="AK195" s="70">
        <v>22</v>
      </c>
      <c r="AL195" s="70">
        <v>2</v>
      </c>
      <c r="AM195" s="70">
        <v>0</v>
      </c>
      <c r="AN195" s="70">
        <v>0</v>
      </c>
    </row>
    <row r="196" spans="1:40" s="75" customFormat="1" x14ac:dyDescent="0.25">
      <c r="A196" s="75">
        <v>4101</v>
      </c>
      <c r="B196" s="75" t="s">
        <v>240</v>
      </c>
      <c r="C196" s="75" t="s">
        <v>63</v>
      </c>
      <c r="D196" s="75" t="s">
        <v>343</v>
      </c>
      <c r="E196" s="75" t="s">
        <v>356</v>
      </c>
      <c r="F196" s="75">
        <v>-4.1332676439899503</v>
      </c>
      <c r="G196" s="75">
        <v>-4.14183385962213</v>
      </c>
      <c r="H196" s="75">
        <v>5.7685378563011496E-3</v>
      </c>
      <c r="I196" s="75">
        <v>-7.7917108730717901</v>
      </c>
      <c r="J196" s="75">
        <v>-7.8222249171348803</v>
      </c>
      <c r="K196" s="75">
        <v>1.7029550395306701E-3</v>
      </c>
      <c r="L196" s="75">
        <v>-1.1699103374911399E-2</v>
      </c>
      <c r="M196" s="75">
        <v>5.6575880681491901E-3</v>
      </c>
      <c r="N196" s="75">
        <v>-14.286120601791501</v>
      </c>
      <c r="O196" s="75">
        <v>5.7097276613878797E-3</v>
      </c>
      <c r="P196" s="75">
        <v>-27.5327951318943</v>
      </c>
      <c r="Q196" s="75">
        <v>1.6690728604628099E-3</v>
      </c>
      <c r="R196" s="75">
        <v>-41.986782162759503</v>
      </c>
      <c r="S196" s="75">
        <v>0.12582640922580299</v>
      </c>
      <c r="T196" s="75">
        <v>457.11933873464898</v>
      </c>
      <c r="U196" s="75">
        <v>0.13029426495609001</v>
      </c>
      <c r="V196" s="76">
        <v>44722.718310185184</v>
      </c>
      <c r="W196" s="75">
        <v>2.5</v>
      </c>
      <c r="X196" s="88">
        <v>3.9224443997842597E-5</v>
      </c>
      <c r="Y196" s="75">
        <v>3.69141738623039E-4</v>
      </c>
      <c r="Z196" s="92">
        <f>((((N196/1000)+1)/(([1]SMOW!$Z$4/1000)+1))-1)*1000</f>
        <v>-4.0207137540990701</v>
      </c>
      <c r="AA196" s="92">
        <f>((((P196/1000)+1)/(([1]SMOW!$AA$4/1000)+1))-1)*1000</f>
        <v>-7.6447948612841099</v>
      </c>
      <c r="AB196" s="92">
        <f>Z196*[1]SMOW!$AN$6</f>
        <v>-4.1490051193205213</v>
      </c>
      <c r="AC196" s="92">
        <f>AA196*[1]SMOW!$AN$12</f>
        <v>-7.8808357801848379</v>
      </c>
      <c r="AD196" s="92">
        <f t="shared" si="82"/>
        <v>-4.1576361227179568</v>
      </c>
      <c r="AE196" s="92">
        <f t="shared" si="82"/>
        <v>-7.9120536901330691</v>
      </c>
      <c r="AF196" s="51">
        <f>(AD196-[1]SMOW!AN$14*AE196)</f>
        <v>1.9928225672304123E-2</v>
      </c>
      <c r="AG196" s="55">
        <f t="shared" si="81"/>
        <v>19.928225672304123</v>
      </c>
      <c r="AH196" s="2">
        <f>AVERAGE(AG195:AG196)</f>
        <v>22.502515629454489</v>
      </c>
      <c r="AI196" s="2">
        <f>STDEV(AG195:AG196)</f>
        <v>3.6405957708828796</v>
      </c>
      <c r="AK196" s="70">
        <v>22</v>
      </c>
      <c r="AL196" s="70">
        <v>0</v>
      </c>
      <c r="AM196" s="70">
        <v>0</v>
      </c>
      <c r="AN196" s="70">
        <v>0</v>
      </c>
    </row>
    <row r="197" spans="1:40" s="75" customFormat="1" x14ac:dyDescent="0.25">
      <c r="A197" s="75">
        <v>4102</v>
      </c>
      <c r="B197" s="75" t="s">
        <v>240</v>
      </c>
      <c r="C197" s="75" t="s">
        <v>63</v>
      </c>
      <c r="D197" s="75" t="s">
        <v>343</v>
      </c>
      <c r="E197" s="75" t="s">
        <v>357</v>
      </c>
      <c r="F197" s="75">
        <v>-4.2888161807495804</v>
      </c>
      <c r="G197" s="75">
        <v>-4.2980401432288398</v>
      </c>
      <c r="H197" s="75">
        <v>5.63917826725625E-3</v>
      </c>
      <c r="I197" s="75">
        <v>-8.0924218459535204</v>
      </c>
      <c r="J197" s="75">
        <v>-8.1253439149594904</v>
      </c>
      <c r="K197" s="75">
        <v>5.99445423169883E-3</v>
      </c>
      <c r="L197" s="75">
        <v>-7.8585561302249394E-3</v>
      </c>
      <c r="M197" s="75">
        <v>5.3848697731357902E-3</v>
      </c>
      <c r="N197" s="75">
        <v>-14.440083322527499</v>
      </c>
      <c r="O197" s="75">
        <v>5.5816868922658304E-3</v>
      </c>
      <c r="P197" s="75">
        <v>-27.827523126485801</v>
      </c>
      <c r="Q197" s="75">
        <v>5.8751879169847603E-3</v>
      </c>
      <c r="R197" s="75">
        <v>-43.151289432489499</v>
      </c>
      <c r="S197" s="75">
        <v>0.17084826144698201</v>
      </c>
      <c r="T197" s="75">
        <v>493.16939936884501</v>
      </c>
      <c r="U197" s="75">
        <v>0.38956341102784497</v>
      </c>
      <c r="V197" s="76">
        <v>44725.504814814813</v>
      </c>
      <c r="W197" s="75">
        <v>2.5</v>
      </c>
      <c r="X197" s="75">
        <v>1.7017680264093699E-2</v>
      </c>
      <c r="Y197" s="75">
        <v>5.2303747455048601E-2</v>
      </c>
      <c r="Z197" s="92">
        <f>((((N197/1000)+1)/(([1]SMOW!$Z$4/1000)+1))-1)*1000</f>
        <v>-4.1762798711154625</v>
      </c>
      <c r="AA197" s="92">
        <f>((((P197/1000)+1)/(([1]SMOW!$AA$4/1000)+1))-1)*1000</f>
        <v>-7.9455503603579336</v>
      </c>
      <c r="AB197" s="92">
        <f>Z197*[1]SMOW!$AN$6</f>
        <v>-4.3095349792827742</v>
      </c>
      <c r="AC197" s="92">
        <f>AA197*[1]SMOW!$AN$12</f>
        <v>-8.1908774152052715</v>
      </c>
      <c r="AD197" s="92">
        <f t="shared" si="82"/>
        <v>-4.3188477907069389</v>
      </c>
      <c r="AE197" s="92">
        <f t="shared" si="82"/>
        <v>-8.2246069609408714</v>
      </c>
      <c r="AF197" s="51">
        <f>(AD197-[1]SMOW!AN$14*AE197)</f>
        <v>2.3744684669841476E-2</v>
      </c>
      <c r="AG197" s="55">
        <f t="shared" si="81"/>
        <v>23.744684669841476</v>
      </c>
      <c r="AK197" s="70">
        <v>22</v>
      </c>
      <c r="AL197" s="70">
        <v>1</v>
      </c>
      <c r="AM197" s="70">
        <v>0</v>
      </c>
      <c r="AN197" s="70">
        <v>0</v>
      </c>
    </row>
    <row r="198" spans="1:40" s="75" customFormat="1" x14ac:dyDescent="0.25">
      <c r="A198" s="75">
        <v>4103</v>
      </c>
      <c r="B198" s="75" t="s">
        <v>240</v>
      </c>
      <c r="C198" s="75" t="s">
        <v>63</v>
      </c>
      <c r="D198" s="75" t="s">
        <v>343</v>
      </c>
      <c r="E198" s="75" t="s">
        <v>358</v>
      </c>
      <c r="F198" s="75">
        <v>-4.2624664684650604</v>
      </c>
      <c r="G198" s="75">
        <v>-4.2715774756861098</v>
      </c>
      <c r="H198" s="75">
        <v>6.3771867413608303E-3</v>
      </c>
      <c r="I198" s="75">
        <v>-8.0545439382346107</v>
      </c>
      <c r="J198" s="75">
        <v>-8.0871570987921508</v>
      </c>
      <c r="K198" s="75">
        <v>2.0236604174088198E-3</v>
      </c>
      <c r="L198" s="75">
        <v>-1.55852752385151E-3</v>
      </c>
      <c r="M198" s="75">
        <v>6.4460384933913697E-3</v>
      </c>
      <c r="N198" s="75">
        <v>-14.4140022453381</v>
      </c>
      <c r="O198" s="75">
        <v>6.3121713761864501E-3</v>
      </c>
      <c r="P198" s="75">
        <v>-27.790398841747098</v>
      </c>
      <c r="Q198" s="75">
        <v>1.9833974491894699E-3</v>
      </c>
      <c r="R198" s="75">
        <v>-42.756678541076298</v>
      </c>
      <c r="S198" s="75">
        <v>0.16191522850412601</v>
      </c>
      <c r="T198" s="75">
        <v>556.669101435431</v>
      </c>
      <c r="U198" s="75">
        <v>0.152332865074538</v>
      </c>
      <c r="V198" s="76">
        <v>44725.584039351852</v>
      </c>
      <c r="W198" s="75">
        <v>2.5</v>
      </c>
      <c r="X198" s="75">
        <v>2.7063132611599702E-2</v>
      </c>
      <c r="Y198" s="75">
        <v>2.21576822183241E-2</v>
      </c>
      <c r="Z198" s="92">
        <f>((((N198/1000)+1)/(([1]SMOW!$Z$4/1000)+1))-1)*1000</f>
        <v>-4.1499271807591276</v>
      </c>
      <c r="AA198" s="92">
        <f>((((P198/1000)+1)/(([1]SMOW!$AA$4/1000)+1))-1)*1000</f>
        <v>-7.9076668440674069</v>
      </c>
      <c r="AB198" s="92">
        <f>Z198*[1]SMOW!$AN$6</f>
        <v>-4.2823414375677409</v>
      </c>
      <c r="AC198" s="92">
        <f>AA198*[1]SMOW!$AN$12</f>
        <v>-8.1518242063123072</v>
      </c>
      <c r="AD198" s="92">
        <f t="shared" ref="AD198:AE206" si="83">LN((AB198/1000)+1)*1000</f>
        <v>-4.2915369231909946</v>
      </c>
      <c r="AE198" s="92">
        <f t="shared" si="83"/>
        <v>-8.185232005468535</v>
      </c>
      <c r="AF198" s="51">
        <f>(AD198-[1]SMOW!AN$14*AE198)</f>
        <v>3.0265575696391878E-2</v>
      </c>
      <c r="AG198" s="55">
        <f t="shared" si="81"/>
        <v>30.265575696391878</v>
      </c>
      <c r="AH198" s="2">
        <f>AVERAGE(AG197:AG198)</f>
        <v>27.005130183116677</v>
      </c>
      <c r="AI198" s="2">
        <f>STDEV(AG197:AG198)</f>
        <v>4.6109662642522906</v>
      </c>
      <c r="AK198" s="70">
        <v>22</v>
      </c>
      <c r="AL198" s="70">
        <v>0</v>
      </c>
      <c r="AM198" s="70">
        <v>0</v>
      </c>
      <c r="AN198" s="70">
        <v>0</v>
      </c>
    </row>
    <row r="199" spans="1:40" s="75" customFormat="1" x14ac:dyDescent="0.25">
      <c r="A199" s="75">
        <v>4104</v>
      </c>
      <c r="B199" s="75" t="s">
        <v>240</v>
      </c>
      <c r="C199" s="75" t="s">
        <v>62</v>
      </c>
      <c r="D199" s="75" t="s">
        <v>22</v>
      </c>
      <c r="E199" s="75" t="s">
        <v>359</v>
      </c>
      <c r="F199" s="75">
        <v>-0.23247426664260401</v>
      </c>
      <c r="G199" s="75">
        <v>-0.23250205354914</v>
      </c>
      <c r="H199" s="75">
        <v>6.2438043957871404E-3</v>
      </c>
      <c r="I199" s="75">
        <v>-0.37924590465935598</v>
      </c>
      <c r="J199" s="75">
        <v>-0.37931792390263303</v>
      </c>
      <c r="K199" s="75">
        <v>2.1154051282411802E-3</v>
      </c>
      <c r="L199" s="75">
        <v>-3.2222189728549303E-2</v>
      </c>
      <c r="M199" s="75">
        <v>6.2831003705843703E-3</v>
      </c>
      <c r="N199" s="75">
        <v>-10.425095780107499</v>
      </c>
      <c r="O199" s="75">
        <v>6.1801488625042901E-3</v>
      </c>
      <c r="P199" s="75">
        <v>-20.2678093743598</v>
      </c>
      <c r="Q199" s="75">
        <v>2.0733167972572099E-3</v>
      </c>
      <c r="R199" s="75">
        <v>-32.211417132619999</v>
      </c>
      <c r="S199" s="75">
        <v>0.1497641308364</v>
      </c>
      <c r="T199" s="75">
        <v>427.63590043129199</v>
      </c>
      <c r="U199" s="75">
        <v>8.4498431684731506E-2</v>
      </c>
      <c r="V199" s="76">
        <v>44725.677349537036</v>
      </c>
      <c r="W199" s="75">
        <v>2.5</v>
      </c>
      <c r="X199" s="75">
        <v>1.4910984746163199E-2</v>
      </c>
      <c r="Y199" s="75">
        <v>1.744288450298E-2</v>
      </c>
      <c r="Z199" s="92">
        <f>((((N199/1000)+1)/(([1]SMOW!$Z$4/1000)+1))-1)*1000</f>
        <v>-0.11947950504265226</v>
      </c>
      <c r="AA199" s="92">
        <f>((((P199/1000)+1)/(([1]SMOW!$AA$4/1000)+1))-1)*1000</f>
        <v>-0.23123233119781705</v>
      </c>
      <c r="AB199" s="92">
        <f>Z199*[1]SMOW!$AN$6</f>
        <v>-0.12329181045789805</v>
      </c>
      <c r="AC199" s="92">
        <f>AA199*[1]SMOW!$AN$12</f>
        <v>-0.23837186769629182</v>
      </c>
      <c r="AD199" s="92">
        <f t="shared" si="83"/>
        <v>-0.12329941151792789</v>
      </c>
      <c r="AE199" s="92">
        <f t="shared" si="83"/>
        <v>-0.23840028278557931</v>
      </c>
      <c r="AF199" s="51">
        <f>(AD199-[1]SMOW!AN$14*AE199)</f>
        <v>2.5759377928580018E-3</v>
      </c>
      <c r="AG199" s="55">
        <f t="shared" si="81"/>
        <v>2.5759377928580021</v>
      </c>
      <c r="AK199" s="70">
        <v>22</v>
      </c>
      <c r="AL199" s="70">
        <v>2</v>
      </c>
      <c r="AM199" s="70">
        <v>0</v>
      </c>
      <c r="AN199" s="70">
        <v>0</v>
      </c>
    </row>
    <row r="200" spans="1:40" s="75" customFormat="1" x14ac:dyDescent="0.25">
      <c r="A200" s="75">
        <v>4105</v>
      </c>
      <c r="B200" s="75" t="s">
        <v>240</v>
      </c>
      <c r="C200" s="75" t="s">
        <v>62</v>
      </c>
      <c r="D200" s="75" t="s">
        <v>22</v>
      </c>
      <c r="E200" s="75" t="s">
        <v>360</v>
      </c>
      <c r="F200" s="75">
        <v>-0.25109696752136601</v>
      </c>
      <c r="G200" s="75">
        <v>-0.25112901821499301</v>
      </c>
      <c r="H200" s="75">
        <v>5.16553483870613E-3</v>
      </c>
      <c r="I200" s="75">
        <v>-0.44354951268833798</v>
      </c>
      <c r="J200" s="75">
        <v>-0.44364796873280099</v>
      </c>
      <c r="K200" s="75">
        <v>1.7366344768051799E-3</v>
      </c>
      <c r="L200" s="75">
        <v>-1.6882890724074201E-2</v>
      </c>
      <c r="M200" s="75">
        <v>5.3222320295404496E-3</v>
      </c>
      <c r="N200" s="75">
        <v>-10.4435286227075</v>
      </c>
      <c r="O200" s="75">
        <v>5.1128722544839704E-3</v>
      </c>
      <c r="P200" s="75">
        <v>-20.330833590795201</v>
      </c>
      <c r="Q200" s="75">
        <v>1.7020822079838801E-3</v>
      </c>
      <c r="R200" s="75">
        <v>-32.281952943604601</v>
      </c>
      <c r="S200" s="75">
        <v>0.14011380428527601</v>
      </c>
      <c r="T200" s="75">
        <v>494.49189379062</v>
      </c>
      <c r="U200" s="75">
        <v>9.8094246380227096E-2</v>
      </c>
      <c r="V200" s="76">
        <v>44725.754571759258</v>
      </c>
      <c r="W200" s="75">
        <v>2.5</v>
      </c>
      <c r="X200" s="88">
        <v>4.3330801971346302E-7</v>
      </c>
      <c r="Y200" s="88">
        <v>7.8126103084250097E-5</v>
      </c>
      <c r="Z200" s="92">
        <f>((((N200/1000)+1)/(([1]SMOW!$Z$4/1000)+1))-1)*1000</f>
        <v>-0.13810431067839968</v>
      </c>
      <c r="AA200" s="92">
        <f>((((P200/1000)+1)/(([1]SMOW!$AA$4/1000)+1))-1)*1000</f>
        <v>-0.2955454606445862</v>
      </c>
      <c r="AB200" s="92">
        <f>Z200*[1]SMOW!$AN$6</f>
        <v>-0.14251088912279564</v>
      </c>
      <c r="AC200" s="92">
        <f>AA200*[1]SMOW!$AN$12</f>
        <v>-0.30467073128602357</v>
      </c>
      <c r="AD200" s="92">
        <f t="shared" si="83"/>
        <v>-0.1425210447643904</v>
      </c>
      <c r="AE200" s="92">
        <f t="shared" si="83"/>
        <v>-0.30471715284238887</v>
      </c>
      <c r="AF200" s="51">
        <f>(AD200-[1]SMOW!AN$14*AE200)</f>
        <v>1.8369611936390945E-2</v>
      </c>
      <c r="AG200" s="55">
        <f t="shared" si="81"/>
        <v>18.369611936390946</v>
      </c>
      <c r="AK200" s="70">
        <v>22</v>
      </c>
      <c r="AL200" s="70">
        <v>0</v>
      </c>
      <c r="AM200" s="70">
        <v>0</v>
      </c>
      <c r="AN200" s="70">
        <v>0</v>
      </c>
    </row>
    <row r="201" spans="1:40" s="75" customFormat="1" x14ac:dyDescent="0.25">
      <c r="A201" s="75">
        <v>4106</v>
      </c>
      <c r="B201" s="75" t="s">
        <v>240</v>
      </c>
      <c r="C201" s="75" t="s">
        <v>62</v>
      </c>
      <c r="D201" s="75" t="s">
        <v>22</v>
      </c>
      <c r="E201" s="75" t="s">
        <v>361</v>
      </c>
      <c r="F201" s="75">
        <v>-0.244607296680494</v>
      </c>
      <c r="G201" s="75">
        <v>-0.24463756379750201</v>
      </c>
      <c r="H201" s="75">
        <v>4.2105187302206703E-3</v>
      </c>
      <c r="I201" s="75">
        <v>-0.40691964988698898</v>
      </c>
      <c r="J201" s="75">
        <v>-0.40700270117158999</v>
      </c>
      <c r="K201" s="75">
        <v>3.48492225902789E-3</v>
      </c>
      <c r="L201" s="75">
        <v>-2.9740137578902998E-2</v>
      </c>
      <c r="M201" s="75">
        <v>4.39102056787289E-3</v>
      </c>
      <c r="N201" s="75">
        <v>-10.437105114006201</v>
      </c>
      <c r="O201" s="75">
        <v>4.1675925271914098E-3</v>
      </c>
      <c r="P201" s="75">
        <v>-20.2949325197363</v>
      </c>
      <c r="Q201" s="75">
        <v>3.41558586594903E-3</v>
      </c>
      <c r="R201" s="75">
        <v>-32.604875586641398</v>
      </c>
      <c r="S201" s="75">
        <v>0.145377395473059</v>
      </c>
      <c r="T201" s="75">
        <v>589.84686265767903</v>
      </c>
      <c r="U201" s="75">
        <v>0.22674002884901501</v>
      </c>
      <c r="V201" s="76">
        <v>44726.458564814813</v>
      </c>
      <c r="W201" s="75">
        <v>2.5</v>
      </c>
      <c r="X201" s="75">
        <v>1.7523715647711699E-2</v>
      </c>
      <c r="Y201" s="75">
        <v>1.9197548568367001E-2</v>
      </c>
      <c r="Z201" s="92">
        <f>((((N201/1000)+1)/(([1]SMOW!$Z$4/1000)+1))-1)*1000</f>
        <v>-0.1316139063681776</v>
      </c>
      <c r="AA201" s="92">
        <f>((((P201/1000)+1)/(([1]SMOW!$AA$4/1000)+1))-1)*1000</f>
        <v>-0.25891017406942662</v>
      </c>
      <c r="AB201" s="92">
        <f>Z201*[1]SMOW!$AN$6</f>
        <v>-0.13581339152498287</v>
      </c>
      <c r="AC201" s="92">
        <f>AA201*[1]SMOW!$AN$12</f>
        <v>-0.26690429248712211</v>
      </c>
      <c r="AD201" s="92">
        <f t="shared" si="83"/>
        <v>-0.13582261499880166</v>
      </c>
      <c r="AE201" s="92">
        <f t="shared" si="83"/>
        <v>-0.26693991777694592</v>
      </c>
      <c r="AF201" s="51">
        <f>(AD201-[1]SMOW!AN$14*AE201)</f>
        <v>5.121661587425802E-3</v>
      </c>
      <c r="AG201" s="55">
        <f t="shared" si="81"/>
        <v>5.1216615874258018</v>
      </c>
      <c r="AK201" s="70">
        <v>22</v>
      </c>
      <c r="AL201" s="70">
        <v>0</v>
      </c>
      <c r="AM201" s="70">
        <v>0</v>
      </c>
      <c r="AN201" s="70">
        <v>0</v>
      </c>
    </row>
    <row r="202" spans="1:40" s="75" customFormat="1" x14ac:dyDescent="0.25">
      <c r="A202" s="75">
        <v>4107</v>
      </c>
      <c r="B202" s="75" t="s">
        <v>240</v>
      </c>
      <c r="C202" s="75" t="s">
        <v>62</v>
      </c>
      <c r="D202" s="75" t="s">
        <v>22</v>
      </c>
      <c r="E202" s="75" t="s">
        <v>362</v>
      </c>
      <c r="F202" s="75">
        <v>-0.28527523895110801</v>
      </c>
      <c r="G202" s="75">
        <v>-0.28531640928215002</v>
      </c>
      <c r="H202" s="75">
        <v>4.9164212465758698E-3</v>
      </c>
      <c r="I202" s="75">
        <v>-0.48718478138490801</v>
      </c>
      <c r="J202" s="75">
        <v>-0.48730355201522901</v>
      </c>
      <c r="K202" s="75">
        <v>1.7173376508763201E-3</v>
      </c>
      <c r="L202" s="75">
        <v>-2.8020133818108701E-2</v>
      </c>
      <c r="M202" s="75">
        <v>4.8656242585858999E-3</v>
      </c>
      <c r="N202" s="75">
        <v>-10.4773584469475</v>
      </c>
      <c r="O202" s="75">
        <v>4.8662983733309701E-3</v>
      </c>
      <c r="P202" s="75">
        <v>-20.373600687430098</v>
      </c>
      <c r="Q202" s="75">
        <v>1.68316931380646E-3</v>
      </c>
      <c r="R202" s="75">
        <v>-32.776550351406399</v>
      </c>
      <c r="S202" s="75">
        <v>0.15188378369474601</v>
      </c>
      <c r="T202" s="75">
        <v>490.795989740945</v>
      </c>
      <c r="U202" s="75">
        <v>0.14413706879643601</v>
      </c>
      <c r="V202" s="76">
        <v>44726.536319444444</v>
      </c>
      <c r="W202" s="75">
        <v>2.5</v>
      </c>
      <c r="X202" s="75">
        <v>5.9284049553603897E-3</v>
      </c>
      <c r="Y202" s="75">
        <v>7.1817786347088504E-3</v>
      </c>
      <c r="Z202" s="92">
        <f>((((N202/1000)+1)/(([1]SMOW!$Z$4/1000)+1))-1)*1000</f>
        <v>-0.1722864449716921</v>
      </c>
      <c r="AA202" s="92">
        <f>((((P202/1000)+1)/(([1]SMOW!$AA$4/1000)+1))-1)*1000</f>
        <v>-0.33918719040360035</v>
      </c>
      <c r="AB202" s="92">
        <f>Z202*[1]SMOW!$AN$6</f>
        <v>-0.17778369361617349</v>
      </c>
      <c r="AC202" s="92">
        <f>AA202*[1]SMOW!$AN$12</f>
        <v>-0.34965994442185194</v>
      </c>
      <c r="AD202" s="92">
        <f t="shared" si="83"/>
        <v>-0.17779949901038686</v>
      </c>
      <c r="AE202" s="92">
        <f t="shared" si="83"/>
        <v>-0.34972108971397559</v>
      </c>
      <c r="AF202" s="51">
        <f>(AD202-[1]SMOW!AN$14*AE202)</f>
        <v>6.8532363585922518E-3</v>
      </c>
      <c r="AG202" s="55">
        <f t="shared" si="81"/>
        <v>6.8532363585922518</v>
      </c>
      <c r="AH202" s="2">
        <f>AVERAGE(AG199:AG202)</f>
        <v>8.2301119188167497</v>
      </c>
      <c r="AI202" s="2">
        <f>STDEV(AG199:AG202)</f>
        <v>6.9842058824206239</v>
      </c>
      <c r="AK202" s="70">
        <v>22</v>
      </c>
      <c r="AL202" s="70">
        <v>0</v>
      </c>
      <c r="AM202" s="70">
        <v>0</v>
      </c>
      <c r="AN202" s="70">
        <v>0</v>
      </c>
    </row>
    <row r="203" spans="1:40" s="75" customFormat="1" x14ac:dyDescent="0.25">
      <c r="A203" s="75">
        <v>4108</v>
      </c>
      <c r="B203" s="75" t="s">
        <v>240</v>
      </c>
      <c r="C203" s="75" t="s">
        <v>62</v>
      </c>
      <c r="D203" s="75" t="s">
        <v>24</v>
      </c>
      <c r="E203" s="75" t="s">
        <v>363</v>
      </c>
      <c r="F203" s="75">
        <v>-28.537566613311501</v>
      </c>
      <c r="G203" s="75">
        <v>-28.952680570339599</v>
      </c>
      <c r="H203" s="75">
        <v>7.0979130696444404E-3</v>
      </c>
      <c r="I203" s="75">
        <v>-53.331705547027603</v>
      </c>
      <c r="J203" s="75">
        <v>-54.806517174322003</v>
      </c>
      <c r="K203" s="75">
        <v>2.8732858709794402E-3</v>
      </c>
      <c r="L203" s="75">
        <v>-1.0008949217363399E-2</v>
      </c>
      <c r="M203" s="75">
        <v>5.9163575936691396E-3</v>
      </c>
      <c r="N203" s="75">
        <v>-38.441617948442499</v>
      </c>
      <c r="O203" s="75">
        <v>7.0255499056157203E-3</v>
      </c>
      <c r="P203" s="75">
        <v>-72.166721108524598</v>
      </c>
      <c r="Q203" s="75">
        <v>2.81611866213718E-3</v>
      </c>
      <c r="R203" s="75">
        <v>-105.965571229359</v>
      </c>
      <c r="S203" s="75">
        <v>0.15792072046618</v>
      </c>
      <c r="T203" s="75">
        <v>410.24115256985903</v>
      </c>
      <c r="U203" s="75">
        <v>9.0453290339843395E-2</v>
      </c>
      <c r="V203" s="76">
        <v>44726.638912037037</v>
      </c>
      <c r="W203" s="75">
        <v>2.5</v>
      </c>
      <c r="X203" s="75">
        <v>6.2982359362291698E-2</v>
      </c>
      <c r="Y203" s="75">
        <v>0.23746990169478299</v>
      </c>
      <c r="Z203" s="92">
        <f>((((N203/1000)+1)/(([1]SMOW!$Z$4/1000)+1))-1)*1000</f>
        <v>-28.427770922574869</v>
      </c>
      <c r="AA203" s="92">
        <f>((((P203/1000)+1)/(([1]SMOW!$AA$4/1000)+1))-1)*1000</f>
        <v>-53.191532629878189</v>
      </c>
      <c r="AB203" s="92">
        <f>Z203*[1]SMOW!$AN$6</f>
        <v>-29.334833142097882</v>
      </c>
      <c r="AC203" s="92">
        <f>AA203*[1]SMOW!$AN$12</f>
        <v>-54.833876010899345</v>
      </c>
      <c r="AD203" s="92">
        <f t="shared" si="83"/>
        <v>-29.773703467519617</v>
      </c>
      <c r="AE203" s="92">
        <f t="shared" si="83"/>
        <v>-56.394574357040639</v>
      </c>
      <c r="AF203" s="51">
        <f>(AD203-[1]SMOW!AN$14*AE203)</f>
        <v>2.6317929978425525E-3</v>
      </c>
      <c r="AG203" s="55">
        <f t="shared" si="81"/>
        <v>2.6317929978425525</v>
      </c>
      <c r="AK203" s="70">
        <v>22</v>
      </c>
      <c r="AL203" s="70">
        <v>2</v>
      </c>
      <c r="AM203" s="70">
        <v>0</v>
      </c>
      <c r="AN203" s="70">
        <v>0</v>
      </c>
    </row>
    <row r="204" spans="1:40" s="75" customFormat="1" x14ac:dyDescent="0.25">
      <c r="A204" s="75">
        <v>4109</v>
      </c>
      <c r="B204" s="75" t="s">
        <v>240</v>
      </c>
      <c r="C204" s="75" t="s">
        <v>62</v>
      </c>
      <c r="D204" s="75" t="s">
        <v>24</v>
      </c>
      <c r="E204" s="75" t="s">
        <v>364</v>
      </c>
      <c r="F204" s="75">
        <v>-28.803309976843899</v>
      </c>
      <c r="G204" s="75">
        <v>-29.226267297640799</v>
      </c>
      <c r="H204" s="75">
        <v>4.8380771351490097E-3</v>
      </c>
      <c r="I204" s="75">
        <v>-53.824018228267803</v>
      </c>
      <c r="J204" s="75">
        <v>-55.326700063037102</v>
      </c>
      <c r="K204" s="75">
        <v>1.8519151973851601E-3</v>
      </c>
      <c r="L204" s="75">
        <v>-1.3769664357180701E-2</v>
      </c>
      <c r="M204" s="75">
        <v>4.9720791851667898E-3</v>
      </c>
      <c r="N204" s="75">
        <v>-38.704652060619502</v>
      </c>
      <c r="O204" s="75">
        <v>4.78875297946169E-3</v>
      </c>
      <c r="P204" s="75">
        <v>-72.649238683002807</v>
      </c>
      <c r="Q204" s="75">
        <v>1.81506929078324E-3</v>
      </c>
      <c r="R204" s="75">
        <v>-106.974821713796</v>
      </c>
      <c r="S204" s="75">
        <v>0.15160832724154</v>
      </c>
      <c r="T204" s="75">
        <v>363.27393840147403</v>
      </c>
      <c r="U204" s="75">
        <v>6.3121591815890193E-2</v>
      </c>
      <c r="V204" s="76">
        <v>44726.720243055555</v>
      </c>
      <c r="W204" s="75">
        <v>2.5</v>
      </c>
      <c r="X204" s="75">
        <v>5.48458772565419E-2</v>
      </c>
      <c r="Y204" s="75">
        <v>4.791305554486E-2</v>
      </c>
      <c r="Z204" s="92">
        <f>((((N204/1000)+1)/(([1]SMOW!$Z$4/1000)+1))-1)*1000</f>
        <v>-28.693544320697594</v>
      </c>
      <c r="AA204" s="92">
        <f>((((P204/1000)+1)/(([1]SMOW!$AA$4/1000)+1))-1)*1000</f>
        <v>-53.683918207723224</v>
      </c>
      <c r="AB204" s="92">
        <f>Z204*[1]SMOW!$AN$6</f>
        <v>-29.609086734079209</v>
      </c>
      <c r="AC204" s="92">
        <f>AA204*[1]SMOW!$AN$12</f>
        <v>-55.341464500837759</v>
      </c>
      <c r="AD204" s="92">
        <f t="shared" si="83"/>
        <v>-30.056285301825916</v>
      </c>
      <c r="AE204" s="92">
        <f t="shared" si="83"/>
        <v>-56.931754882859103</v>
      </c>
      <c r="AF204" s="51">
        <f>(AD204-[1]SMOW!AN$14*AE204)</f>
        <v>3.6812763236930834E-3</v>
      </c>
      <c r="AG204" s="55">
        <f t="shared" si="81"/>
        <v>3.6812763236930834</v>
      </c>
      <c r="AK204" s="70">
        <v>22</v>
      </c>
      <c r="AL204" s="70">
        <v>0</v>
      </c>
      <c r="AM204" s="70">
        <v>0</v>
      </c>
      <c r="AN204" s="70">
        <v>0</v>
      </c>
    </row>
    <row r="205" spans="1:40" s="75" customFormat="1" x14ac:dyDescent="0.25">
      <c r="A205" s="75">
        <v>4110</v>
      </c>
      <c r="B205" s="75" t="s">
        <v>240</v>
      </c>
      <c r="C205" s="75" t="s">
        <v>62</v>
      </c>
      <c r="D205" s="75" t="s">
        <v>24</v>
      </c>
      <c r="E205" s="75" t="s">
        <v>365</v>
      </c>
      <c r="F205" s="75">
        <v>-28.890586205032601</v>
      </c>
      <c r="G205" s="75">
        <v>-29.316136302533099</v>
      </c>
      <c r="H205" s="75">
        <v>6.3121129340431596E-3</v>
      </c>
      <c r="I205" s="75">
        <v>-54.005940118782902</v>
      </c>
      <c r="J205" s="75">
        <v>-55.5189892347721</v>
      </c>
      <c r="K205" s="75">
        <v>2.0263121676654802E-3</v>
      </c>
      <c r="L205" s="75">
        <v>-2.1099865734242901E-3</v>
      </c>
      <c r="M205" s="75">
        <v>6.4587469976205604E-3</v>
      </c>
      <c r="N205" s="75">
        <v>-38.791038508396099</v>
      </c>
      <c r="O205" s="75">
        <v>6.2477609957875902E-3</v>
      </c>
      <c r="P205" s="75">
        <v>-72.827541035756994</v>
      </c>
      <c r="Q205" s="75">
        <v>1.9859964399355301E-3</v>
      </c>
      <c r="R205" s="75">
        <v>-107.42720101086</v>
      </c>
      <c r="S205" s="75">
        <v>0.17274747020359499</v>
      </c>
      <c r="T205" s="75">
        <v>367.04577235854703</v>
      </c>
      <c r="U205" s="75">
        <v>0.10360366719947001</v>
      </c>
      <c r="V205" s="76">
        <v>44726.797094907408</v>
      </c>
      <c r="W205" s="75">
        <v>2.5</v>
      </c>
      <c r="X205" s="75">
        <v>3.85490637907926E-2</v>
      </c>
      <c r="Y205" s="75">
        <v>3.3510623331730501E-2</v>
      </c>
      <c r="Z205" s="92">
        <f>((((N205/1000)+1)/(([1]SMOW!$Z$4/1000)+1))-1)*1000</f>
        <v>-28.780830412935998</v>
      </c>
      <c r="AA205" s="92">
        <f>((((P205/1000)+1)/(([1]SMOW!$AA$4/1000)+1))-1)*1000</f>
        <v>-53.865867035363223</v>
      </c>
      <c r="AB205" s="92">
        <f>Z205*[1]SMOW!$AN$6</f>
        <v>-29.699157916881866</v>
      </c>
      <c r="AC205" s="92">
        <f>AA205*[1]SMOW!$AN$12</f>
        <v>-55.529031186019829</v>
      </c>
      <c r="AD205" s="92">
        <f t="shared" si="83"/>
        <v>-30.149109092743757</v>
      </c>
      <c r="AE205" s="92">
        <f t="shared" si="83"/>
        <v>-57.1303296077471</v>
      </c>
      <c r="AF205" s="51">
        <f>(AD205-[1]SMOW!AN$14*AE205)</f>
        <v>1.5704940146711976E-2</v>
      </c>
      <c r="AG205" s="55">
        <f t="shared" si="81"/>
        <v>15.704940146711976</v>
      </c>
      <c r="AK205" s="70">
        <v>22</v>
      </c>
      <c r="AL205" s="70">
        <v>0</v>
      </c>
      <c r="AM205" s="70">
        <v>0</v>
      </c>
      <c r="AN205" s="70">
        <v>0</v>
      </c>
    </row>
    <row r="206" spans="1:40" s="75" customFormat="1" x14ac:dyDescent="0.25">
      <c r="A206" s="75">
        <v>4111</v>
      </c>
      <c r="B206" s="75" t="s">
        <v>240</v>
      </c>
      <c r="C206" s="75" t="s">
        <v>62</v>
      </c>
      <c r="D206" s="75" t="s">
        <v>24</v>
      </c>
      <c r="E206" s="75" t="s">
        <v>366</v>
      </c>
      <c r="F206" s="75">
        <v>-28.0065952629215</v>
      </c>
      <c r="G206" s="75">
        <v>-28.4062606519492</v>
      </c>
      <c r="H206" s="75">
        <v>6.4448888601694801E-3</v>
      </c>
      <c r="I206" s="75">
        <v>-52.378034242321803</v>
      </c>
      <c r="J206" s="75">
        <v>-53.799628322402</v>
      </c>
      <c r="K206" s="75">
        <v>9.0215016989842797E-3</v>
      </c>
      <c r="L206" s="88">
        <v>-5.6897720990356503E-5</v>
      </c>
      <c r="M206" s="75">
        <v>4.5119719561874097E-3</v>
      </c>
      <c r="N206" s="75">
        <v>-37.916059846502499</v>
      </c>
      <c r="O206" s="75">
        <v>6.3791832724625899E-3</v>
      </c>
      <c r="P206" s="75">
        <v>-71.232024152035393</v>
      </c>
      <c r="Q206" s="75">
        <v>8.8420089179498101E-3</v>
      </c>
      <c r="R206" s="75">
        <v>-104.94891609059199</v>
      </c>
      <c r="S206" s="75">
        <v>0.179219186233427</v>
      </c>
      <c r="T206" s="75">
        <v>493.080559958994</v>
      </c>
      <c r="U206" s="75">
        <v>0.29190885411373502</v>
      </c>
      <c r="V206" s="76">
        <v>44727.416516203702</v>
      </c>
      <c r="W206" s="75">
        <v>2.5</v>
      </c>
      <c r="X206" s="75">
        <v>0.101569529371452</v>
      </c>
      <c r="Y206" s="75">
        <v>0.112152765522117</v>
      </c>
      <c r="Z206" s="92">
        <f>((((N206/1000)+1)/(([1]SMOW!$Z$4/1000)+1))-1)*1000</f>
        <v>-27.896739561252826</v>
      </c>
      <c r="AA206" s="92">
        <f>((((P206/1000)+1)/(([1]SMOW!$AA$4/1000)+1))-1)*1000</f>
        <v>-52.237720115321352</v>
      </c>
      <c r="AB206" s="92">
        <f>Z206*[1]SMOW!$AN$6</f>
        <v>-28.786857839355001</v>
      </c>
      <c r="AC206" s="92">
        <f>AA206*[1]SMOW!$AN$12</f>
        <v>-53.85061355210199</v>
      </c>
      <c r="AD206" s="92">
        <f t="shared" si="83"/>
        <v>-29.209326889705164</v>
      </c>
      <c r="AE206" s="92">
        <f t="shared" si="83"/>
        <v>-55.354808604625227</v>
      </c>
      <c r="AF206" s="51">
        <f>(AD206-[1]SMOW!AN$14*AE206)</f>
        <v>1.8012053536956785E-2</v>
      </c>
      <c r="AG206" s="55">
        <f t="shared" si="81"/>
        <v>18.012053536956785</v>
      </c>
      <c r="AH206" s="2">
        <f>AVERAGE(AG203:AG206)</f>
        <v>10.007515751301099</v>
      </c>
      <c r="AI206" s="2">
        <f>STDEV(AG203:AG206)</f>
        <v>7.9782174561890917</v>
      </c>
      <c r="AK206" s="70">
        <v>22</v>
      </c>
      <c r="AL206" s="70">
        <v>0</v>
      </c>
      <c r="AM206" s="70">
        <v>0</v>
      </c>
      <c r="AN206" s="70">
        <v>0</v>
      </c>
    </row>
    <row r="207" spans="1:40" x14ac:dyDescent="0.25">
      <c r="C207" s="75"/>
      <c r="D207" s="75"/>
    </row>
    <row r="208" spans="1:40" x14ac:dyDescent="0.25">
      <c r="C208" s="75"/>
      <c r="D208" s="75"/>
    </row>
    <row r="209" spans="3:4" x14ac:dyDescent="0.25">
      <c r="C209" s="75"/>
      <c r="D209" s="75"/>
    </row>
    <row r="210" spans="3:4" x14ac:dyDescent="0.25">
      <c r="C210" s="75"/>
      <c r="D210" s="75"/>
    </row>
    <row r="211" spans="3:4" x14ac:dyDescent="0.25">
      <c r="C211" s="75"/>
      <c r="D211" s="75"/>
    </row>
    <row r="212" spans="3:4" x14ac:dyDescent="0.25">
      <c r="C212" s="75"/>
      <c r="D212" s="75"/>
    </row>
    <row r="213" spans="3:4" x14ac:dyDescent="0.25">
      <c r="C213" s="75"/>
      <c r="D213" s="75"/>
    </row>
    <row r="214" spans="3:4" x14ac:dyDescent="0.25">
      <c r="C214" s="75"/>
      <c r="D214" s="75"/>
    </row>
    <row r="215" spans="3:4" x14ac:dyDescent="0.25">
      <c r="C215" s="75"/>
      <c r="D215" s="75"/>
    </row>
    <row r="216" spans="3:4" x14ac:dyDescent="0.25">
      <c r="C216" s="75"/>
      <c r="D216" s="75"/>
    </row>
    <row r="217" spans="3:4" x14ac:dyDescent="0.25">
      <c r="C217" s="75"/>
      <c r="D217" s="75"/>
    </row>
    <row r="218" spans="3:4" x14ac:dyDescent="0.25">
      <c r="C218" s="75"/>
      <c r="D218" s="75"/>
    </row>
    <row r="219" spans="3:4" x14ac:dyDescent="0.25">
      <c r="C219" s="75"/>
      <c r="D219" s="75"/>
    </row>
    <row r="220" spans="3:4" x14ac:dyDescent="0.25">
      <c r="C220" s="75"/>
      <c r="D220" s="75"/>
    </row>
    <row r="221" spans="3:4" x14ac:dyDescent="0.25">
      <c r="C221" s="75"/>
      <c r="D221" s="75"/>
    </row>
    <row r="222" spans="3:4" x14ac:dyDescent="0.25">
      <c r="C222" s="75"/>
      <c r="D222" s="75"/>
    </row>
    <row r="223" spans="3:4" x14ac:dyDescent="0.25">
      <c r="C223" s="75"/>
      <c r="D223" s="75"/>
    </row>
    <row r="224" spans="3:4" x14ac:dyDescent="0.25">
      <c r="C224" s="75"/>
      <c r="D224" s="75"/>
    </row>
    <row r="225" spans="3:4" x14ac:dyDescent="0.25">
      <c r="C225" s="75"/>
      <c r="D225" s="75"/>
    </row>
    <row r="226" spans="3:4" x14ac:dyDescent="0.25">
      <c r="C226" s="75"/>
      <c r="D226" s="75"/>
    </row>
    <row r="227" spans="3:4" x14ac:dyDescent="0.25">
      <c r="C227" s="75"/>
      <c r="D227" s="75"/>
    </row>
    <row r="228" spans="3:4" x14ac:dyDescent="0.25">
      <c r="C228" s="75"/>
      <c r="D228" s="75"/>
    </row>
    <row r="229" spans="3:4" x14ac:dyDescent="0.25">
      <c r="C229" s="75"/>
      <c r="D229" s="75"/>
    </row>
    <row r="230" spans="3:4" x14ac:dyDescent="0.25">
      <c r="C230" s="75"/>
      <c r="D230" s="75"/>
    </row>
    <row r="231" spans="3:4" x14ac:dyDescent="0.25">
      <c r="C231" s="75"/>
      <c r="D231" s="75"/>
    </row>
    <row r="232" spans="3:4" x14ac:dyDescent="0.25">
      <c r="C232" s="75"/>
      <c r="D232" s="75"/>
    </row>
    <row r="233" spans="3:4" x14ac:dyDescent="0.25">
      <c r="C233" s="75"/>
      <c r="D233" s="75"/>
    </row>
    <row r="234" spans="3:4" x14ac:dyDescent="0.25">
      <c r="C234" s="75"/>
      <c r="D234" s="75"/>
    </row>
    <row r="235" spans="3:4" x14ac:dyDescent="0.25">
      <c r="C235" s="75"/>
      <c r="D235" s="75"/>
    </row>
    <row r="236" spans="3:4" x14ac:dyDescent="0.25">
      <c r="C236" s="75"/>
      <c r="D236" s="75"/>
    </row>
    <row r="237" spans="3:4" x14ac:dyDescent="0.25">
      <c r="C237" s="75"/>
      <c r="D237" s="75"/>
    </row>
    <row r="238" spans="3:4" x14ac:dyDescent="0.25">
      <c r="C238" s="75"/>
      <c r="D238" s="75"/>
    </row>
    <row r="239" spans="3:4" x14ac:dyDescent="0.25">
      <c r="C239" s="75"/>
      <c r="D239" s="75"/>
    </row>
    <row r="240" spans="3:4" x14ac:dyDescent="0.25">
      <c r="C240" s="75"/>
      <c r="D240" s="75"/>
    </row>
    <row r="241" spans="3:4" x14ac:dyDescent="0.25">
      <c r="C241" s="75"/>
      <c r="D241" s="75"/>
    </row>
    <row r="242" spans="3:4" x14ac:dyDescent="0.25">
      <c r="C242" s="75"/>
      <c r="D242" s="75"/>
    </row>
    <row r="243" spans="3:4" x14ac:dyDescent="0.25">
      <c r="C243" s="75"/>
      <c r="D243" s="75"/>
    </row>
    <row r="244" spans="3:4" x14ac:dyDescent="0.25">
      <c r="C244" s="75"/>
      <c r="D244" s="75"/>
    </row>
    <row r="245" spans="3:4" x14ac:dyDescent="0.25">
      <c r="C245" s="75"/>
      <c r="D245" s="75"/>
    </row>
    <row r="246" spans="3:4" x14ac:dyDescent="0.25">
      <c r="C246" s="75"/>
      <c r="D246" s="75"/>
    </row>
    <row r="247" spans="3:4" x14ac:dyDescent="0.25">
      <c r="C247" s="75"/>
      <c r="D247" s="75"/>
    </row>
    <row r="248" spans="3:4" x14ac:dyDescent="0.25">
      <c r="C248" s="75"/>
      <c r="D248" s="75"/>
    </row>
    <row r="249" spans="3:4" x14ac:dyDescent="0.25">
      <c r="C249" s="75"/>
      <c r="D249" s="75"/>
    </row>
    <row r="250" spans="3:4" x14ac:dyDescent="0.25">
      <c r="C250" s="75"/>
      <c r="D250" s="75"/>
    </row>
    <row r="251" spans="3:4" x14ac:dyDescent="0.25">
      <c r="C251" s="75"/>
      <c r="D251" s="75"/>
    </row>
    <row r="252" spans="3:4" x14ac:dyDescent="0.25">
      <c r="C252" s="75"/>
      <c r="D252" s="75"/>
    </row>
    <row r="253" spans="3:4" x14ac:dyDescent="0.25">
      <c r="C253" s="75"/>
      <c r="D253" s="75"/>
    </row>
    <row r="254" spans="3:4" x14ac:dyDescent="0.25">
      <c r="C254" s="75"/>
      <c r="D254" s="75"/>
    </row>
    <row r="255" spans="3:4" x14ac:dyDescent="0.25">
      <c r="C255" s="75"/>
      <c r="D255" s="75"/>
    </row>
    <row r="256" spans="3:4" x14ac:dyDescent="0.25">
      <c r="C256" s="75"/>
      <c r="D256" s="75"/>
    </row>
    <row r="257" spans="3:4" x14ac:dyDescent="0.25">
      <c r="C257" s="75"/>
      <c r="D257" s="75"/>
    </row>
    <row r="258" spans="3:4" x14ac:dyDescent="0.25">
      <c r="C258" s="75"/>
      <c r="D258" s="75"/>
    </row>
    <row r="259" spans="3:4" x14ac:dyDescent="0.25">
      <c r="C259" s="75"/>
      <c r="D259" s="75"/>
    </row>
    <row r="260" spans="3:4" x14ac:dyDescent="0.25">
      <c r="C260" s="75"/>
      <c r="D260" s="75"/>
    </row>
    <row r="261" spans="3:4" x14ac:dyDescent="0.25">
      <c r="C261" s="75"/>
      <c r="D261" s="75"/>
    </row>
    <row r="262" spans="3:4" x14ac:dyDescent="0.25">
      <c r="C262" s="75"/>
      <c r="D262" s="75"/>
    </row>
    <row r="263" spans="3:4" x14ac:dyDescent="0.25">
      <c r="C263" s="75"/>
      <c r="D263" s="75"/>
    </row>
    <row r="264" spans="3:4" x14ac:dyDescent="0.25">
      <c r="C264" s="75"/>
      <c r="D264" s="75"/>
    </row>
    <row r="265" spans="3:4" x14ac:dyDescent="0.25">
      <c r="C265" s="75"/>
      <c r="D265" s="75"/>
    </row>
    <row r="266" spans="3:4" x14ac:dyDescent="0.25">
      <c r="C266" s="75"/>
      <c r="D266" s="75"/>
    </row>
    <row r="267" spans="3:4" x14ac:dyDescent="0.25">
      <c r="C267" s="75"/>
      <c r="D267" s="75"/>
    </row>
    <row r="268" spans="3:4" x14ac:dyDescent="0.25">
      <c r="C268" s="75"/>
      <c r="D268" s="75"/>
    </row>
  </sheetData>
  <dataValidations count="2">
    <dataValidation type="list" allowBlank="1" showInputMessage="1" showErrorMessage="1" sqref="C4:C63 C191:C268 C65:C189">
      <formula1>Type</formula1>
    </dataValidation>
    <dataValidation type="list" allowBlank="1" showInputMessage="1" showErrorMessage="1" sqref="D191:D268 D2:D50 D72:D189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sorting'!$H$2:$H$3</xm:f>
          </x14:formula1>
          <xm:sqref>D59:D62</xm:sqref>
        </x14:dataValidation>
        <x14:dataValidation type="list" allowBlank="1" showInputMessage="1" showErrorMessage="1">
          <x14:formula1>
            <xm:f>'Data sorting'!$H$2:$H$4</xm:f>
          </x14:formula1>
          <xm:sqref>D63:D66</xm:sqref>
        </x14:dataValidation>
        <x14:dataValidation type="list" allowBlank="1" showInputMessage="1" showErrorMessage="1">
          <x14:formula1>
            <xm:f>'Data sorting'!$H$2:$H$6</xm:f>
          </x14:formula1>
          <xm:sqref>D67:D71</xm:sqref>
        </x14:dataValidation>
        <x14:dataValidation type="list" allowBlank="1" showInputMessage="1" showErrorMessage="1">
          <x14:formula1>
            <xm:f>'Data sorting'!$I$2</xm:f>
          </x14:formula1>
          <xm:sqref>D51:D58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topLeftCell="S1" workbookViewId="0">
      <selection activeCell="S21" sqref="A21:XFD24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27" t="s">
        <v>25</v>
      </c>
      <c r="AA1" s="127"/>
      <c r="AB1" s="128" t="s">
        <v>26</v>
      </c>
      <c r="AC1" s="128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$Z$33</f>
        <v>2.7755575615628914E-14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AVERAGE(N17:N30)</f>
        <v>-10.1527250342511</v>
      </c>
      <c r="AA4" s="6">
        <f>AVERAGE(P17:P30)</f>
        <v>-19.740879518844974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SLAP!Z18</f>
        <v>-28.345220070357087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1.0477480479876276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AA33</f>
        <v>-2.7755575615628914E-14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SLAP!AA18</f>
        <v>-52.995842281133491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1.0472519656463317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97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5" customFormat="1" x14ac:dyDescent="0.25">
      <c r="A17" s="75">
        <v>3908</v>
      </c>
      <c r="B17" s="75" t="s">
        <v>139</v>
      </c>
      <c r="C17" s="75" t="s">
        <v>62</v>
      </c>
      <c r="D17" s="75" t="s">
        <v>22</v>
      </c>
      <c r="E17" s="75" t="s">
        <v>148</v>
      </c>
      <c r="F17" s="75">
        <v>8.5808710983781303E-2</v>
      </c>
      <c r="G17" s="75">
        <v>8.5804289996636404E-2</v>
      </c>
      <c r="H17" s="75">
        <v>6.1592307825986698E-3</v>
      </c>
      <c r="I17" s="75">
        <v>0.25254080988960598</v>
      </c>
      <c r="J17" s="75">
        <v>0.25250878438470198</v>
      </c>
      <c r="K17" s="75">
        <v>2.7033993703198499E-3</v>
      </c>
      <c r="L17" s="75">
        <v>-4.75203481584862E-2</v>
      </c>
      <c r="M17" s="75">
        <v>5.8870507871874797E-3</v>
      </c>
      <c r="N17" s="75">
        <v>-10.110057694760201</v>
      </c>
      <c r="O17" s="75">
        <v>6.0964374765880803E-3</v>
      </c>
      <c r="P17" s="75">
        <v>-19.648592757140399</v>
      </c>
      <c r="Q17" s="75">
        <v>2.6496122418122299E-3</v>
      </c>
      <c r="R17" s="75">
        <v>-30.976797876696899</v>
      </c>
      <c r="S17" s="75">
        <v>0.139137061247154</v>
      </c>
      <c r="T17" s="75">
        <v>174.25732029341501</v>
      </c>
      <c r="U17" s="75">
        <v>0.105483311729498</v>
      </c>
      <c r="V17" s="76">
        <v>44639.509895833333</v>
      </c>
      <c r="W17" s="75">
        <v>2.5</v>
      </c>
      <c r="X17" s="75">
        <v>2.0421120616252699E-2</v>
      </c>
      <c r="Y17" s="75">
        <v>1.8712836071831902E-2</v>
      </c>
      <c r="Z17" s="114">
        <f>((((N17/1000)+1)/((SMOW!$Z$4/1000)+1))-1)*1000</f>
        <v>4.3104972423435584E-2</v>
      </c>
      <c r="AA17" s="114">
        <f>((((P17/1000)+1)/((SMOW!$AA$4/1000)+1))-1)*1000</f>
        <v>9.4145272179879669E-2</v>
      </c>
      <c r="AB17" s="114">
        <f>Z17*SMOW!$AN$6</f>
        <v>4.516315071521515E-2</v>
      </c>
      <c r="AC17" s="114">
        <f>AA17*SMOW!$AN$12</f>
        <v>9.8593821346687899E-2</v>
      </c>
      <c r="AD17" s="114">
        <f t="shared" ref="AD17:AE20" si="0">LN((AB17/1000)+1)*1000</f>
        <v>4.5162130890847078E-2</v>
      </c>
      <c r="AE17" s="114">
        <f t="shared" si="0"/>
        <v>9.8588961295333885E-2</v>
      </c>
      <c r="AF17" s="115">
        <f>(AD17-SMOW!AN$14*AE17)</f>
        <v>-6.8928406730892136E-3</v>
      </c>
      <c r="AG17" s="116">
        <f t="shared" ref="AG17:AG20" si="1">AF17*1000</f>
        <v>-6.8928406730892133</v>
      </c>
      <c r="AI17" s="2"/>
      <c r="AK17" s="85">
        <v>22</v>
      </c>
      <c r="AL17" s="85">
        <v>1</v>
      </c>
      <c r="AM17" s="85">
        <v>0</v>
      </c>
      <c r="AN17" s="85">
        <v>0</v>
      </c>
    </row>
    <row r="18" spans="1:40" s="75" customFormat="1" x14ac:dyDescent="0.25">
      <c r="A18" s="75">
        <v>3909</v>
      </c>
      <c r="B18" s="75" t="s">
        <v>139</v>
      </c>
      <c r="C18" s="75" t="s">
        <v>62</v>
      </c>
      <c r="D18" s="75" t="s">
        <v>22</v>
      </c>
      <c r="E18" s="75" t="s">
        <v>149</v>
      </c>
      <c r="F18" s="75">
        <v>2.1737695246343301E-2</v>
      </c>
      <c r="G18" s="75">
        <v>2.1736545532971299E-2</v>
      </c>
      <c r="H18" s="75">
        <v>6.8443725930489602E-3</v>
      </c>
      <c r="I18" s="75">
        <v>0.105384414785564</v>
      </c>
      <c r="J18" s="75">
        <v>0.105378808546297</v>
      </c>
      <c r="K18" s="75">
        <v>1.6595204237325801E-3</v>
      </c>
      <c r="L18" s="75">
        <v>-3.3903465379473599E-2</v>
      </c>
      <c r="M18" s="75">
        <v>7.1061228781825097E-3</v>
      </c>
      <c r="N18" s="75">
        <v>-10.173475507031201</v>
      </c>
      <c r="O18" s="75">
        <v>6.7745942720447696E-3</v>
      </c>
      <c r="P18" s="75">
        <v>-19.792821312569298</v>
      </c>
      <c r="Q18" s="75">
        <v>1.62650242451504E-3</v>
      </c>
      <c r="R18" s="75">
        <v>-31.028567343229899</v>
      </c>
      <c r="S18" s="75">
        <v>0.14320748863459201</v>
      </c>
      <c r="T18" s="75">
        <v>222.01736840477099</v>
      </c>
      <c r="U18" s="75">
        <v>6.4338547720884903E-2</v>
      </c>
      <c r="V18" s="76">
        <v>44639.586712962962</v>
      </c>
      <c r="W18" s="75">
        <v>2.5</v>
      </c>
      <c r="X18" s="75">
        <v>5.1829926765943099E-2</v>
      </c>
      <c r="Y18" s="75">
        <v>4.13029578893458E-2</v>
      </c>
      <c r="Z18" s="114">
        <f>((((N18/1000)+1)/((SMOW!$Z$4/1000)+1))-1)*1000</f>
        <v>-2.0963307476695725E-2</v>
      </c>
      <c r="AA18" s="114">
        <f>((((P18/1000)+1)/((SMOW!$AA$4/1000)+1))-1)*1000</f>
        <v>-5.2987819892824639E-2</v>
      </c>
      <c r="AB18" s="114">
        <f>Z18*SMOW!$AN$6</f>
        <v>-2.1964264488072385E-2</v>
      </c>
      <c r="AC18" s="114">
        <f>AA18*SMOW!$AN$12</f>
        <v>-5.5491598538074401E-2</v>
      </c>
      <c r="AD18" s="114">
        <f t="shared" si="0"/>
        <v>-2.1964505706072904E-2</v>
      </c>
      <c r="AE18" s="114">
        <f t="shared" si="0"/>
        <v>-5.5493138253841855E-2</v>
      </c>
      <c r="AF18" s="115">
        <f>(AD18-SMOW!AN$14*AE18)</f>
        <v>7.3358712919555959E-3</v>
      </c>
      <c r="AG18" s="116">
        <f t="shared" si="1"/>
        <v>7.3358712919555957</v>
      </c>
      <c r="AI18" s="2"/>
      <c r="AK18" s="85">
        <v>22</v>
      </c>
      <c r="AL18" s="85">
        <v>0</v>
      </c>
      <c r="AM18" s="85">
        <v>0</v>
      </c>
      <c r="AN18" s="85">
        <v>0</v>
      </c>
    </row>
    <row r="19" spans="1:40" s="75" customFormat="1" x14ac:dyDescent="0.25">
      <c r="A19" s="75">
        <v>3910</v>
      </c>
      <c r="B19" s="75" t="s">
        <v>139</v>
      </c>
      <c r="C19" s="75" t="s">
        <v>62</v>
      </c>
      <c r="D19" s="75" t="s">
        <v>22</v>
      </c>
      <c r="E19" s="75" t="s">
        <v>150</v>
      </c>
      <c r="F19" s="75">
        <v>2.7741428746541601E-2</v>
      </c>
      <c r="G19" s="75">
        <v>2.7740483406858099E-2</v>
      </c>
      <c r="H19" s="75">
        <v>5.3617193255230799E-3</v>
      </c>
      <c r="I19" s="75">
        <v>0.12850084869936401</v>
      </c>
      <c r="J19" s="75">
        <v>0.128492519374616</v>
      </c>
      <c r="K19" s="75">
        <v>1.9456353431128201E-3</v>
      </c>
      <c r="L19" s="75">
        <v>-4.0103566822939203E-2</v>
      </c>
      <c r="M19" s="75">
        <v>5.4009496502554497E-3</v>
      </c>
      <c r="N19" s="75">
        <v>-10.1675329815435</v>
      </c>
      <c r="O19" s="75">
        <v>5.3070566421079502E-3</v>
      </c>
      <c r="P19" s="75">
        <v>-19.770164805743999</v>
      </c>
      <c r="Q19" s="75">
        <v>1.9069247702768999E-3</v>
      </c>
      <c r="R19" s="75">
        <v>-30.852268763694401</v>
      </c>
      <c r="S19" s="75">
        <v>0.145646373988497</v>
      </c>
      <c r="T19" s="75">
        <v>174.03839918044</v>
      </c>
      <c r="U19" s="75">
        <v>6.3387408563615202E-2</v>
      </c>
      <c r="V19" s="76">
        <v>44639.663530092592</v>
      </c>
      <c r="W19" s="75">
        <v>2.5</v>
      </c>
      <c r="X19" s="75">
        <v>2.27639577030704E-3</v>
      </c>
      <c r="Y19" s="75">
        <v>4.6736614311096401E-3</v>
      </c>
      <c r="Z19" s="114">
        <f>((((N19/1000)+1)/((SMOW!$Z$4/1000)+1))-1)*1000</f>
        <v>-1.4959830336280788E-2</v>
      </c>
      <c r="AA19" s="114">
        <f>((((P19/1000)+1)/((SMOW!$AA$4/1000)+1))-1)*1000</f>
        <v>-2.9875046594463051E-2</v>
      </c>
      <c r="AB19" s="114">
        <f>Z19*SMOW!$AN$6</f>
        <v>-1.5674133033064291E-2</v>
      </c>
      <c r="AC19" s="114">
        <f>AA19*SMOW!$AN$12</f>
        <v>-3.1286701269827175E-2</v>
      </c>
      <c r="AD19" s="114">
        <f t="shared" si="0"/>
        <v>-1.5674255873556881E-2</v>
      </c>
      <c r="AE19" s="114">
        <f t="shared" si="0"/>
        <v>-3.1287190708886053E-2</v>
      </c>
      <c r="AF19" s="115">
        <f>(AD19-SMOW!AN$14*AE19)</f>
        <v>8.4538082073495543E-4</v>
      </c>
      <c r="AG19" s="116">
        <f t="shared" si="1"/>
        <v>0.84538082073495546</v>
      </c>
      <c r="AI19" s="2"/>
      <c r="AK19" s="85">
        <v>22</v>
      </c>
      <c r="AL19" s="85">
        <v>0</v>
      </c>
      <c r="AM19" s="85">
        <v>0</v>
      </c>
      <c r="AN19" s="85">
        <v>0</v>
      </c>
    </row>
    <row r="20" spans="1:40" s="75" customFormat="1" x14ac:dyDescent="0.25">
      <c r="A20" s="75">
        <v>3911</v>
      </c>
      <c r="B20" s="75" t="s">
        <v>139</v>
      </c>
      <c r="C20" s="75" t="s">
        <v>62</v>
      </c>
      <c r="D20" s="75" t="s">
        <v>22</v>
      </c>
      <c r="E20" s="75" t="s">
        <v>151</v>
      </c>
      <c r="F20" s="75">
        <v>3.55197566076687E-2</v>
      </c>
      <c r="G20" s="75">
        <v>3.5518673204096997E-2</v>
      </c>
      <c r="H20" s="75">
        <v>4.8177645302419601E-3</v>
      </c>
      <c r="I20" s="75">
        <v>0.147096434315303</v>
      </c>
      <c r="J20" s="75">
        <v>0.147085532090727</v>
      </c>
      <c r="K20" s="75">
        <v>2.0832608390190101E-3</v>
      </c>
      <c r="L20" s="75">
        <v>-4.2142487739806798E-2</v>
      </c>
      <c r="M20" s="75">
        <v>4.7590736395984297E-3</v>
      </c>
      <c r="N20" s="75">
        <v>-10.1598339536695</v>
      </c>
      <c r="O20" s="75">
        <v>4.76864746138998E-3</v>
      </c>
      <c r="P20" s="75">
        <v>-19.751939199926198</v>
      </c>
      <c r="Q20" s="75">
        <v>2.0418120543179001E-3</v>
      </c>
      <c r="R20" s="75">
        <v>-30.774202708838601</v>
      </c>
      <c r="S20" s="75">
        <v>0.174904234214495</v>
      </c>
      <c r="T20" s="75">
        <v>176.764076251289</v>
      </c>
      <c r="U20" s="75">
        <v>6.8200017523279394E-2</v>
      </c>
      <c r="V20" s="76">
        <v>44639.740289351852</v>
      </c>
      <c r="W20" s="75">
        <v>2.5</v>
      </c>
      <c r="X20" s="75">
        <v>6.3009639930599699E-3</v>
      </c>
      <c r="Y20" s="75">
        <v>3.67743616701207E-3</v>
      </c>
      <c r="Z20" s="114">
        <f>((((N20/1000)+1)/((SMOW!$Z$4/1000)+1))-1)*1000</f>
        <v>-7.1818346103480479E-3</v>
      </c>
      <c r="AA20" s="114">
        <f>((((P20/1000)+1)/((SMOW!$AA$4/1000)+1))-1)*1000</f>
        <v>-1.1282405692703001E-2</v>
      </c>
      <c r="AB20" s="114">
        <f>Z20*SMOW!$AN$6</f>
        <v>-7.5247531939621505E-3</v>
      </c>
      <c r="AC20" s="114">
        <f>AA20*SMOW!$AN$12</f>
        <v>-1.1815521538902581E-2</v>
      </c>
      <c r="AD20" s="114">
        <f t="shared" si="0"/>
        <v>-7.524781505085492E-3</v>
      </c>
      <c r="AE20" s="114">
        <f t="shared" si="0"/>
        <v>-1.1815591342773735E-2</v>
      </c>
      <c r="AF20" s="115">
        <f>(AD20-SMOW!AN$14*AE20)</f>
        <v>-1.2861492761009593E-3</v>
      </c>
      <c r="AG20" s="116">
        <f t="shared" si="1"/>
        <v>-1.2861492761009592</v>
      </c>
      <c r="AH20" s="2"/>
      <c r="AI20" s="2"/>
      <c r="AK20" s="85">
        <v>22</v>
      </c>
      <c r="AL20" s="85">
        <v>0</v>
      </c>
      <c r="AM20" s="85">
        <v>0</v>
      </c>
      <c r="AN20" s="85">
        <v>0</v>
      </c>
    </row>
    <row r="21" spans="1:40" s="75" customFormat="1" x14ac:dyDescent="0.25">
      <c r="V21" s="76"/>
      <c r="Z21" s="114"/>
      <c r="AA21" s="114"/>
      <c r="AB21" s="114"/>
      <c r="AC21" s="114"/>
      <c r="AD21" s="114"/>
      <c r="AE21" s="114"/>
      <c r="AF21" s="115"/>
      <c r="AG21" s="116"/>
      <c r="AK21" s="85"/>
      <c r="AL21" s="85"/>
      <c r="AM21" s="85"/>
      <c r="AN21" s="85"/>
    </row>
    <row r="22" spans="1:40" s="75" customFormat="1" x14ac:dyDescent="0.25">
      <c r="V22" s="76"/>
      <c r="Z22" s="114"/>
      <c r="AA22" s="114"/>
      <c r="AB22" s="114"/>
      <c r="AC22" s="114"/>
      <c r="AD22" s="114"/>
      <c r="AE22" s="114"/>
      <c r="AF22" s="115"/>
      <c r="AG22" s="116"/>
      <c r="AK22" s="85"/>
      <c r="AL22" s="85"/>
      <c r="AM22" s="85"/>
      <c r="AN22" s="85"/>
    </row>
    <row r="23" spans="1:40" s="75" customFormat="1" x14ac:dyDescent="0.25">
      <c r="V23" s="76"/>
      <c r="Z23" s="114"/>
      <c r="AA23" s="114"/>
      <c r="AB23" s="114"/>
      <c r="AC23" s="114"/>
      <c r="AD23" s="114"/>
      <c r="AE23" s="114"/>
      <c r="AF23" s="115"/>
      <c r="AG23" s="116"/>
      <c r="AK23" s="85"/>
      <c r="AL23" s="85"/>
      <c r="AM23" s="85"/>
      <c r="AN23" s="85"/>
    </row>
    <row r="24" spans="1:40" s="75" customFormat="1" x14ac:dyDescent="0.25">
      <c r="V24" s="76"/>
      <c r="Z24" s="114"/>
      <c r="AA24" s="114"/>
      <c r="AB24" s="114"/>
      <c r="AC24" s="114"/>
      <c r="AD24" s="114"/>
      <c r="AE24" s="114"/>
      <c r="AF24" s="115"/>
      <c r="AG24" s="116"/>
      <c r="AK24" s="85"/>
      <c r="AL24" s="85"/>
      <c r="AM24" s="85"/>
      <c r="AN24" s="85"/>
    </row>
    <row r="25" spans="1:40" s="75" customFormat="1" x14ac:dyDescent="0.25">
      <c r="V25" s="76"/>
      <c r="Z25" s="114"/>
      <c r="AA25" s="114"/>
      <c r="AB25" s="114"/>
      <c r="AC25" s="114"/>
      <c r="AD25" s="114"/>
      <c r="AE25" s="114"/>
      <c r="AF25" s="115"/>
      <c r="AG25" s="116"/>
    </row>
    <row r="26" spans="1:40" s="75" customFormat="1" x14ac:dyDescent="0.25">
      <c r="V26" s="76"/>
      <c r="Z26" s="114"/>
      <c r="AA26" s="114"/>
      <c r="AB26" s="114"/>
      <c r="AC26" s="114"/>
      <c r="AD26" s="114"/>
      <c r="AE26" s="114"/>
      <c r="AF26" s="115"/>
      <c r="AG26" s="116"/>
    </row>
    <row r="27" spans="1:40" s="75" customFormat="1" x14ac:dyDescent="0.25">
      <c r="V27" s="76"/>
      <c r="Z27" s="114"/>
      <c r="AA27" s="114"/>
      <c r="AB27" s="114"/>
      <c r="AC27" s="114"/>
      <c r="AD27" s="114"/>
      <c r="AE27" s="114"/>
      <c r="AF27" s="115"/>
      <c r="AG27" s="116"/>
    </row>
    <row r="28" spans="1:40" s="75" customFormat="1" x14ac:dyDescent="0.25">
      <c r="V28" s="76"/>
      <c r="Z28" s="114"/>
      <c r="AA28" s="114"/>
      <c r="AB28" s="114"/>
      <c r="AC28" s="114"/>
      <c r="AD28" s="114"/>
      <c r="AE28" s="114"/>
      <c r="AF28" s="115"/>
      <c r="AG28" s="116"/>
      <c r="AH28" s="2"/>
    </row>
    <row r="29" spans="1:40" s="70" customFormat="1" x14ac:dyDescent="0.25">
      <c r="A29" s="119"/>
      <c r="B29" s="118"/>
      <c r="C29" s="96"/>
      <c r="D29" s="75"/>
      <c r="E29" s="117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76"/>
      <c r="W29" s="94"/>
      <c r="X29" s="51"/>
      <c r="Y29" s="51"/>
      <c r="Z29" s="114"/>
      <c r="AA29" s="114"/>
      <c r="AB29" s="114"/>
      <c r="AC29" s="114"/>
      <c r="AD29" s="114"/>
      <c r="AE29" s="114"/>
      <c r="AF29" s="115"/>
      <c r="AG29" s="116"/>
      <c r="AH29" s="87"/>
      <c r="AI29" s="87"/>
      <c r="AJ29" s="48"/>
    </row>
    <row r="30" spans="1:40" s="75" customFormat="1" x14ac:dyDescent="0.25">
      <c r="V30" s="76"/>
      <c r="Z30" s="114"/>
      <c r="AA30" s="114"/>
      <c r="AB30" s="114"/>
      <c r="AC30" s="114"/>
      <c r="AD30" s="114"/>
      <c r="AE30" s="114"/>
      <c r="AF30" s="115"/>
      <c r="AG30" s="116"/>
    </row>
    <row r="31" spans="1:40" s="75" customFormat="1" x14ac:dyDescent="0.25">
      <c r="V31" s="76"/>
      <c r="Z31" s="114"/>
      <c r="AA31" s="114"/>
      <c r="AB31" s="114"/>
      <c r="AC31" s="114"/>
      <c r="AD31" s="114"/>
      <c r="AE31" s="114"/>
      <c r="AF31" s="115"/>
      <c r="AG31" s="116"/>
      <c r="AH31" s="2"/>
      <c r="AI31" s="2"/>
    </row>
    <row r="33" spans="1:37" x14ac:dyDescent="0.25">
      <c r="Y33" s="19" t="s">
        <v>35</v>
      </c>
      <c r="Z33" s="17">
        <f>AVERAGE(Z17:Z31)</f>
        <v>2.7755575615628914E-14</v>
      </c>
      <c r="AA33" s="17">
        <f t="shared" ref="AA33:AF33" si="2">AVERAGE(AA17:AA31)</f>
        <v>-2.7755575615628914E-14</v>
      </c>
      <c r="AB33" s="17">
        <f t="shared" si="2"/>
        <v>2.9080904351275194E-14</v>
      </c>
      <c r="AC33" s="17">
        <f t="shared" si="2"/>
        <v>-2.9064424478253414E-14</v>
      </c>
      <c r="AD33" s="17">
        <f t="shared" si="2"/>
        <v>-3.5304846704962978E-7</v>
      </c>
      <c r="AE33" s="17">
        <f t="shared" si="2"/>
        <v>-1.7397525419395217E-6</v>
      </c>
      <c r="AF33" s="17">
        <f t="shared" si="2"/>
        <v>5.6554087509460942E-7</v>
      </c>
      <c r="AG33" s="17">
        <f>AVERAGE(AG17:AG31)</f>
        <v>5.6554087509469442E-4</v>
      </c>
      <c r="AH33" s="19" t="s">
        <v>35</v>
      </c>
      <c r="AI33" s="14" t="s">
        <v>76</v>
      </c>
      <c r="AJ33" s="14"/>
    </row>
    <row r="34" spans="1:37" s="18" customFormat="1" x14ac:dyDescent="0.25">
      <c r="A34" s="14"/>
      <c r="B34" s="21"/>
      <c r="C34" s="14"/>
      <c r="D34" s="14"/>
      <c r="E34" s="14"/>
      <c r="F34" s="17"/>
      <c r="G34" s="17"/>
      <c r="H34" s="17"/>
      <c r="I34" s="17"/>
      <c r="J34" s="17"/>
      <c r="K34" s="1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14"/>
      <c r="X34" s="16"/>
      <c r="Y34" s="16"/>
      <c r="Z34" s="16"/>
      <c r="AA34" s="16"/>
      <c r="AB34" s="16"/>
      <c r="AC34" s="16"/>
      <c r="AD34" s="14"/>
      <c r="AE34" s="14"/>
      <c r="AF34" s="16"/>
      <c r="AG34" s="2">
        <f>STDEV(AG17:AG31)</f>
        <v>5.87920367538175</v>
      </c>
      <c r="AH34" s="19" t="s">
        <v>74</v>
      </c>
      <c r="AJ34" s="14"/>
      <c r="AK34"/>
    </row>
    <row r="35" spans="1:37" s="18" customFormat="1" x14ac:dyDescent="0.25">
      <c r="B35" s="21"/>
      <c r="C35" s="14"/>
      <c r="D35" s="14"/>
      <c r="E35" s="14"/>
      <c r="F35" s="17"/>
      <c r="G35" s="17"/>
      <c r="H35" s="17"/>
      <c r="I35" s="17"/>
      <c r="J35" s="17"/>
      <c r="K35" s="1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14"/>
      <c r="X35" s="16"/>
      <c r="Y35" s="16"/>
      <c r="Z35" s="16"/>
      <c r="AA35" s="16"/>
      <c r="AB35" s="16"/>
      <c r="AC35" s="16"/>
      <c r="AD35" s="14"/>
      <c r="AE35" s="14"/>
      <c r="AF35" s="14"/>
      <c r="AG35" s="3"/>
      <c r="AH35" s="19"/>
      <c r="AI35" s="14"/>
      <c r="AJ35" s="14"/>
      <c r="AK35"/>
    </row>
    <row r="36" spans="1:37" s="46" customFormat="1" x14ac:dyDescent="0.25">
      <c r="A36" s="18" t="s">
        <v>82</v>
      </c>
      <c r="B36" s="28"/>
      <c r="C36" s="18"/>
      <c r="D36" s="18"/>
      <c r="E36" s="18"/>
      <c r="F36" s="35"/>
      <c r="G36" s="35"/>
      <c r="H36" s="35"/>
      <c r="I36" s="37"/>
      <c r="J36" s="37"/>
      <c r="K36" s="37"/>
      <c r="L36" s="35"/>
      <c r="M36" s="35"/>
      <c r="N36" s="35"/>
      <c r="O36" s="35"/>
      <c r="P36" s="18"/>
      <c r="Q36" s="18"/>
      <c r="R36" s="18"/>
      <c r="S36" s="18"/>
      <c r="T36" s="18"/>
      <c r="U36" s="18"/>
      <c r="V36" s="12"/>
      <c r="W36" s="18"/>
      <c r="X36" s="35"/>
      <c r="Y36" s="35"/>
      <c r="Z36" s="37"/>
      <c r="AA36" s="37"/>
      <c r="AB36" s="37"/>
      <c r="AC36" s="37"/>
      <c r="AD36" s="37"/>
      <c r="AE36" s="37"/>
      <c r="AF36" s="35"/>
      <c r="AG36" s="36"/>
      <c r="AH36" s="18"/>
      <c r="AI36" s="18"/>
      <c r="AJ36" s="18"/>
      <c r="AK36"/>
    </row>
    <row r="37" spans="1:37" s="46" customFormat="1" x14ac:dyDescent="0.25">
      <c r="B37" s="28"/>
      <c r="C37" s="18"/>
      <c r="D37" s="18"/>
      <c r="E37" s="18"/>
      <c r="F37" s="35"/>
      <c r="G37" s="35"/>
      <c r="H37" s="35"/>
      <c r="I37" s="37"/>
      <c r="J37" s="37"/>
      <c r="K37" s="37"/>
      <c r="L37" s="35"/>
      <c r="M37" s="35"/>
      <c r="N37" s="35"/>
      <c r="O37" s="35"/>
      <c r="P37" s="18"/>
      <c r="Q37" s="18"/>
      <c r="R37" s="18"/>
      <c r="S37" s="18"/>
      <c r="T37" s="18"/>
      <c r="U37" s="18"/>
      <c r="V37" s="12"/>
      <c r="W37" s="18"/>
      <c r="X37" s="35"/>
      <c r="Y37" s="35"/>
      <c r="Z37" s="38"/>
      <c r="AA37" s="38"/>
      <c r="AB37" s="38"/>
      <c r="AC37" s="38"/>
      <c r="AD37" s="38"/>
      <c r="AE37" s="38"/>
      <c r="AF37" s="39"/>
      <c r="AG37" s="40"/>
      <c r="AH37" s="18"/>
      <c r="AI37" s="18"/>
      <c r="AJ37" s="18"/>
      <c r="AK37" s="18"/>
    </row>
    <row r="38" spans="1:37" s="63" customFormat="1" x14ac:dyDescent="0.25">
      <c r="A38" s="80"/>
      <c r="B38" s="81"/>
      <c r="C38" s="48"/>
      <c r="D38" s="48"/>
      <c r="E38" s="7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76"/>
      <c r="W38" s="75"/>
      <c r="X38" s="16"/>
      <c r="Y38" s="16"/>
      <c r="Z38" s="17"/>
      <c r="AA38" s="17"/>
      <c r="AB38" s="17"/>
      <c r="AC38" s="17"/>
      <c r="AD38" s="17"/>
      <c r="AE38" s="17"/>
      <c r="AF38" s="16"/>
      <c r="AG38" s="2"/>
      <c r="AH38" s="2"/>
      <c r="AI38" s="2"/>
    </row>
    <row r="39" spans="1:37" s="46" customFormat="1" x14ac:dyDescent="0.25">
      <c r="B39" s="21"/>
      <c r="C39" s="48"/>
      <c r="D39" s="4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1" spans="1:37" s="46" customFormat="1" x14ac:dyDescent="0.25">
      <c r="B41" s="21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3" spans="1:37" s="46" customFormat="1" x14ac:dyDescent="0.25">
      <c r="B43" s="70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73"/>
      <c r="AI43" s="73"/>
    </row>
    <row r="44" spans="1:37" s="46" customFormat="1" x14ac:dyDescent="0.25">
      <c r="B44" s="70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2"/>
      <c r="AI44" s="2"/>
    </row>
    <row r="45" spans="1:37" s="46" customFormat="1" x14ac:dyDescent="0.25">
      <c r="B45" s="70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25">
      <c r="B46" s="21"/>
      <c r="C46" s="48"/>
      <c r="D46" s="4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75" customFormat="1" x14ac:dyDescent="0.25">
      <c r="B47" s="70"/>
      <c r="C47" s="53"/>
      <c r="D47" s="5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76"/>
      <c r="W47" s="20"/>
      <c r="X47" s="16"/>
      <c r="Y47" s="16"/>
      <c r="Z47" s="17"/>
      <c r="AA47" s="17"/>
      <c r="AB47" s="17"/>
      <c r="AC47" s="17"/>
      <c r="AD47" s="17"/>
      <c r="AE47" s="17"/>
      <c r="AF47" s="16"/>
      <c r="AG47" s="2"/>
      <c r="AH47" s="2"/>
      <c r="AI47" s="2"/>
    </row>
    <row r="48" spans="1:37" s="75" customFormat="1" x14ac:dyDescent="0.25">
      <c r="B48" s="70"/>
      <c r="C48" s="53"/>
      <c r="D48" s="53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76"/>
      <c r="W48" s="20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</sheetData>
  <mergeCells count="2">
    <mergeCell ref="Z1:AA1"/>
    <mergeCell ref="AB1:AC1"/>
  </mergeCells>
  <dataValidations count="3">
    <dataValidation type="list" allowBlank="1" showInputMessage="1" showErrorMessage="1" sqref="F16 F39 D41 F47:F48 D43:D48 D36:D39 H16 D7:D31">
      <formula1>INDIRECT(C7)</formula1>
    </dataValidation>
    <dataValidation type="list" allowBlank="1" showInputMessage="1" showErrorMessage="1" sqref="C41 E39 C36:C39 E47:E48 C43:C48 E16 C7:C31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workbookViewId="0">
      <selection activeCell="A8" sqref="A8:XFD11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14" customFormat="1" x14ac:dyDescent="0.25">
      <c r="A3" s="46" t="s">
        <v>97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5" customFormat="1" x14ac:dyDescent="0.25">
      <c r="A4" s="75">
        <v>3912</v>
      </c>
      <c r="B4" s="75" t="s">
        <v>139</v>
      </c>
      <c r="C4" s="75" t="s">
        <v>62</v>
      </c>
      <c r="D4" s="75" t="s">
        <v>24</v>
      </c>
      <c r="E4" s="75" t="s">
        <v>152</v>
      </c>
      <c r="F4" s="75">
        <v>-28.127314365424901</v>
      </c>
      <c r="G4" s="75">
        <v>-28.530465428412001</v>
      </c>
      <c r="H4" s="75">
        <v>4.8358232699020603E-3</v>
      </c>
      <c r="I4" s="75">
        <v>-52.525340474606502</v>
      </c>
      <c r="J4" s="75">
        <v>-53.955087013711903</v>
      </c>
      <c r="K4" s="75">
        <v>1.76970172621656E-3</v>
      </c>
      <c r="L4" s="75">
        <v>-4.2179485172115103E-2</v>
      </c>
      <c r="M4" s="75">
        <v>4.8495038143592803E-3</v>
      </c>
      <c r="N4" s="75">
        <v>-38.038512241954898</v>
      </c>
      <c r="O4" s="75">
        <v>5.5272676328805203E-3</v>
      </c>
      <c r="P4" s="75">
        <v>-71.376399563468098</v>
      </c>
      <c r="Q4" s="75">
        <v>1.73449154779621E-3</v>
      </c>
      <c r="R4" s="75">
        <v>-103.34347116129599</v>
      </c>
      <c r="S4" s="75">
        <v>0.14698721988104499</v>
      </c>
      <c r="T4" s="75">
        <v>70.198569082960006</v>
      </c>
      <c r="U4" s="75">
        <v>4.98281528906988E-2</v>
      </c>
      <c r="V4" s="76">
        <v>44639.817071759258</v>
      </c>
      <c r="W4" s="75">
        <v>2.5</v>
      </c>
      <c r="X4" s="75">
        <v>3.7638807686280397E-2</v>
      </c>
      <c r="Y4" s="75">
        <v>3.4818167217832402E-2</v>
      </c>
      <c r="Z4" s="114">
        <f>((((N4/1000)+1)/((SMOW!$Z$4/1000)+1))-1)*1000</f>
        <v>-28.171807826281704</v>
      </c>
      <c r="AA4" s="114">
        <f>((((P4/1000)+1)/((SMOW!$AA$4/1000)+1))-1)*1000</f>
        <v>-52.675378342083803</v>
      </c>
      <c r="AB4" s="114">
        <f>Z4*SMOW!$AN$6</f>
        <v>-29.516956658269223</v>
      </c>
      <c r="AC4" s="114">
        <f>AA4*SMOW!$AN$12</f>
        <v>-55.16439350991147</v>
      </c>
      <c r="AD4" s="114">
        <f t="shared" ref="AD4:AE7" si="0">LN((AB4/1000)+1)*1000</f>
        <v>-29.961348610480727</v>
      </c>
      <c r="AE4" s="114">
        <f t="shared" si="0"/>
        <v>-56.744328007580961</v>
      </c>
      <c r="AF4" s="115">
        <f>(AD4-SMOW!AN$14*AE4)</f>
        <v>-3.4342247797880532E-4</v>
      </c>
      <c r="AG4" s="116">
        <f t="shared" ref="AG4:AG7" si="1">AF4*1000</f>
        <v>-0.34342247797880532</v>
      </c>
    </row>
    <row r="5" spans="1:40" s="75" customFormat="1" x14ac:dyDescent="0.25">
      <c r="A5" s="75">
        <v>3913</v>
      </c>
      <c r="B5" s="75" t="s">
        <v>143</v>
      </c>
      <c r="C5" s="75" t="s">
        <v>62</v>
      </c>
      <c r="D5" s="75" t="s">
        <v>24</v>
      </c>
      <c r="E5" s="75" t="s">
        <v>153</v>
      </c>
      <c r="F5" s="75">
        <v>-28.152479886651498</v>
      </c>
      <c r="G5" s="75">
        <v>-28.556359697500199</v>
      </c>
      <c r="H5" s="75">
        <v>5.2019074015462897E-3</v>
      </c>
      <c r="I5" s="75">
        <v>-52.560061250756803</v>
      </c>
      <c r="J5" s="75">
        <v>-53.991733282847299</v>
      </c>
      <c r="K5" s="75">
        <v>1.73318032311825E-3</v>
      </c>
      <c r="L5" s="75">
        <v>-4.8724524156843897E-2</v>
      </c>
      <c r="M5" s="75">
        <v>5.1265904713996497E-3</v>
      </c>
      <c r="N5" s="75">
        <v>-38.060457177720899</v>
      </c>
      <c r="O5" s="75">
        <v>5.1488739993528704E-3</v>
      </c>
      <c r="P5" s="75">
        <v>-71.410429531271902</v>
      </c>
      <c r="Q5" s="75">
        <v>1.69869677851519E-3</v>
      </c>
      <c r="R5" s="75">
        <v>-104.29852415263299</v>
      </c>
      <c r="S5" s="75">
        <v>0.15573242280511401</v>
      </c>
      <c r="T5" s="75">
        <v>143.374130817241</v>
      </c>
      <c r="U5" s="75">
        <v>8.4601612806945795E-2</v>
      </c>
      <c r="V5" s="76">
        <v>44639.89398148148</v>
      </c>
      <c r="W5" s="75">
        <v>2.5</v>
      </c>
      <c r="X5" s="75">
        <v>0.124349335809167</v>
      </c>
      <c r="Y5" s="75">
        <v>0.110280250560665</v>
      </c>
      <c r="Z5" s="114">
        <f>((((N5/1000)+1)/((SMOW!$Z$4/1000)+1))-1)*1000</f>
        <v>-28.193977848184115</v>
      </c>
      <c r="AA5" s="114">
        <f>((((P5/1000)+1)/((SMOW!$AA$4/1000)+1))-1)*1000</f>
        <v>-52.710093620006447</v>
      </c>
      <c r="AB5" s="114">
        <f>Z5*SMOW!$AN$6</f>
        <v>-29.540185255441319</v>
      </c>
      <c r="AC5" s="114">
        <f>AA5*SMOW!$AN$12</f>
        <v>-55.200749152953918</v>
      </c>
      <c r="AD5" s="114">
        <f t="shared" si="0"/>
        <v>-29.985283985060569</v>
      </c>
      <c r="AE5" s="114">
        <f t="shared" si="0"/>
        <v>-56.782807021561695</v>
      </c>
      <c r="AF5" s="115">
        <f>(AD5-SMOW!AN$14*AE5)</f>
        <v>-3.9618776759944296E-3</v>
      </c>
      <c r="AG5" s="116">
        <f t="shared" si="1"/>
        <v>-3.9618776759944296</v>
      </c>
    </row>
    <row r="6" spans="1:40" s="75" customFormat="1" x14ac:dyDescent="0.25">
      <c r="A6" s="75">
        <v>3914</v>
      </c>
      <c r="B6" s="75" t="s">
        <v>143</v>
      </c>
      <c r="C6" s="75" t="s">
        <v>62</v>
      </c>
      <c r="D6" s="75" t="s">
        <v>24</v>
      </c>
      <c r="E6" s="75" t="s">
        <v>154</v>
      </c>
      <c r="F6" s="75">
        <v>-28.411165653673201</v>
      </c>
      <c r="G6" s="75">
        <v>-28.8225745365352</v>
      </c>
      <c r="H6" s="75">
        <v>5.3403586458245804E-3</v>
      </c>
      <c r="I6" s="75">
        <v>-53.043601908382598</v>
      </c>
      <c r="J6" s="75">
        <v>-54.502229099432299</v>
      </c>
      <c r="K6" s="75">
        <v>2.1604345753009299E-3</v>
      </c>
      <c r="L6" s="75">
        <v>-4.5397572034971703E-2</v>
      </c>
      <c r="M6" s="75">
        <v>5.7227745633899804E-3</v>
      </c>
      <c r="N6" s="75">
        <v>-38.316505645524302</v>
      </c>
      <c r="O6" s="75">
        <v>5.2859137343608696E-3</v>
      </c>
      <c r="P6" s="75">
        <v>-71.884349611273706</v>
      </c>
      <c r="Q6" s="75">
        <v>2.1174503335307298E-3</v>
      </c>
      <c r="R6" s="75">
        <v>-105.03191717140101</v>
      </c>
      <c r="S6" s="75">
        <v>0.150900911817553</v>
      </c>
      <c r="T6" s="75">
        <v>113.673487530331</v>
      </c>
      <c r="U6" s="75">
        <v>7.20701751956314E-2</v>
      </c>
      <c r="V6" s="76">
        <v>44639.97079861111</v>
      </c>
      <c r="W6" s="75">
        <v>2.5</v>
      </c>
      <c r="X6" s="75">
        <v>2.1497787584485301E-2</v>
      </c>
      <c r="Y6" s="75">
        <v>2.96344005988038E-2</v>
      </c>
      <c r="Z6" s="114">
        <f>((((N6/1000)+1)/((SMOW!$Z$4/1000)+1))-1)*1000</f>
        <v>-28.452652569304405</v>
      </c>
      <c r="AA6" s="114">
        <f>((((P6/1000)+1)/((SMOW!$AA$4/1000)+1))-1)*1000</f>
        <v>-53.193557706287308</v>
      </c>
      <c r="AB6" s="114">
        <f>Z6*SMOW!$AN$6</f>
        <v>-29.811211189558847</v>
      </c>
      <c r="AC6" s="114">
        <f>AA6*SMOW!$AN$12</f>
        <v>-55.707057867630958</v>
      </c>
      <c r="AD6" s="114">
        <f t="shared" si="0"/>
        <v>-30.264598782580439</v>
      </c>
      <c r="AE6" s="114">
        <f t="shared" si="0"/>
        <v>-57.318840920470308</v>
      </c>
      <c r="AF6" s="115">
        <f>(AD6-SMOW!AN$14*AE6)</f>
        <v>-2.5077657211625137E-4</v>
      </c>
      <c r="AG6" s="116">
        <f t="shared" si="1"/>
        <v>-0.25077657211625137</v>
      </c>
    </row>
    <row r="7" spans="1:40" s="75" customFormat="1" x14ac:dyDescent="0.25">
      <c r="A7" s="75">
        <v>3915</v>
      </c>
      <c r="B7" s="75" t="s">
        <v>143</v>
      </c>
      <c r="C7" s="75" t="s">
        <v>62</v>
      </c>
      <c r="D7" s="75" t="s">
        <v>24</v>
      </c>
      <c r="E7" s="75" t="s">
        <v>155</v>
      </c>
      <c r="F7" s="75">
        <v>-28.5209598102456</v>
      </c>
      <c r="G7" s="75">
        <v>-28.9355858237885</v>
      </c>
      <c r="H7" s="75">
        <v>5.9745700504448404E-3</v>
      </c>
      <c r="I7" s="75">
        <v>-53.254417041997399</v>
      </c>
      <c r="J7" s="75">
        <v>-54.724878663368102</v>
      </c>
      <c r="K7" s="75">
        <v>6.6891976801338199E-3</v>
      </c>
      <c r="L7" s="75">
        <v>-4.0849889530161103E-2</v>
      </c>
      <c r="M7" s="75">
        <v>5.1920425010631103E-3</v>
      </c>
      <c r="N7" s="75">
        <v>-38.425180451594201</v>
      </c>
      <c r="O7" s="75">
        <v>5.9136593590469501E-3</v>
      </c>
      <c r="P7" s="75">
        <v>-72.090970344013897</v>
      </c>
      <c r="Q7" s="75">
        <v>6.5561086740506501E-3</v>
      </c>
      <c r="R7" s="75">
        <v>-103.991167824233</v>
      </c>
      <c r="S7" s="75">
        <v>0.155701886838125</v>
      </c>
      <c r="T7" s="75">
        <v>87.4336836850662</v>
      </c>
      <c r="U7" s="75">
        <v>0.121566425956906</v>
      </c>
      <c r="V7" s="76">
        <v>44640.556643518517</v>
      </c>
      <c r="W7" s="75">
        <v>2.5</v>
      </c>
      <c r="X7" s="75">
        <v>5.63211698261354E-2</v>
      </c>
      <c r="Y7" s="75">
        <v>5.2380367110089601E-2</v>
      </c>
      <c r="Z7" s="114">
        <f>((((N7/1000)+1)/((SMOW!$Z$4/1000)+1))-1)*1000</f>
        <v>-28.562442037658119</v>
      </c>
      <c r="AA7" s="114">
        <f>((((P7/1000)+1)/((SMOW!$AA$4/1000)+1))-1)*1000</f>
        <v>-53.404339456156414</v>
      </c>
      <c r="AB7" s="114">
        <f>Z7*SMOW!$AN$6</f>
        <v>-29.92624289071605</v>
      </c>
      <c r="AC7" s="114">
        <f>AA7*SMOW!$AN$12</f>
        <v>-55.927799469503753</v>
      </c>
      <c r="AD7" s="114">
        <f t="shared" si="0"/>
        <v>-30.383172118476566</v>
      </c>
      <c r="AE7" s="114">
        <f t="shared" si="0"/>
        <v>-57.552632148544944</v>
      </c>
      <c r="AF7" s="115">
        <f>(AD7-SMOW!AN$14*AE7)</f>
        <v>4.6176559551653895E-3</v>
      </c>
      <c r="AG7" s="116">
        <f t="shared" si="1"/>
        <v>4.6176559551653895</v>
      </c>
      <c r="AH7" s="2">
        <f>AVERAGE(AG4:AG7)</f>
        <v>1.5394807268975796E-2</v>
      </c>
      <c r="AI7" s="2">
        <f>STDEV(AG4:AG7)</f>
        <v>3.5213208282763016</v>
      </c>
    </row>
    <row r="8" spans="1:40" s="75" customFormat="1" x14ac:dyDescent="0.25">
      <c r="V8" s="76"/>
      <c r="Z8" s="114"/>
      <c r="AA8" s="114"/>
      <c r="AB8" s="114"/>
      <c r="AC8" s="114"/>
      <c r="AD8" s="114"/>
      <c r="AE8" s="114"/>
      <c r="AF8" s="115"/>
      <c r="AG8" s="116"/>
      <c r="AK8" s="85"/>
      <c r="AL8" s="85"/>
      <c r="AM8" s="85"/>
      <c r="AN8" s="85"/>
    </row>
    <row r="9" spans="1:40" s="75" customFormat="1" x14ac:dyDescent="0.25">
      <c r="V9" s="76"/>
      <c r="Z9" s="114"/>
      <c r="AA9" s="114"/>
      <c r="AB9" s="114"/>
      <c r="AC9" s="114"/>
      <c r="AD9" s="114"/>
      <c r="AE9" s="114"/>
      <c r="AF9" s="115"/>
      <c r="AG9" s="116"/>
    </row>
    <row r="10" spans="1:40" s="75" customFormat="1" x14ac:dyDescent="0.25">
      <c r="V10" s="76"/>
      <c r="Z10" s="114"/>
      <c r="AA10" s="114"/>
      <c r="AB10" s="114"/>
      <c r="AC10" s="114"/>
      <c r="AD10" s="114"/>
      <c r="AE10" s="114"/>
      <c r="AF10" s="115"/>
      <c r="AG10" s="116"/>
    </row>
    <row r="11" spans="1:40" s="75" customFormat="1" x14ac:dyDescent="0.25">
      <c r="V11" s="76"/>
      <c r="Z11" s="114"/>
      <c r="AA11" s="114"/>
      <c r="AB11" s="114"/>
      <c r="AC11" s="114"/>
      <c r="AD11" s="114"/>
      <c r="AE11" s="114"/>
      <c r="AF11" s="115"/>
      <c r="AG11" s="116"/>
    </row>
    <row r="12" spans="1:40" s="75" customFormat="1" x14ac:dyDescent="0.25">
      <c r="R12" s="63"/>
      <c r="V12" s="76"/>
      <c r="Z12" s="114"/>
      <c r="AA12" s="114"/>
      <c r="AB12" s="114"/>
      <c r="AC12" s="114"/>
      <c r="AD12" s="114"/>
      <c r="AE12" s="114"/>
      <c r="AF12" s="115"/>
      <c r="AG12" s="116"/>
      <c r="AH12" s="2"/>
      <c r="AI12" s="2"/>
    </row>
    <row r="13" spans="1:40" s="75" customFormat="1" x14ac:dyDescent="0.25">
      <c r="V13" s="76"/>
      <c r="Z13" s="114"/>
      <c r="AA13" s="114"/>
      <c r="AB13" s="114"/>
      <c r="AC13" s="114"/>
      <c r="AD13" s="114"/>
      <c r="AE13" s="114"/>
      <c r="AF13" s="115"/>
      <c r="AG13" s="116"/>
    </row>
    <row r="14" spans="1:40" s="75" customFormat="1" x14ac:dyDescent="0.25">
      <c r="V14" s="76"/>
      <c r="Z14" s="114"/>
      <c r="AA14" s="114"/>
      <c r="AB14" s="114"/>
      <c r="AC14" s="114"/>
      <c r="AD14" s="114"/>
      <c r="AE14" s="114"/>
      <c r="AF14" s="115"/>
      <c r="AG14" s="116"/>
    </row>
    <row r="15" spans="1:40" s="75" customFormat="1" x14ac:dyDescent="0.25">
      <c r="V15" s="76"/>
      <c r="Z15" s="114"/>
      <c r="AA15" s="114"/>
      <c r="AB15" s="114"/>
      <c r="AC15" s="114"/>
      <c r="AD15" s="114"/>
      <c r="AE15" s="114"/>
      <c r="AF15" s="115"/>
      <c r="AG15" s="116"/>
      <c r="AH15" s="2"/>
      <c r="AI15" s="2"/>
    </row>
    <row r="16" spans="1:40" s="75" customFormat="1" x14ac:dyDescent="0.25">
      <c r="V16" s="76"/>
      <c r="Z16" s="114"/>
      <c r="AA16" s="114"/>
      <c r="AB16" s="114"/>
      <c r="AC16" s="114"/>
      <c r="AD16" s="114"/>
      <c r="AE16" s="114"/>
      <c r="AF16" s="115"/>
      <c r="AG16" s="116"/>
    </row>
    <row r="17" spans="1:35" s="75" customFormat="1" x14ac:dyDescent="0.25">
      <c r="V17" s="76"/>
      <c r="Z17" s="114"/>
      <c r="AA17" s="114"/>
      <c r="AB17" s="114"/>
      <c r="AC17" s="114"/>
      <c r="AD17" s="114"/>
      <c r="AE17" s="114"/>
      <c r="AF17" s="115"/>
      <c r="AG17" s="116"/>
    </row>
    <row r="18" spans="1:35" s="46" customFormat="1" x14ac:dyDescent="0.25">
      <c r="B18" s="21"/>
      <c r="F18" s="17"/>
      <c r="G18" s="17"/>
      <c r="H18" s="17"/>
      <c r="I18" s="17"/>
      <c r="J18" s="17"/>
      <c r="K18" s="17"/>
      <c r="L18" s="16"/>
      <c r="M18" s="16"/>
      <c r="X18" s="16"/>
      <c r="Y18" s="19" t="s">
        <v>35</v>
      </c>
      <c r="Z18" s="17">
        <f t="shared" ref="Z18:AG18" si="2">AVERAGE(Z4:Z15)</f>
        <v>-28.345220070357087</v>
      </c>
      <c r="AA18" s="17">
        <f t="shared" si="2"/>
        <v>-52.995842281133491</v>
      </c>
      <c r="AB18" s="17">
        <f t="shared" si="2"/>
        <v>-29.69864899849636</v>
      </c>
      <c r="AC18" s="17">
        <f t="shared" si="2"/>
        <v>-55.500000000000028</v>
      </c>
      <c r="AD18" s="17">
        <f t="shared" si="2"/>
        <v>-30.148600874149576</v>
      </c>
      <c r="AE18" s="17">
        <f t="shared" si="2"/>
        <v>-57.099652024539481</v>
      </c>
      <c r="AF18" s="16">
        <f t="shared" si="2"/>
        <v>1.5394807268975796E-5</v>
      </c>
      <c r="AG18" s="2">
        <f t="shared" si="2"/>
        <v>1.5394807268975796E-2</v>
      </c>
      <c r="AH18" s="19" t="s">
        <v>35</v>
      </c>
    </row>
    <row r="19" spans="1:35" x14ac:dyDescent="0.25">
      <c r="Y19" s="16"/>
      <c r="Z19" s="16"/>
      <c r="AA19" s="16"/>
      <c r="AB19" s="16"/>
      <c r="AC19" s="16"/>
      <c r="AD19" s="46"/>
      <c r="AE19" s="46"/>
      <c r="AF19" s="16"/>
      <c r="AG19" s="2">
        <f>STDEV(AG4:AG15)</f>
        <v>3.5213208282763016</v>
      </c>
      <c r="AH19" s="19" t="s">
        <v>74</v>
      </c>
    </row>
    <row r="21" spans="1:35" x14ac:dyDescent="0.25">
      <c r="A21" s="18"/>
    </row>
    <row r="22" spans="1:35" x14ac:dyDescent="0.25">
      <c r="A22" t="s">
        <v>82</v>
      </c>
    </row>
    <row r="23" spans="1:35" s="75" customFormat="1" x14ac:dyDescent="0.25">
      <c r="V23" s="76"/>
      <c r="Z23" s="114"/>
      <c r="AA23" s="114"/>
      <c r="AB23" s="114"/>
      <c r="AC23" s="114"/>
      <c r="AD23" s="114"/>
      <c r="AE23" s="114"/>
      <c r="AF23" s="115"/>
      <c r="AG23" s="116"/>
    </row>
    <row r="24" spans="1:35" s="46" customFormat="1" x14ac:dyDescent="0.25">
      <c r="B24" s="70"/>
      <c r="C24" s="48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7"/>
      <c r="W24" s="20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35" s="46" customFormat="1" x14ac:dyDescent="0.25">
      <c r="B25" s="70"/>
      <c r="C25" s="48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7"/>
      <c r="X25" s="16"/>
      <c r="Y25" s="16"/>
      <c r="Z25" s="17"/>
      <c r="AA25" s="17"/>
      <c r="AB25" s="17"/>
      <c r="AC25" s="17"/>
      <c r="AD25" s="17"/>
      <c r="AE25" s="17"/>
      <c r="AF25" s="16"/>
      <c r="AG25" s="2"/>
    </row>
    <row r="26" spans="1:35" s="46" customFormat="1" x14ac:dyDescent="0.25">
      <c r="B26" s="70"/>
      <c r="C26" s="48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7"/>
      <c r="X26" s="16"/>
      <c r="Y26" s="16"/>
      <c r="Z26" s="17"/>
      <c r="AA26" s="17"/>
      <c r="AB26" s="17"/>
      <c r="AC26" s="17"/>
      <c r="AD26" s="17"/>
      <c r="AE26" s="17"/>
      <c r="AF26" s="16"/>
      <c r="AG26" s="2"/>
    </row>
    <row r="27" spans="1:35" s="75" customFormat="1" x14ac:dyDescent="0.25">
      <c r="B27" s="70"/>
      <c r="C27" s="53"/>
      <c r="D27" s="5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6"/>
      <c r="X27" s="16"/>
      <c r="Y27" s="16"/>
      <c r="Z27" s="17"/>
      <c r="AA27" s="17"/>
      <c r="AB27" s="17"/>
      <c r="AC27" s="17"/>
      <c r="AD27" s="17"/>
      <c r="AE27" s="17"/>
      <c r="AF27" s="16"/>
      <c r="AG27" s="2"/>
      <c r="AH27" s="2"/>
      <c r="AI27" s="2"/>
    </row>
    <row r="28" spans="1:35" s="75" customFormat="1" x14ac:dyDescent="0.25">
      <c r="B28" s="70"/>
      <c r="C28" s="53"/>
      <c r="D28" s="53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5" s="75" customFormat="1" x14ac:dyDescent="0.25">
      <c r="B29" s="70"/>
      <c r="C29" s="53"/>
      <c r="D29" s="53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5" s="46" customFormat="1" x14ac:dyDescent="0.25">
      <c r="B30" s="21"/>
      <c r="C30" s="54"/>
      <c r="D30" s="5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35" s="21" customFormat="1" x14ac:dyDescent="0.25">
      <c r="A31" s="56"/>
      <c r="C31" s="54"/>
      <c r="D31" s="54"/>
      <c r="E31" s="48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47"/>
      <c r="W31" s="57"/>
      <c r="X31" s="57"/>
      <c r="Y31" s="57"/>
      <c r="Z31" s="58"/>
      <c r="AA31" s="58"/>
      <c r="AB31" s="58"/>
      <c r="AC31" s="58"/>
      <c r="AD31" s="58"/>
      <c r="AE31" s="58"/>
      <c r="AF31" s="57"/>
      <c r="AG31" s="59"/>
      <c r="AH31" s="55"/>
      <c r="AI31" s="55"/>
    </row>
    <row r="32" spans="1:35" s="21" customFormat="1" x14ac:dyDescent="0.25">
      <c r="A32" s="56"/>
      <c r="C32" s="54"/>
      <c r="D32" s="54"/>
      <c r="E32" s="48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47"/>
      <c r="W32" s="57"/>
      <c r="X32" s="57"/>
      <c r="Y32" s="57"/>
      <c r="Z32" s="58"/>
      <c r="AA32" s="58"/>
      <c r="AB32" s="58"/>
      <c r="AC32" s="58"/>
      <c r="AD32" s="58"/>
      <c r="AE32" s="58"/>
      <c r="AF32" s="57"/>
      <c r="AG32" s="59"/>
    </row>
    <row r="33" spans="1:37" s="21" customFormat="1" x14ac:dyDescent="0.25">
      <c r="A33" s="56"/>
      <c r="C33" s="54"/>
      <c r="D33" s="54"/>
      <c r="E33" s="48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47"/>
      <c r="W33" s="57"/>
      <c r="X33" s="57"/>
      <c r="Y33" s="57"/>
      <c r="Z33" s="58"/>
      <c r="AA33" s="58"/>
      <c r="AB33" s="58"/>
      <c r="AC33" s="58"/>
      <c r="AD33" s="58"/>
      <c r="AE33" s="58"/>
      <c r="AF33" s="57"/>
      <c r="AG33" s="59"/>
    </row>
    <row r="34" spans="1:37" s="21" customFormat="1" x14ac:dyDescent="0.25">
      <c r="A34" s="56"/>
      <c r="C34" s="54"/>
      <c r="D34" s="54"/>
      <c r="E34" s="48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47"/>
      <c r="W34" s="57"/>
      <c r="X34" s="57"/>
      <c r="Y34" s="57"/>
      <c r="Z34" s="58"/>
      <c r="AA34" s="58"/>
      <c r="AB34" s="58"/>
      <c r="AC34" s="58"/>
      <c r="AD34" s="58"/>
      <c r="AE34" s="58"/>
      <c r="AF34" s="57"/>
      <c r="AG34" s="59"/>
      <c r="AH34" s="51"/>
      <c r="AI34" s="55"/>
      <c r="AJ34" s="55"/>
      <c r="AK34" s="55"/>
    </row>
    <row r="35" spans="1:37" s="46" customFormat="1" x14ac:dyDescent="0.25">
      <c r="B35" s="21"/>
      <c r="C35" s="54"/>
      <c r="D35" s="5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46" customFormat="1" x14ac:dyDescent="0.25">
      <c r="B36" s="21"/>
      <c r="C36" s="54"/>
      <c r="D36" s="5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47"/>
      <c r="X36" s="16"/>
      <c r="Y36" s="16"/>
      <c r="Z36" s="17"/>
      <c r="AA36" s="17"/>
      <c r="AB36" s="17"/>
      <c r="AC36" s="17"/>
      <c r="AD36" s="17"/>
      <c r="AE36" s="17"/>
      <c r="AF36" s="16"/>
      <c r="AG36" s="2"/>
    </row>
    <row r="37" spans="1:37" s="46" customFormat="1" x14ac:dyDescent="0.25">
      <c r="B37" s="21"/>
      <c r="C37" s="54"/>
      <c r="D37" s="5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46" customFormat="1" x14ac:dyDescent="0.25">
      <c r="B38" s="21"/>
      <c r="C38" s="54"/>
      <c r="D38" s="5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42" spans="1:37" s="46" customFormat="1" x14ac:dyDescent="0.25"/>
    <row r="43" spans="1:37" s="46" customFormat="1" x14ac:dyDescent="0.25">
      <c r="B43" s="21"/>
      <c r="C43" s="53"/>
      <c r="D43" s="5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61"/>
      <c r="AI43" s="67"/>
    </row>
    <row r="44" spans="1:37" s="46" customFormat="1" x14ac:dyDescent="0.25">
      <c r="B44" s="21"/>
      <c r="C44" s="53"/>
      <c r="D44" s="53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68"/>
      <c r="AI44" s="69"/>
    </row>
    <row r="45" spans="1:37" s="46" customFormat="1" x14ac:dyDescent="0.25">
      <c r="B45" s="21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25">
      <c r="B46" s="2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25">
      <c r="A47" s="71"/>
      <c r="B47" s="21"/>
      <c r="C47" s="52"/>
      <c r="D47" s="52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8" spans="1:37" s="46" customFormat="1" x14ac:dyDescent="0.25">
      <c r="B48" s="70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72"/>
      <c r="AI48" s="72"/>
    </row>
    <row r="49" spans="2:35" s="46" customFormat="1" x14ac:dyDescent="0.25">
      <c r="B49" s="70"/>
      <c r="C49" s="48"/>
      <c r="D49" s="4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W49" s="20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73"/>
      <c r="AI49" s="73"/>
    </row>
    <row r="50" spans="2:35" s="46" customFormat="1" x14ac:dyDescent="0.25">
      <c r="B50" s="70"/>
      <c r="C50" s="48"/>
      <c r="D50" s="4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W50" s="20"/>
      <c r="X50" s="16"/>
      <c r="Y50" s="16"/>
      <c r="Z50" s="17"/>
      <c r="AA50" s="17"/>
      <c r="AB50" s="17"/>
      <c r="AC50" s="17"/>
      <c r="AD50" s="17"/>
      <c r="AE50" s="17"/>
      <c r="AF50" s="16"/>
      <c r="AG50" s="2"/>
      <c r="AH50" s="2"/>
      <c r="AI50" s="2"/>
    </row>
    <row r="51" spans="2:35" s="46" customFormat="1" x14ac:dyDescent="0.25">
      <c r="B51" s="70"/>
      <c r="C51" s="48"/>
      <c r="D51" s="4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W51" s="20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</sheetData>
  <dataValidations count="2">
    <dataValidation type="list" allowBlank="1" showInputMessage="1" showErrorMessage="1" sqref="D43:D51 D23:D38 D4:D17">
      <formula1>INDIRECT(C4)</formula1>
    </dataValidation>
    <dataValidation type="list" allowBlank="1" showInputMessage="1" showErrorMessage="1" sqref="C43:C51 C23:C38 C4:C17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2.7109375" style="52" customWidth="1"/>
    <col min="5" max="5" width="41.4257812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7.710937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78" t="s">
        <v>0</v>
      </c>
      <c r="B1" s="79" t="s">
        <v>79</v>
      </c>
      <c r="C1" s="74" t="s">
        <v>65</v>
      </c>
      <c r="D1" s="74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111</v>
      </c>
      <c r="AC1" s="5" t="s">
        <v>92</v>
      </c>
      <c r="AD1" s="19" t="s">
        <v>31</v>
      </c>
      <c r="AE1" s="19" t="s">
        <v>32</v>
      </c>
      <c r="AF1" s="19" t="s">
        <v>33</v>
      </c>
      <c r="AG1" s="19" t="s">
        <v>34</v>
      </c>
      <c r="AH1" s="83" t="s">
        <v>73</v>
      </c>
      <c r="AI1" s="84" t="s">
        <v>74</v>
      </c>
      <c r="AJ1" s="74" t="s">
        <v>81</v>
      </c>
      <c r="AK1" s="19" t="s">
        <v>113</v>
      </c>
      <c r="AL1" s="23" t="s">
        <v>114</v>
      </c>
      <c r="AM1" s="23" t="s">
        <v>115</v>
      </c>
      <c r="AN1" s="23" t="s">
        <v>116</v>
      </c>
    </row>
    <row r="2" spans="1:40" s="75" customFormat="1" x14ac:dyDescent="0.25">
      <c r="V2" s="76"/>
      <c r="Z2" s="114"/>
      <c r="AA2" s="114"/>
      <c r="AB2" s="114"/>
      <c r="AC2" s="114"/>
      <c r="AD2" s="114"/>
      <c r="AE2" s="114"/>
      <c r="AF2" s="115"/>
      <c r="AG2" s="116"/>
      <c r="AH2" s="2"/>
      <c r="AI2" s="2"/>
    </row>
    <row r="3" spans="1:40" s="75" customFormat="1" x14ac:dyDescent="0.25">
      <c r="V3" s="76"/>
      <c r="Z3" s="114"/>
      <c r="AA3" s="114"/>
      <c r="AB3" s="114"/>
      <c r="AC3" s="114"/>
      <c r="AD3" s="114"/>
      <c r="AE3" s="114"/>
      <c r="AF3" s="115"/>
      <c r="AG3" s="116"/>
      <c r="AH3" s="2"/>
      <c r="AI3" s="2"/>
    </row>
    <row r="4" spans="1:40" s="75" customFormat="1" x14ac:dyDescent="0.25">
      <c r="V4" s="76"/>
      <c r="Z4" s="114"/>
      <c r="AA4" s="114"/>
      <c r="AB4" s="114"/>
      <c r="AC4" s="114"/>
      <c r="AD4" s="114"/>
      <c r="AE4" s="114"/>
      <c r="AF4" s="115"/>
      <c r="AG4" s="116"/>
      <c r="AH4" s="2"/>
      <c r="AI4" s="2"/>
    </row>
    <row r="5" spans="1:40" s="75" customFormat="1" x14ac:dyDescent="0.25">
      <c r="V5" s="76"/>
      <c r="Z5" s="114"/>
      <c r="AA5" s="114"/>
      <c r="AB5" s="114"/>
      <c r="AC5" s="114"/>
      <c r="AD5" s="114"/>
      <c r="AE5" s="114"/>
      <c r="AF5" s="115"/>
      <c r="AG5" s="116"/>
    </row>
    <row r="6" spans="1:40" s="75" customFormat="1" x14ac:dyDescent="0.25">
      <c r="V6" s="76"/>
      <c r="Z6" s="114"/>
      <c r="AA6" s="114"/>
      <c r="AB6" s="114"/>
      <c r="AC6" s="114"/>
      <c r="AD6" s="114"/>
      <c r="AE6" s="114"/>
      <c r="AF6" s="115"/>
      <c r="AG6" s="116"/>
    </row>
    <row r="7" spans="1:40" s="75" customFormat="1" x14ac:dyDescent="0.25">
      <c r="V7" s="76"/>
      <c r="Z7" s="114"/>
      <c r="AA7" s="114"/>
      <c r="AB7" s="114"/>
      <c r="AC7" s="114"/>
      <c r="AD7" s="114"/>
      <c r="AE7" s="114"/>
      <c r="AF7" s="115"/>
      <c r="AG7" s="116"/>
      <c r="AH7" s="2"/>
      <c r="AI7" s="2"/>
    </row>
    <row r="8" spans="1:40" s="75" customFormat="1" x14ac:dyDescent="0.25">
      <c r="V8" s="76"/>
      <c r="Z8" s="114"/>
      <c r="AA8" s="114"/>
      <c r="AB8" s="114"/>
      <c r="AC8" s="114"/>
      <c r="AD8" s="114"/>
      <c r="AE8" s="114"/>
      <c r="AF8" s="115"/>
      <c r="AG8" s="116"/>
      <c r="AK8" s="64"/>
      <c r="AL8" s="64"/>
      <c r="AM8" s="64"/>
      <c r="AN8" s="64"/>
    </row>
    <row r="9" spans="1:40" s="75" customFormat="1" x14ac:dyDescent="0.25">
      <c r="V9" s="76"/>
      <c r="X9" s="88"/>
      <c r="Z9" s="114"/>
      <c r="AA9" s="114"/>
      <c r="AB9" s="114"/>
      <c r="AC9" s="114"/>
      <c r="AD9" s="114"/>
      <c r="AE9" s="114"/>
      <c r="AF9" s="115"/>
      <c r="AG9" s="116"/>
    </row>
    <row r="10" spans="1:40" s="75" customFormat="1" x14ac:dyDescent="0.25">
      <c r="V10" s="76"/>
      <c r="Z10" s="114"/>
      <c r="AA10" s="114"/>
      <c r="AB10" s="114"/>
      <c r="AC10" s="114"/>
      <c r="AD10" s="114"/>
      <c r="AE10" s="114"/>
      <c r="AF10" s="115"/>
      <c r="AG10" s="116"/>
    </row>
    <row r="11" spans="1:40" s="75" customFormat="1" x14ac:dyDescent="0.25">
      <c r="V11" s="76"/>
      <c r="Z11" s="114"/>
      <c r="AA11" s="114"/>
      <c r="AB11" s="114"/>
      <c r="AC11" s="114"/>
      <c r="AD11" s="114"/>
      <c r="AE11" s="114"/>
      <c r="AF11" s="115"/>
      <c r="AG11" s="116"/>
      <c r="AH11" s="2"/>
      <c r="AI11" s="2"/>
    </row>
    <row r="12" spans="1:40" s="63" customFormat="1" x14ac:dyDescent="0.25">
      <c r="V12" s="65"/>
      <c r="Z12" s="114"/>
      <c r="AA12" s="114"/>
      <c r="AB12" s="114"/>
      <c r="AC12" s="114"/>
      <c r="AD12" s="114"/>
      <c r="AE12" s="114"/>
      <c r="AF12" s="115"/>
      <c r="AG12" s="116"/>
      <c r="AH12" s="66"/>
      <c r="AI12" s="66"/>
      <c r="AK12" s="64"/>
      <c r="AL12" s="64"/>
      <c r="AM12" s="64"/>
      <c r="AN12" s="64"/>
    </row>
    <row r="13" spans="1:40" s="75" customFormat="1" x14ac:dyDescent="0.25">
      <c r="V13" s="76"/>
      <c r="Z13" s="114"/>
      <c r="AA13" s="114"/>
      <c r="AB13" s="114"/>
      <c r="AC13" s="114"/>
      <c r="AD13" s="114"/>
      <c r="AE13" s="114"/>
      <c r="AF13" s="115"/>
      <c r="AG13" s="116"/>
    </row>
    <row r="14" spans="1:40" s="75" customFormat="1" x14ac:dyDescent="0.25">
      <c r="V14" s="76"/>
      <c r="Z14" s="114"/>
      <c r="AA14" s="114"/>
      <c r="AB14" s="114"/>
      <c r="AC14" s="114"/>
      <c r="AD14" s="114"/>
      <c r="AE14" s="114"/>
      <c r="AF14" s="115"/>
      <c r="AG14" s="116"/>
    </row>
    <row r="15" spans="1:40" s="75" customFormat="1" x14ac:dyDescent="0.25">
      <c r="V15" s="76"/>
      <c r="Z15" s="114"/>
      <c r="AA15" s="114"/>
      <c r="AB15" s="114"/>
      <c r="AC15" s="114"/>
      <c r="AD15" s="114"/>
      <c r="AE15" s="114"/>
      <c r="AF15" s="115"/>
      <c r="AG15" s="116"/>
      <c r="AH15" s="2"/>
      <c r="AI15" s="2"/>
    </row>
    <row r="16" spans="1:40" s="75" customFormat="1" x14ac:dyDescent="0.25">
      <c r="V16" s="76"/>
      <c r="Z16" s="114"/>
      <c r="AA16" s="114"/>
      <c r="AB16" s="114"/>
      <c r="AC16" s="114"/>
      <c r="AD16" s="114"/>
      <c r="AE16" s="114"/>
      <c r="AF16" s="115"/>
      <c r="AG16" s="116"/>
    </row>
    <row r="17" spans="2:41" s="75" customFormat="1" x14ac:dyDescent="0.25">
      <c r="V17" s="76"/>
      <c r="Z17" s="114"/>
      <c r="AA17" s="114"/>
      <c r="AB17" s="114"/>
      <c r="AC17" s="114"/>
      <c r="AD17" s="114"/>
      <c r="AE17" s="114"/>
      <c r="AF17" s="115"/>
      <c r="AG17" s="116"/>
    </row>
    <row r="18" spans="2:41" s="75" customFormat="1" x14ac:dyDescent="0.25">
      <c r="V18" s="76"/>
      <c r="Z18" s="114"/>
      <c r="AA18" s="114"/>
      <c r="AB18" s="114"/>
      <c r="AC18" s="114"/>
      <c r="AD18" s="114"/>
      <c r="AE18" s="114"/>
      <c r="AF18" s="115"/>
      <c r="AG18" s="116"/>
      <c r="AK18" s="85"/>
      <c r="AL18" s="70"/>
      <c r="AM18" s="85"/>
      <c r="AN18" s="70"/>
    </row>
    <row r="19" spans="2:41" s="75" customFormat="1" x14ac:dyDescent="0.25">
      <c r="V19" s="76"/>
      <c r="Z19" s="114"/>
      <c r="AA19" s="114"/>
      <c r="AB19" s="114"/>
      <c r="AC19" s="114"/>
      <c r="AD19" s="114"/>
      <c r="AE19" s="114"/>
      <c r="AF19" s="115"/>
      <c r="AG19" s="116"/>
      <c r="AH19" s="2"/>
      <c r="AI19" s="2"/>
      <c r="AK19" s="85"/>
      <c r="AL19" s="70"/>
      <c r="AM19" s="85"/>
      <c r="AN19" s="70"/>
    </row>
    <row r="20" spans="2:41" s="75" customFormat="1" x14ac:dyDescent="0.25">
      <c r="V20" s="76"/>
      <c r="Z20" s="114"/>
      <c r="AA20" s="114"/>
      <c r="AB20" s="114"/>
      <c r="AC20" s="114"/>
      <c r="AD20" s="114"/>
      <c r="AE20" s="114"/>
      <c r="AF20" s="115"/>
      <c r="AG20" s="116"/>
      <c r="AK20" s="85"/>
      <c r="AL20" s="70"/>
      <c r="AM20" s="85"/>
      <c r="AN20" s="70"/>
    </row>
    <row r="21" spans="2:41" s="75" customFormat="1" x14ac:dyDescent="0.25">
      <c r="V21" s="76"/>
      <c r="Z21" s="114"/>
      <c r="AA21" s="114"/>
      <c r="AB21" s="114"/>
      <c r="AC21" s="114"/>
      <c r="AD21" s="114"/>
      <c r="AE21" s="114"/>
      <c r="AF21" s="115"/>
      <c r="AG21" s="116"/>
      <c r="AH21" s="2"/>
      <c r="AI21" s="2"/>
      <c r="AK21" s="85"/>
      <c r="AL21" s="70"/>
      <c r="AM21" s="85"/>
      <c r="AN21" s="70"/>
    </row>
    <row r="22" spans="2:41" s="75" customFormat="1" x14ac:dyDescent="0.25">
      <c r="V22" s="76"/>
      <c r="Z22" s="114"/>
      <c r="AA22" s="114"/>
      <c r="AB22" s="114"/>
      <c r="AC22" s="114"/>
      <c r="AD22" s="114"/>
      <c r="AE22" s="114"/>
      <c r="AF22" s="115"/>
      <c r="AG22" s="116"/>
      <c r="AK22" s="85"/>
      <c r="AL22" s="70"/>
      <c r="AM22" s="85"/>
      <c r="AN22" s="70"/>
    </row>
    <row r="23" spans="2:41" s="75" customFormat="1" x14ac:dyDescent="0.25">
      <c r="V23" s="76"/>
      <c r="Z23" s="114"/>
      <c r="AA23" s="114"/>
      <c r="AB23" s="114"/>
      <c r="AC23" s="114"/>
      <c r="AD23" s="114"/>
      <c r="AE23" s="114"/>
      <c r="AF23" s="115"/>
      <c r="AG23" s="116"/>
      <c r="AK23" s="85"/>
      <c r="AL23" s="70"/>
      <c r="AM23" s="85"/>
      <c r="AN23" s="70"/>
    </row>
    <row r="24" spans="2:41" s="75" customFormat="1" x14ac:dyDescent="0.25">
      <c r="V24" s="76"/>
      <c r="Z24" s="114"/>
      <c r="AA24" s="114"/>
      <c r="AB24" s="114"/>
      <c r="AC24" s="114"/>
      <c r="AD24" s="114"/>
      <c r="AE24" s="114"/>
      <c r="AF24" s="115"/>
      <c r="AG24" s="116"/>
      <c r="AH24" s="2"/>
      <c r="AI24" s="2"/>
      <c r="AK24" s="85"/>
      <c r="AL24" s="70"/>
      <c r="AM24" s="85"/>
      <c r="AN24" s="70"/>
    </row>
    <row r="25" spans="2:41" s="75" customFormat="1" x14ac:dyDescent="0.25">
      <c r="V25" s="76"/>
      <c r="Z25" s="114"/>
      <c r="AA25" s="114"/>
      <c r="AB25" s="114"/>
      <c r="AC25" s="114"/>
      <c r="AD25" s="114"/>
      <c r="AE25" s="114"/>
      <c r="AF25" s="115"/>
      <c r="AG25" s="116"/>
      <c r="AK25" s="85"/>
      <c r="AL25" s="70"/>
      <c r="AM25" s="85"/>
      <c r="AN25" s="70"/>
    </row>
    <row r="26" spans="2:41" s="75" customFormat="1" x14ac:dyDescent="0.25">
      <c r="V26" s="76"/>
      <c r="Z26" s="114"/>
      <c r="AA26" s="114"/>
      <c r="AB26" s="114"/>
      <c r="AC26" s="114"/>
      <c r="AD26" s="114"/>
      <c r="AE26" s="114"/>
      <c r="AF26" s="115"/>
      <c r="AG26" s="116"/>
      <c r="AH26" s="2"/>
      <c r="AI26" s="2"/>
      <c r="AK26" s="85"/>
      <c r="AL26" s="70"/>
      <c r="AM26" s="85"/>
      <c r="AN26" s="70"/>
    </row>
    <row r="27" spans="2:41" s="75" customFormat="1" x14ac:dyDescent="0.25">
      <c r="V27" s="76"/>
      <c r="Y27" s="88"/>
      <c r="Z27" s="114"/>
      <c r="AA27" s="114"/>
      <c r="AB27" s="114"/>
      <c r="AC27" s="114"/>
      <c r="AD27" s="114"/>
      <c r="AE27" s="114"/>
      <c r="AF27" s="115"/>
      <c r="AG27" s="116"/>
      <c r="AK27" s="85"/>
      <c r="AL27" s="70"/>
      <c r="AM27" s="85"/>
      <c r="AN27" s="70"/>
    </row>
    <row r="28" spans="2:41" s="75" customFormat="1" x14ac:dyDescent="0.25">
      <c r="B28" s="70"/>
      <c r="C28" s="82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69"/>
      <c r="AH28" s="56"/>
      <c r="AI28" s="56"/>
      <c r="AL28" s="70"/>
      <c r="AM28" s="70"/>
      <c r="AN28" s="70"/>
      <c r="AO28" s="70"/>
    </row>
    <row r="29" spans="2:41" s="75" customFormat="1" x14ac:dyDescent="0.25">
      <c r="B29" s="70"/>
      <c r="C29" s="82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69"/>
      <c r="AH29" s="68"/>
      <c r="AI29" s="68"/>
    </row>
    <row r="30" spans="2:41" s="75" customFormat="1" x14ac:dyDescent="0.25">
      <c r="B30" s="70"/>
      <c r="C30" s="82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6"/>
      <c r="X30" s="16"/>
      <c r="Y30" s="16"/>
      <c r="Z30" s="17"/>
      <c r="AA30" s="17"/>
      <c r="AB30" s="17"/>
      <c r="AC30" s="17"/>
      <c r="AD30" s="17"/>
      <c r="AE30" s="17"/>
      <c r="AF30" s="16"/>
      <c r="AG30" s="69"/>
    </row>
    <row r="50" spans="1:22" x14ac:dyDescent="0.25">
      <c r="A50" s="21"/>
      <c r="B50" s="52"/>
      <c r="D50"/>
      <c r="E50" s="16"/>
      <c r="V50"/>
    </row>
    <row r="51" spans="1:22" x14ac:dyDescent="0.25">
      <c r="A51" s="21"/>
      <c r="B51" s="52"/>
      <c r="D51"/>
      <c r="E51" s="16"/>
      <c r="V51"/>
    </row>
    <row r="52" spans="1:22" x14ac:dyDescent="0.25">
      <c r="A52" s="21"/>
      <c r="B52" s="52"/>
      <c r="D52"/>
      <c r="E52" s="16"/>
      <c r="V52"/>
    </row>
    <row r="53" spans="1:22" x14ac:dyDescent="0.25">
      <c r="A53" s="21"/>
      <c r="B53" s="52"/>
      <c r="D53"/>
      <c r="E53" s="16"/>
      <c r="V53"/>
    </row>
  </sheetData>
  <dataValidations count="2">
    <dataValidation type="list" allowBlank="1" showInputMessage="1" showErrorMessage="1" sqref="C2:C7 C9:C30">
      <formula1>Type</formula1>
    </dataValidation>
    <dataValidation type="list" allowBlank="1" showInputMessage="1" showErrorMessage="1" sqref="D1:D30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2" sqref="H2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15.42578125" customWidth="1"/>
    <col min="5" max="5" width="17.140625" customWidth="1"/>
    <col min="6" max="6" width="13.42578125" customWidth="1"/>
    <col min="7" max="7" width="13.42578125" style="75" customWidth="1"/>
    <col min="8" max="8" width="12.42578125" customWidth="1"/>
  </cols>
  <sheetData>
    <row r="1" spans="1:9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75" t="s">
        <v>127</v>
      </c>
      <c r="G1" s="97" t="s">
        <v>120</v>
      </c>
      <c r="H1" s="126" t="s">
        <v>133</v>
      </c>
      <c r="I1" s="97" t="s">
        <v>188</v>
      </c>
    </row>
    <row r="2" spans="1:9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75" t="s">
        <v>102</v>
      </c>
      <c r="G2" s="98" t="s">
        <v>122</v>
      </c>
      <c r="H2" s="100" t="s">
        <v>135</v>
      </c>
      <c r="I2" s="98" t="s">
        <v>189</v>
      </c>
    </row>
    <row r="3" spans="1:9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75" t="s">
        <v>103</v>
      </c>
      <c r="G3" s="99" t="s">
        <v>121</v>
      </c>
      <c r="H3" s="101" t="s">
        <v>134</v>
      </c>
      <c r="I3" s="99"/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5" t="s">
        <v>128</v>
      </c>
      <c r="G4" s="98" t="s">
        <v>123</v>
      </c>
      <c r="H4" s="98" t="s">
        <v>204</v>
      </c>
      <c r="I4" s="98"/>
    </row>
    <row r="5" spans="1:9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75" t="s">
        <v>131</v>
      </c>
      <c r="G5" s="99" t="s">
        <v>126</v>
      </c>
      <c r="H5" s="98" t="s">
        <v>210</v>
      </c>
      <c r="I5" s="99"/>
    </row>
    <row r="6" spans="1:9" x14ac:dyDescent="0.25">
      <c r="A6" t="s">
        <v>89</v>
      </c>
      <c r="B6" t="s">
        <v>66</v>
      </c>
      <c r="C6" t="s">
        <v>88</v>
      </c>
      <c r="D6" s="14" t="s">
        <v>51</v>
      </c>
      <c r="E6" s="14" t="s">
        <v>51</v>
      </c>
      <c r="F6" s="75"/>
      <c r="G6" s="98"/>
      <c r="H6" t="s">
        <v>135</v>
      </c>
      <c r="I6" s="98"/>
    </row>
    <row r="7" spans="1:9" x14ac:dyDescent="0.25">
      <c r="A7" t="s">
        <v>120</v>
      </c>
      <c r="B7" t="s">
        <v>67</v>
      </c>
      <c r="C7" t="s">
        <v>83</v>
      </c>
      <c r="D7" s="14" t="s">
        <v>53</v>
      </c>
      <c r="E7" s="14" t="s">
        <v>53</v>
      </c>
      <c r="F7" s="75"/>
    </row>
    <row r="8" spans="1:9" x14ac:dyDescent="0.25">
      <c r="A8" s="75" t="s">
        <v>127</v>
      </c>
      <c r="B8" t="s">
        <v>68</v>
      </c>
      <c r="C8" t="s">
        <v>84</v>
      </c>
      <c r="D8" s="14" t="s">
        <v>54</v>
      </c>
      <c r="E8" s="14" t="s">
        <v>54</v>
      </c>
      <c r="F8" s="75"/>
    </row>
    <row r="9" spans="1:9" x14ac:dyDescent="0.25">
      <c r="A9" s="75" t="s">
        <v>133</v>
      </c>
      <c r="B9" t="s">
        <v>69</v>
      </c>
      <c r="C9" t="s">
        <v>85</v>
      </c>
      <c r="D9" t="s">
        <v>80</v>
      </c>
      <c r="E9" t="s">
        <v>142</v>
      </c>
      <c r="F9" s="75"/>
      <c r="I9" s="75" t="s">
        <v>61</v>
      </c>
    </row>
    <row r="10" spans="1:9" x14ac:dyDescent="0.25">
      <c r="A10" s="75" t="s">
        <v>188</v>
      </c>
      <c r="B10" t="s">
        <v>70</v>
      </c>
      <c r="C10" t="s">
        <v>108</v>
      </c>
      <c r="D10" t="s">
        <v>87</v>
      </c>
      <c r="E10" t="s">
        <v>95</v>
      </c>
      <c r="F10" s="75"/>
    </row>
    <row r="11" spans="1:9" x14ac:dyDescent="0.25">
      <c r="B11" t="s">
        <v>105</v>
      </c>
      <c r="C11" t="s">
        <v>90</v>
      </c>
      <c r="D11" t="s">
        <v>91</v>
      </c>
      <c r="E11" t="s">
        <v>98</v>
      </c>
      <c r="F11" s="75"/>
    </row>
    <row r="12" spans="1:9" x14ac:dyDescent="0.25">
      <c r="B12" t="s">
        <v>71</v>
      </c>
      <c r="C12" s="75" t="s">
        <v>99</v>
      </c>
      <c r="D12" s="14" t="s">
        <v>93</v>
      </c>
      <c r="E12" s="46" t="s">
        <v>141</v>
      </c>
      <c r="F12" s="75"/>
    </row>
    <row r="13" spans="1:9" x14ac:dyDescent="0.25">
      <c r="C13" t="s">
        <v>101</v>
      </c>
      <c r="D13" t="s">
        <v>94</v>
      </c>
      <c r="E13" s="75" t="s">
        <v>100</v>
      </c>
      <c r="F13" s="75"/>
    </row>
    <row r="14" spans="1:9" x14ac:dyDescent="0.25">
      <c r="C14" t="s">
        <v>112</v>
      </c>
      <c r="D14" s="63" t="s">
        <v>96</v>
      </c>
      <c r="E14" t="s">
        <v>104</v>
      </c>
      <c r="F14" s="75"/>
    </row>
    <row r="15" spans="1:9" x14ac:dyDescent="0.25">
      <c r="C15" t="s">
        <v>117</v>
      </c>
      <c r="D15" s="63" t="s">
        <v>106</v>
      </c>
      <c r="E15" s="75" t="s">
        <v>109</v>
      </c>
    </row>
    <row r="16" spans="1:9" x14ac:dyDescent="0.25">
      <c r="C16" s="75" t="s">
        <v>118</v>
      </c>
      <c r="D16" t="s">
        <v>107</v>
      </c>
      <c r="E16" t="s">
        <v>110</v>
      </c>
    </row>
    <row r="17" spans="1:5" x14ac:dyDescent="0.25">
      <c r="D17" s="63" t="s">
        <v>56</v>
      </c>
      <c r="E17" s="14" t="s">
        <v>56</v>
      </c>
    </row>
    <row r="18" spans="1:5" x14ac:dyDescent="0.25">
      <c r="D18" t="s">
        <v>119</v>
      </c>
      <c r="E18" t="s">
        <v>125</v>
      </c>
    </row>
    <row r="19" spans="1:5" x14ac:dyDescent="0.25">
      <c r="A19" t="s">
        <v>65</v>
      </c>
      <c r="B19" t="s">
        <v>57</v>
      </c>
      <c r="D19" s="75" t="s">
        <v>129</v>
      </c>
      <c r="E19" s="75" t="s">
        <v>124</v>
      </c>
    </row>
    <row r="20" spans="1:5" x14ac:dyDescent="0.25">
      <c r="A20" s="77" t="s">
        <v>63</v>
      </c>
      <c r="B20" s="77" t="s">
        <v>78</v>
      </c>
      <c r="D20" t="s">
        <v>45</v>
      </c>
      <c r="E20" s="75" t="s">
        <v>130</v>
      </c>
    </row>
    <row r="21" spans="1:5" x14ac:dyDescent="0.25">
      <c r="D21" t="s">
        <v>140</v>
      </c>
      <c r="E21" s="75" t="s">
        <v>132</v>
      </c>
    </row>
    <row r="22" spans="1:5" x14ac:dyDescent="0.25">
      <c r="D22" s="75" t="s">
        <v>343</v>
      </c>
      <c r="E22" s="75" t="s">
        <v>136</v>
      </c>
    </row>
    <row r="23" spans="1:5" x14ac:dyDescent="0.25">
      <c r="D23" s="75" t="s">
        <v>255</v>
      </c>
      <c r="E23" t="s">
        <v>137</v>
      </c>
    </row>
    <row r="24" spans="1:5" x14ac:dyDescent="0.25">
      <c r="D24" s="75" t="s">
        <v>138</v>
      </c>
      <c r="E24" s="75" t="s">
        <v>138</v>
      </c>
    </row>
  </sheetData>
  <dataValidations count="2">
    <dataValidation type="list" allowBlank="1" showInputMessage="1" showErrorMessage="1" sqref="A20">
      <formula1>Type</formula1>
    </dataValidation>
    <dataValidation type="list" allowBlank="1" showInputMessage="1" showErrorMessage="1" sqref="B20">
      <formula1>INDIRECT(A20)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OrganicStd</vt:lpstr>
      <vt:lpstr>'All Data'!Project</vt:lpstr>
      <vt:lpstr>Project</vt:lpstr>
      <vt:lpstr>SulfateStd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Ellis, Nick</cp:lastModifiedBy>
  <cp:lastPrinted>2018-07-24T20:05:26Z</cp:lastPrinted>
  <dcterms:created xsi:type="dcterms:W3CDTF">2018-05-08T13:04:56Z</dcterms:created>
  <dcterms:modified xsi:type="dcterms:W3CDTF">2022-09-05T21:00:14Z</dcterms:modified>
</cp:coreProperties>
</file>